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(김영만) 경찰청 본관 고층부 노후 소방펌프 교체 공사\"/>
    </mc:Choice>
  </mc:AlternateContent>
  <xr:revisionPtr revIDLastSave="0" documentId="13_ncr:1_{395E8604-9AD8-45B8-A986-8E8743130A7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원가" sheetId="8" r:id="rId1"/>
    <sheet name="공종별집계표" sheetId="7" r:id="rId2"/>
    <sheet name="공종별내역서" sheetId="6" r:id="rId3"/>
    <sheet name="일위대가목록" sheetId="5" r:id="rId4"/>
    <sheet name="일위대가" sheetId="4" r:id="rId5"/>
    <sheet name="단가대비표" sheetId="3" r:id="rId6"/>
    <sheet name=" 공사설정 " sheetId="2" state="hidden" r:id="rId7"/>
    <sheet name="Sheet1" sheetId="1" state="hidden" r:id="rId8"/>
  </sheets>
  <definedNames>
    <definedName name="_xlnm.Print_Area" localSheetId="2">공종별내역서!$A$1:$M$147</definedName>
    <definedName name="_xlnm.Print_Area" localSheetId="1">공종별집계표!$A$1:$M$27</definedName>
    <definedName name="_xlnm.Print_Area" localSheetId="5">단가대비표!$A$1:$X$52</definedName>
    <definedName name="_xlnm.Print_Area" localSheetId="0">원가!$A$1:$F$37</definedName>
    <definedName name="_xlnm.Print_Area" localSheetId="4">일위대가!$A$1:$M$203</definedName>
    <definedName name="_xlnm.Print_Area" localSheetId="3">일위대가목록!$A$1:$M$39</definedName>
    <definedName name="_xlnm.Print_Titles" localSheetId="2">공종별내역서!$1:$3</definedName>
    <definedName name="_xlnm.Print_Titles" localSheetId="1">공종별집계표!$1:$4</definedName>
    <definedName name="_xlnm.Print_Titles" localSheetId="5">단가대비표!$1:$4</definedName>
    <definedName name="_xlnm.Print_Titles" localSheetId="4">일위대가!$1:$3</definedName>
    <definedName name="_xlnm.Print_Titles" localSheetId="3">일위대가목록!$1:$3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1" i="8" l="1"/>
  <c r="I17" i="8"/>
  <c r="H17" i="8"/>
  <c r="D17" i="8" s="1"/>
  <c r="D16" i="8"/>
  <c r="D14" i="8"/>
  <c r="D15" i="8" s="1"/>
  <c r="D9" i="8"/>
  <c r="D10" i="8" s="1"/>
  <c r="D7" i="8"/>
  <c r="D13" i="8" l="1"/>
  <c r="D24" i="8"/>
  <c r="D12" i="8"/>
  <c r="D23" i="8"/>
  <c r="D22" i="8"/>
  <c r="I125" i="6"/>
  <c r="G125" i="6"/>
  <c r="I57" i="6"/>
  <c r="G57" i="6"/>
  <c r="I39" i="6"/>
  <c r="G39" i="6"/>
  <c r="I38" i="6"/>
  <c r="G38" i="6"/>
  <c r="I37" i="6"/>
  <c r="G37" i="6"/>
  <c r="I36" i="6"/>
  <c r="G36" i="6"/>
  <c r="I35" i="6"/>
  <c r="G35" i="6"/>
  <c r="I34" i="6"/>
  <c r="G34" i="6"/>
  <c r="I33" i="6"/>
  <c r="G33" i="6"/>
  <c r="I32" i="6"/>
  <c r="G32" i="6"/>
  <c r="I6" i="6"/>
  <c r="G6" i="6"/>
  <c r="I5" i="6"/>
  <c r="G5" i="6"/>
  <c r="I202" i="4"/>
  <c r="E202" i="4"/>
  <c r="K202" i="4" s="1"/>
  <c r="I201" i="4"/>
  <c r="E201" i="4"/>
  <c r="I196" i="4"/>
  <c r="E196" i="4"/>
  <c r="I195" i="4"/>
  <c r="E195" i="4"/>
  <c r="I190" i="4"/>
  <c r="E190" i="4"/>
  <c r="K190" i="4" s="1"/>
  <c r="I189" i="4"/>
  <c r="E189" i="4"/>
  <c r="I184" i="4"/>
  <c r="E184" i="4"/>
  <c r="I183" i="4"/>
  <c r="E183" i="4"/>
  <c r="I178" i="4"/>
  <c r="G178" i="4"/>
  <c r="I174" i="4"/>
  <c r="E174" i="4"/>
  <c r="I169" i="4"/>
  <c r="G169" i="4"/>
  <c r="I164" i="4"/>
  <c r="G164" i="4"/>
  <c r="I159" i="4"/>
  <c r="G159" i="4"/>
  <c r="I154" i="4"/>
  <c r="G154" i="4"/>
  <c r="I150" i="4"/>
  <c r="G150" i="4"/>
  <c r="I149" i="4"/>
  <c r="G149" i="4"/>
  <c r="I148" i="4"/>
  <c r="G148" i="4"/>
  <c r="I143" i="4"/>
  <c r="G143" i="4"/>
  <c r="I142" i="4"/>
  <c r="G142" i="4"/>
  <c r="I141" i="4"/>
  <c r="G141" i="4"/>
  <c r="I140" i="4"/>
  <c r="G140" i="4"/>
  <c r="I139" i="4"/>
  <c r="J139" i="4" s="1"/>
  <c r="G139" i="4"/>
  <c r="H139" i="4" s="1"/>
  <c r="I134" i="4"/>
  <c r="J134" i="4" s="1"/>
  <c r="G134" i="4"/>
  <c r="I129" i="4"/>
  <c r="J129" i="4" s="1"/>
  <c r="G129" i="4"/>
  <c r="H129" i="4" s="1"/>
  <c r="I124" i="4"/>
  <c r="G124" i="4"/>
  <c r="I119" i="4"/>
  <c r="G119" i="4"/>
  <c r="E119" i="4"/>
  <c r="I118" i="4"/>
  <c r="G118" i="4"/>
  <c r="E118" i="4"/>
  <c r="I113" i="4"/>
  <c r="G113" i="4"/>
  <c r="E113" i="4"/>
  <c r="F113" i="4" s="1"/>
  <c r="I112" i="4"/>
  <c r="G112" i="4"/>
  <c r="H112" i="4" s="1"/>
  <c r="E112" i="4"/>
  <c r="I107" i="4"/>
  <c r="J107" i="4" s="1"/>
  <c r="G107" i="4"/>
  <c r="I102" i="4"/>
  <c r="G102" i="4"/>
  <c r="I97" i="4"/>
  <c r="G97" i="4"/>
  <c r="I92" i="4"/>
  <c r="G92" i="4"/>
  <c r="H92" i="4" s="1"/>
  <c r="I87" i="4"/>
  <c r="G87" i="4"/>
  <c r="I82" i="4"/>
  <c r="G82" i="4"/>
  <c r="H82" i="4" s="1"/>
  <c r="I77" i="4"/>
  <c r="E77" i="4"/>
  <c r="I76" i="4"/>
  <c r="E76" i="4"/>
  <c r="I71" i="4"/>
  <c r="E71" i="4"/>
  <c r="F71" i="4" s="1"/>
  <c r="I67" i="4"/>
  <c r="E67" i="4"/>
  <c r="I66" i="4"/>
  <c r="E66" i="4"/>
  <c r="I61" i="4"/>
  <c r="E61" i="4"/>
  <c r="I60" i="4"/>
  <c r="E60" i="4"/>
  <c r="F60" i="4" s="1"/>
  <c r="I55" i="4"/>
  <c r="G55" i="4"/>
  <c r="I53" i="4"/>
  <c r="G53" i="4"/>
  <c r="I49" i="4"/>
  <c r="H49" i="4"/>
  <c r="E49" i="4"/>
  <c r="I48" i="4"/>
  <c r="E48" i="4"/>
  <c r="I43" i="4"/>
  <c r="G43" i="4"/>
  <c r="I42" i="4"/>
  <c r="G42" i="4"/>
  <c r="I40" i="4"/>
  <c r="G40" i="4"/>
  <c r="I36" i="4"/>
  <c r="E36" i="4"/>
  <c r="I35" i="4"/>
  <c r="E35" i="4"/>
  <c r="I30" i="4"/>
  <c r="J30" i="4" s="1"/>
  <c r="H30" i="4"/>
  <c r="E30" i="4"/>
  <c r="F30" i="4" s="1"/>
  <c r="I29" i="4"/>
  <c r="E29" i="4"/>
  <c r="I24" i="4"/>
  <c r="K24" i="4" s="1"/>
  <c r="E24" i="4"/>
  <c r="I23" i="4"/>
  <c r="E23" i="4"/>
  <c r="I17" i="4"/>
  <c r="G17" i="4"/>
  <c r="I11" i="4"/>
  <c r="G11" i="4"/>
  <c r="G7" i="4"/>
  <c r="E7" i="4"/>
  <c r="G6" i="4"/>
  <c r="E6" i="4"/>
  <c r="G5" i="4"/>
  <c r="E5" i="4"/>
  <c r="F5" i="4" s="1"/>
  <c r="V48" i="3"/>
  <c r="V47" i="3"/>
  <c r="V46" i="3"/>
  <c r="O45" i="3"/>
  <c r="O44" i="3"/>
  <c r="O43" i="3"/>
  <c r="O42" i="3"/>
  <c r="F139" i="4" s="1"/>
  <c r="O41" i="3"/>
  <c r="O40" i="3"/>
  <c r="F92" i="4" s="1"/>
  <c r="O39" i="3"/>
  <c r="O38" i="3"/>
  <c r="E33" i="6" s="1"/>
  <c r="O37" i="3"/>
  <c r="E34" i="6" s="1"/>
  <c r="O36" i="3"/>
  <c r="E32" i="6" s="1"/>
  <c r="O35" i="3"/>
  <c r="O34" i="3"/>
  <c r="F129" i="4" s="1"/>
  <c r="O33" i="3"/>
  <c r="O32" i="3"/>
  <c r="E39" i="6" s="1"/>
  <c r="O31" i="3"/>
  <c r="E38" i="6" s="1"/>
  <c r="O30" i="3"/>
  <c r="E37" i="6" s="1"/>
  <c r="O29" i="3"/>
  <c r="E36" i="6" s="1"/>
  <c r="F36" i="6" s="1"/>
  <c r="O28" i="3"/>
  <c r="E35" i="6" s="1"/>
  <c r="O27" i="3"/>
  <c r="K17" i="4" s="1"/>
  <c r="O26" i="3"/>
  <c r="O25" i="3"/>
  <c r="F134" i="4" s="1"/>
  <c r="O24" i="3"/>
  <c r="O23" i="3"/>
  <c r="O22" i="3"/>
  <c r="O21" i="3"/>
  <c r="O20" i="3"/>
  <c r="O19" i="3"/>
  <c r="F159" i="4" s="1"/>
  <c r="O18" i="3"/>
  <c r="O17" i="3"/>
  <c r="O16" i="3"/>
  <c r="F42" i="4" s="1"/>
  <c r="O15" i="3"/>
  <c r="O14" i="3"/>
  <c r="O13" i="3"/>
  <c r="E5" i="6" s="1"/>
  <c r="O12" i="3"/>
  <c r="O11" i="3"/>
  <c r="O10" i="3"/>
  <c r="F149" i="4" s="1"/>
  <c r="O9" i="3"/>
  <c r="E57" i="6" s="1"/>
  <c r="O8" i="3"/>
  <c r="O7" i="3"/>
  <c r="O6" i="3"/>
  <c r="E6" i="6" s="1"/>
  <c r="O5" i="3"/>
  <c r="E125" i="6" s="1"/>
  <c r="F202" i="4"/>
  <c r="H202" i="4"/>
  <c r="H203" i="4" s="1"/>
  <c r="G78" i="6" s="1"/>
  <c r="H78" i="6" s="1"/>
  <c r="J202" i="4"/>
  <c r="F201" i="4"/>
  <c r="F203" i="4" s="1"/>
  <c r="H201" i="4"/>
  <c r="J201" i="4"/>
  <c r="J203" i="4" s="1"/>
  <c r="I78" i="6" s="1"/>
  <c r="J78" i="6" s="1"/>
  <c r="K201" i="4"/>
  <c r="H197" i="4"/>
  <c r="J197" i="4"/>
  <c r="F196" i="4"/>
  <c r="H196" i="4"/>
  <c r="J196" i="4"/>
  <c r="K196" i="4"/>
  <c r="F195" i="4"/>
  <c r="H195" i="4"/>
  <c r="H198" i="4" s="1"/>
  <c r="G77" i="6" s="1"/>
  <c r="H77" i="6" s="1"/>
  <c r="J195" i="4"/>
  <c r="K195" i="4"/>
  <c r="H191" i="4"/>
  <c r="J191" i="4"/>
  <c r="F190" i="4"/>
  <c r="H190" i="4"/>
  <c r="J190" i="4"/>
  <c r="F189" i="4"/>
  <c r="H189" i="4"/>
  <c r="H192" i="4" s="1"/>
  <c r="G79" i="6" s="1"/>
  <c r="H79" i="6" s="1"/>
  <c r="J189" i="4"/>
  <c r="K189" i="4"/>
  <c r="H185" i="4"/>
  <c r="J185" i="4"/>
  <c r="F184" i="4"/>
  <c r="H184" i="4"/>
  <c r="J184" i="4"/>
  <c r="K184" i="4"/>
  <c r="F183" i="4"/>
  <c r="H183" i="4"/>
  <c r="H186" i="4" s="1"/>
  <c r="G101" i="6" s="1"/>
  <c r="H101" i="6" s="1"/>
  <c r="J183" i="4"/>
  <c r="K183" i="4"/>
  <c r="H178" i="4"/>
  <c r="J178" i="4"/>
  <c r="F174" i="4"/>
  <c r="F175" i="4" s="1"/>
  <c r="E179" i="4" s="1"/>
  <c r="H174" i="4"/>
  <c r="H175" i="4" s="1"/>
  <c r="J174" i="4"/>
  <c r="J175" i="4" s="1"/>
  <c r="I179" i="4" s="1"/>
  <c r="J179" i="4" s="1"/>
  <c r="J180" i="4" s="1"/>
  <c r="I53" i="6" s="1"/>
  <c r="J53" i="6" s="1"/>
  <c r="K174" i="4"/>
  <c r="H169" i="4"/>
  <c r="J169" i="4"/>
  <c r="H164" i="4"/>
  <c r="J164" i="4"/>
  <c r="H159" i="4"/>
  <c r="J159" i="4"/>
  <c r="H154" i="4"/>
  <c r="J154" i="4"/>
  <c r="H150" i="4"/>
  <c r="H151" i="4" s="1"/>
  <c r="G56" i="6" s="1"/>
  <c r="H56" i="6" s="1"/>
  <c r="J150" i="4"/>
  <c r="H149" i="4"/>
  <c r="J149" i="4"/>
  <c r="H148" i="4"/>
  <c r="J148" i="4"/>
  <c r="J151" i="4" s="1"/>
  <c r="I56" i="6" s="1"/>
  <c r="J56" i="6" s="1"/>
  <c r="H143" i="4"/>
  <c r="J143" i="4"/>
  <c r="H142" i="4"/>
  <c r="J142" i="4"/>
  <c r="H141" i="4"/>
  <c r="J141" i="4"/>
  <c r="H140" i="4"/>
  <c r="J140" i="4"/>
  <c r="H134" i="4"/>
  <c r="H124" i="4"/>
  <c r="J124" i="4"/>
  <c r="H121" i="4"/>
  <c r="G135" i="4" s="1"/>
  <c r="H135" i="4" s="1"/>
  <c r="F120" i="4"/>
  <c r="L120" i="4" s="1"/>
  <c r="H120" i="4"/>
  <c r="J120" i="4"/>
  <c r="F119" i="4"/>
  <c r="H119" i="4"/>
  <c r="J119" i="4"/>
  <c r="K119" i="4"/>
  <c r="F118" i="4"/>
  <c r="H118" i="4"/>
  <c r="J118" i="4"/>
  <c r="J121" i="4" s="1"/>
  <c r="I135" i="4" s="1"/>
  <c r="J135" i="4" s="1"/>
  <c r="K118" i="4"/>
  <c r="H114" i="4"/>
  <c r="J114" i="4"/>
  <c r="H113" i="4"/>
  <c r="J113" i="4"/>
  <c r="F112" i="4"/>
  <c r="J112" i="4"/>
  <c r="J115" i="4" s="1"/>
  <c r="I130" i="4" s="1"/>
  <c r="J130" i="4" s="1"/>
  <c r="H107" i="4"/>
  <c r="H102" i="4"/>
  <c r="J102" i="4"/>
  <c r="H97" i="4"/>
  <c r="J97" i="4"/>
  <c r="J92" i="4"/>
  <c r="H87" i="4"/>
  <c r="J87" i="4"/>
  <c r="J82" i="4"/>
  <c r="H78" i="4"/>
  <c r="J78" i="4"/>
  <c r="J79" i="4" s="1"/>
  <c r="I165" i="4" s="1"/>
  <c r="J165" i="4" s="1"/>
  <c r="F77" i="4"/>
  <c r="H77" i="4"/>
  <c r="J77" i="4"/>
  <c r="K77" i="4"/>
  <c r="F76" i="4"/>
  <c r="H76" i="4"/>
  <c r="J76" i="4"/>
  <c r="K76" i="4"/>
  <c r="J73" i="4"/>
  <c r="I144" i="4" s="1"/>
  <c r="J144" i="4" s="1"/>
  <c r="F72" i="4"/>
  <c r="H72" i="4"/>
  <c r="H73" i="4" s="1"/>
  <c r="G144" i="4" s="1"/>
  <c r="H144" i="4" s="1"/>
  <c r="J72" i="4"/>
  <c r="H71" i="4"/>
  <c r="J71" i="4"/>
  <c r="F67" i="4"/>
  <c r="F68" i="4" s="1"/>
  <c r="H67" i="4"/>
  <c r="H68" i="4" s="1"/>
  <c r="G8" i="6" s="1"/>
  <c r="H8" i="6" s="1"/>
  <c r="J67" i="4"/>
  <c r="K67" i="4"/>
  <c r="F66" i="4"/>
  <c r="H66" i="4"/>
  <c r="J66" i="4"/>
  <c r="J68" i="4" s="1"/>
  <c r="I8" i="6" s="1"/>
  <c r="J8" i="6" s="1"/>
  <c r="K66" i="4"/>
  <c r="H62" i="4"/>
  <c r="J62" i="4"/>
  <c r="F61" i="4"/>
  <c r="H61" i="4"/>
  <c r="H63" i="4" s="1"/>
  <c r="G7" i="6" s="1"/>
  <c r="H7" i="6" s="1"/>
  <c r="J61" i="4"/>
  <c r="J63" i="4" s="1"/>
  <c r="I7" i="6" s="1"/>
  <c r="J7" i="6" s="1"/>
  <c r="K61" i="4"/>
  <c r="H60" i="4"/>
  <c r="J60" i="4"/>
  <c r="H55" i="4"/>
  <c r="J55" i="4"/>
  <c r="H54" i="4"/>
  <c r="J54" i="4"/>
  <c r="H53" i="4"/>
  <c r="J53" i="4"/>
  <c r="F49" i="4"/>
  <c r="J49" i="4"/>
  <c r="J50" i="4" s="1"/>
  <c r="I56" i="4" s="1"/>
  <c r="J56" i="4" s="1"/>
  <c r="F48" i="4"/>
  <c r="H48" i="4"/>
  <c r="J48" i="4"/>
  <c r="H43" i="4"/>
  <c r="J43" i="4"/>
  <c r="H42" i="4"/>
  <c r="J42" i="4"/>
  <c r="H41" i="4"/>
  <c r="J41" i="4"/>
  <c r="H40" i="4"/>
  <c r="J40" i="4"/>
  <c r="F36" i="4"/>
  <c r="H36" i="4"/>
  <c r="J36" i="4"/>
  <c r="K36" i="4"/>
  <c r="F35" i="4"/>
  <c r="H35" i="4"/>
  <c r="H37" i="4" s="1"/>
  <c r="G44" i="4" s="1"/>
  <c r="H44" i="4" s="1"/>
  <c r="J35" i="4"/>
  <c r="J37" i="4" s="1"/>
  <c r="I44" i="4" s="1"/>
  <c r="J44" i="4" s="1"/>
  <c r="K35" i="4"/>
  <c r="H31" i="4"/>
  <c r="J31" i="4"/>
  <c r="F29" i="4"/>
  <c r="H29" i="4"/>
  <c r="J29" i="4"/>
  <c r="K29" i="4"/>
  <c r="H25" i="4"/>
  <c r="J25" i="4"/>
  <c r="F24" i="4"/>
  <c r="H24" i="4"/>
  <c r="J24" i="4"/>
  <c r="F23" i="4"/>
  <c r="H23" i="4"/>
  <c r="J23" i="4"/>
  <c r="K23" i="4"/>
  <c r="H18" i="4"/>
  <c r="J18" i="4"/>
  <c r="H17" i="4"/>
  <c r="J17" i="4"/>
  <c r="H12" i="4"/>
  <c r="J12" i="4"/>
  <c r="H11" i="4"/>
  <c r="J11" i="4"/>
  <c r="F7" i="4"/>
  <c r="H7" i="4"/>
  <c r="F6" i="4"/>
  <c r="H6" i="4"/>
  <c r="H5" i="4"/>
  <c r="H8" i="4" s="1"/>
  <c r="G102" i="6" s="1"/>
  <c r="H102" i="6" s="1"/>
  <c r="J147" i="6"/>
  <c r="I11" i="7" s="1"/>
  <c r="J11" i="7" s="1"/>
  <c r="H125" i="6"/>
  <c r="H147" i="6" s="1"/>
  <c r="G11" i="7" s="1"/>
  <c r="H11" i="7" s="1"/>
  <c r="J125" i="6"/>
  <c r="H57" i="6"/>
  <c r="J57" i="6"/>
  <c r="H39" i="6"/>
  <c r="J39" i="6"/>
  <c r="H38" i="6"/>
  <c r="J38" i="6"/>
  <c r="H37" i="6"/>
  <c r="J37" i="6"/>
  <c r="H36" i="6"/>
  <c r="J36" i="6"/>
  <c r="H35" i="6"/>
  <c r="J35" i="6"/>
  <c r="H34" i="6"/>
  <c r="J34" i="6"/>
  <c r="H33" i="6"/>
  <c r="J33" i="6"/>
  <c r="H32" i="6"/>
  <c r="J32" i="6"/>
  <c r="H6" i="6"/>
  <c r="J6" i="6"/>
  <c r="H5" i="6"/>
  <c r="J5" i="6"/>
  <c r="E78" i="4" l="1"/>
  <c r="K78" i="4" s="1"/>
  <c r="J6" i="4"/>
  <c r="L6" i="4" s="1"/>
  <c r="K6" i="4"/>
  <c r="K32" i="6"/>
  <c r="F32" i="6"/>
  <c r="F142" i="4"/>
  <c r="L142" i="4" s="1"/>
  <c r="K142" i="4"/>
  <c r="H99" i="6"/>
  <c r="G9" i="7" s="1"/>
  <c r="H9" i="7" s="1"/>
  <c r="F169" i="4"/>
  <c r="L169" i="4" s="1"/>
  <c r="K169" i="4"/>
  <c r="E25" i="4"/>
  <c r="F25" i="4" s="1"/>
  <c r="L25" i="4" s="1"/>
  <c r="H26" i="4"/>
  <c r="G13" i="4" s="1"/>
  <c r="H13" i="4" s="1"/>
  <c r="H14" i="4" s="1"/>
  <c r="G29" i="6" s="1"/>
  <c r="H29" i="6" s="1"/>
  <c r="F121" i="4"/>
  <c r="L121" i="4" s="1"/>
  <c r="J186" i="4"/>
  <c r="I101" i="6" s="1"/>
  <c r="J101" i="6" s="1"/>
  <c r="J198" i="4"/>
  <c r="I77" i="6" s="1"/>
  <c r="J77" i="6" s="1"/>
  <c r="J192" i="4"/>
  <c r="I79" i="6" s="1"/>
  <c r="J79" i="6" s="1"/>
  <c r="L72" i="4"/>
  <c r="H79" i="4"/>
  <c r="G165" i="4" s="1"/>
  <c r="H165" i="4" s="1"/>
  <c r="H166" i="4" s="1"/>
  <c r="G47" i="6" s="1"/>
  <c r="H47" i="6" s="1"/>
  <c r="K112" i="4"/>
  <c r="H27" i="6"/>
  <c r="G7" i="7" s="1"/>
  <c r="H7" i="7" s="1"/>
  <c r="F37" i="4"/>
  <c r="J166" i="4"/>
  <c r="I47" i="6" s="1"/>
  <c r="J47" i="6" s="1"/>
  <c r="F73" i="4"/>
  <c r="L73" i="4" s="1"/>
  <c r="F8" i="4"/>
  <c r="H45" i="4"/>
  <c r="G31" i="6" s="1"/>
  <c r="H31" i="6" s="1"/>
  <c r="F50" i="4"/>
  <c r="D25" i="8"/>
  <c r="K35" i="6"/>
  <c r="F35" i="6"/>
  <c r="F43" i="4"/>
  <c r="K43" i="4"/>
  <c r="F125" i="6"/>
  <c r="F147" i="6" s="1"/>
  <c r="E11" i="7" s="1"/>
  <c r="K125" i="6"/>
  <c r="F87" i="4"/>
  <c r="L87" i="4" s="1"/>
  <c r="K87" i="4"/>
  <c r="F97" i="4"/>
  <c r="L97" i="4" s="1"/>
  <c r="K97" i="4"/>
  <c r="F6" i="6"/>
  <c r="K6" i="6"/>
  <c r="F82" i="4"/>
  <c r="L82" i="4" s="1"/>
  <c r="K82" i="4"/>
  <c r="K37" i="6"/>
  <c r="F37" i="6"/>
  <c r="F55" i="4"/>
  <c r="K38" i="6"/>
  <c r="F38" i="6"/>
  <c r="F53" i="4"/>
  <c r="F54" i="4" s="1"/>
  <c r="L54" i="4" s="1"/>
  <c r="F154" i="4"/>
  <c r="L154" i="4" s="1"/>
  <c r="K154" i="4"/>
  <c r="F39" i="6"/>
  <c r="L39" i="6" s="1"/>
  <c r="K39" i="6"/>
  <c r="K57" i="6"/>
  <c r="F57" i="6"/>
  <c r="F164" i="4"/>
  <c r="L164" i="4" s="1"/>
  <c r="K164" i="4"/>
  <c r="F124" i="4"/>
  <c r="K124" i="4"/>
  <c r="F178" i="4"/>
  <c r="K178" i="4"/>
  <c r="F141" i="4"/>
  <c r="K141" i="4"/>
  <c r="F102" i="4"/>
  <c r="K102" i="4"/>
  <c r="H123" i="6"/>
  <c r="G10" i="7" s="1"/>
  <c r="H10" i="7" s="1"/>
  <c r="F150" i="4"/>
  <c r="L150" i="4" s="1"/>
  <c r="K150" i="4"/>
  <c r="F107" i="4"/>
  <c r="K107" i="4"/>
  <c r="F140" i="4"/>
  <c r="K140" i="4"/>
  <c r="K5" i="4"/>
  <c r="J5" i="4"/>
  <c r="L5" i="4" s="1"/>
  <c r="J27" i="6"/>
  <c r="I7" i="7" s="1"/>
  <c r="J7" i="7" s="1"/>
  <c r="F148" i="4"/>
  <c r="K148" i="4"/>
  <c r="F143" i="4"/>
  <c r="L143" i="4" s="1"/>
  <c r="K143" i="4"/>
  <c r="J7" i="4"/>
  <c r="L7" i="4" s="1"/>
  <c r="K7" i="4"/>
  <c r="J45" i="4"/>
  <c r="I31" i="6" s="1"/>
  <c r="J31" i="6" s="1"/>
  <c r="F5" i="6"/>
  <c r="K5" i="6"/>
  <c r="F34" i="6"/>
  <c r="L34" i="6" s="1"/>
  <c r="K34" i="6"/>
  <c r="H136" i="4"/>
  <c r="G50" i="6" s="1"/>
  <c r="H50" i="6" s="1"/>
  <c r="J57" i="4"/>
  <c r="I52" i="6" s="1"/>
  <c r="J52" i="6" s="1"/>
  <c r="K40" i="4"/>
  <c r="F40" i="4"/>
  <c r="L40" i="4" s="1"/>
  <c r="K11" i="4"/>
  <c r="F11" i="4"/>
  <c r="F33" i="6"/>
  <c r="L33" i="6" s="1"/>
  <c r="K33" i="6"/>
  <c r="F179" i="4"/>
  <c r="H50" i="4"/>
  <c r="G56" i="4" s="1"/>
  <c r="H56" i="4" s="1"/>
  <c r="H57" i="4" s="1"/>
  <c r="G52" i="6" s="1"/>
  <c r="H52" i="6" s="1"/>
  <c r="G83" i="4"/>
  <c r="H83" i="4" s="1"/>
  <c r="H84" i="4" s="1"/>
  <c r="G40" i="6" s="1"/>
  <c r="H40" i="6" s="1"/>
  <c r="K159" i="4"/>
  <c r="J32" i="4"/>
  <c r="I19" i="4" s="1"/>
  <c r="J19" i="4" s="1"/>
  <c r="J20" i="4" s="1"/>
  <c r="I30" i="6" s="1"/>
  <c r="J30" i="6" s="1"/>
  <c r="I83" i="4"/>
  <c r="J83" i="4" s="1"/>
  <c r="J84" i="4" s="1"/>
  <c r="I40" i="6" s="1"/>
  <c r="J40" i="6" s="1"/>
  <c r="I93" i="4"/>
  <c r="J93" i="4" s="1"/>
  <c r="J94" i="4" s="1"/>
  <c r="I42" i="6" s="1"/>
  <c r="J42" i="6" s="1"/>
  <c r="I103" i="4"/>
  <c r="J103" i="4" s="1"/>
  <c r="J104" i="4" s="1"/>
  <c r="I43" i="6" s="1"/>
  <c r="J43" i="6" s="1"/>
  <c r="I125" i="4"/>
  <c r="J125" i="4" s="1"/>
  <c r="J126" i="4" s="1"/>
  <c r="I48" i="6" s="1"/>
  <c r="J48" i="6" s="1"/>
  <c r="K149" i="4"/>
  <c r="G170" i="4"/>
  <c r="H170" i="4" s="1"/>
  <c r="H171" i="4" s="1"/>
  <c r="G54" i="6" s="1"/>
  <c r="H54" i="6" s="1"/>
  <c r="K42" i="4"/>
  <c r="J131" i="4"/>
  <c r="I49" i="6" s="1"/>
  <c r="J49" i="6" s="1"/>
  <c r="J145" i="4"/>
  <c r="I55" i="6" s="1"/>
  <c r="J55" i="6" s="1"/>
  <c r="I160" i="4"/>
  <c r="J160" i="4" s="1"/>
  <c r="J161" i="4" s="1"/>
  <c r="I45" i="6" s="1"/>
  <c r="J45" i="6" s="1"/>
  <c r="I170" i="4"/>
  <c r="J170" i="4" s="1"/>
  <c r="J171" i="4" s="1"/>
  <c r="I54" i="6" s="1"/>
  <c r="J54" i="6" s="1"/>
  <c r="F17" i="4"/>
  <c r="E18" i="4" s="1"/>
  <c r="F18" i="4" s="1"/>
  <c r="L18" i="4" s="1"/>
  <c r="K71" i="4"/>
  <c r="J26" i="4"/>
  <c r="I13" i="4" s="1"/>
  <c r="J13" i="4" s="1"/>
  <c r="J14" i="4" s="1"/>
  <c r="I29" i="6" s="1"/>
  <c r="J29" i="6" s="1"/>
  <c r="K60" i="4"/>
  <c r="K113" i="4"/>
  <c r="L119" i="4"/>
  <c r="K185" i="4"/>
  <c r="F191" i="4"/>
  <c r="L191" i="4" s="1"/>
  <c r="F197" i="4"/>
  <c r="L201" i="4"/>
  <c r="E62" i="4"/>
  <c r="F62" i="4" s="1"/>
  <c r="L62" i="4" s="1"/>
  <c r="I88" i="4"/>
  <c r="J88" i="4" s="1"/>
  <c r="J89" i="4" s="1"/>
  <c r="I41" i="6" s="1"/>
  <c r="J41" i="6" s="1"/>
  <c r="I98" i="4"/>
  <c r="J98" i="4" s="1"/>
  <c r="J99" i="4" s="1"/>
  <c r="I51" i="6" s="1"/>
  <c r="J51" i="6" s="1"/>
  <c r="I108" i="4"/>
  <c r="J108" i="4" s="1"/>
  <c r="J109" i="4" s="1"/>
  <c r="I44" i="6" s="1"/>
  <c r="J44" i="6" s="1"/>
  <c r="K36" i="6"/>
  <c r="L43" i="4"/>
  <c r="J136" i="4"/>
  <c r="I50" i="6" s="1"/>
  <c r="J50" i="6" s="1"/>
  <c r="I155" i="4"/>
  <c r="J155" i="4" s="1"/>
  <c r="J156" i="4" s="1"/>
  <c r="I46" i="6" s="1"/>
  <c r="J46" i="6" s="1"/>
  <c r="L125" i="6"/>
  <c r="L147" i="6" s="1"/>
  <c r="K11" i="7"/>
  <c r="F11" i="7"/>
  <c r="L57" i="6"/>
  <c r="L38" i="6"/>
  <c r="L37" i="6"/>
  <c r="L36" i="6"/>
  <c r="L35" i="6"/>
  <c r="L32" i="6"/>
  <c r="L6" i="6"/>
  <c r="L5" i="6"/>
  <c r="L202" i="4"/>
  <c r="L203" i="4"/>
  <c r="L196" i="4"/>
  <c r="L197" i="4"/>
  <c r="F198" i="4"/>
  <c r="L198" i="4" s="1"/>
  <c r="L195" i="4"/>
  <c r="L190" i="4"/>
  <c r="F192" i="4"/>
  <c r="L192" i="4" s="1"/>
  <c r="L189" i="4"/>
  <c r="L184" i="4"/>
  <c r="L183" i="4"/>
  <c r="L178" i="4"/>
  <c r="L174" i="4"/>
  <c r="L175" i="4"/>
  <c r="L159" i="4"/>
  <c r="L149" i="4"/>
  <c r="H145" i="4"/>
  <c r="G55" i="6" s="1"/>
  <c r="H55" i="6" s="1"/>
  <c r="L141" i="4"/>
  <c r="L140" i="4"/>
  <c r="K139" i="4"/>
  <c r="L139" i="4"/>
  <c r="K134" i="4"/>
  <c r="L134" i="4"/>
  <c r="K129" i="4"/>
  <c r="L129" i="4"/>
  <c r="L124" i="4"/>
  <c r="L118" i="4"/>
  <c r="K120" i="4"/>
  <c r="L113" i="4"/>
  <c r="H115" i="4"/>
  <c r="F114" i="4"/>
  <c r="L112" i="4"/>
  <c r="L107" i="4"/>
  <c r="L102" i="4"/>
  <c r="K92" i="4"/>
  <c r="L92" i="4"/>
  <c r="L77" i="4"/>
  <c r="L76" i="4"/>
  <c r="L71" i="4"/>
  <c r="L67" i="4"/>
  <c r="L68" i="4"/>
  <c r="L66" i="4"/>
  <c r="L61" i="4"/>
  <c r="L60" i="4"/>
  <c r="L55" i="4"/>
  <c r="L49" i="4"/>
  <c r="L48" i="4"/>
  <c r="L42" i="4"/>
  <c r="L36" i="4"/>
  <c r="L37" i="4"/>
  <c r="L35" i="4"/>
  <c r="K30" i="4"/>
  <c r="H32" i="4"/>
  <c r="G19" i="4" s="1"/>
  <c r="H19" i="4" s="1"/>
  <c r="H20" i="4" s="1"/>
  <c r="G30" i="6" s="1"/>
  <c r="H30" i="6" s="1"/>
  <c r="F31" i="4"/>
  <c r="L31" i="4" s="1"/>
  <c r="L30" i="4"/>
  <c r="L29" i="4"/>
  <c r="L24" i="4"/>
  <c r="L23" i="4"/>
  <c r="F26" i="4"/>
  <c r="L26" i="4" s="1"/>
  <c r="L17" i="4"/>
  <c r="K197" i="4"/>
  <c r="F78" i="4"/>
  <c r="K72" i="4"/>
  <c r="K25" i="4"/>
  <c r="L11" i="7"/>
  <c r="L53" i="4" l="1"/>
  <c r="J99" i="6"/>
  <c r="I9" i="7" s="1"/>
  <c r="J9" i="7" s="1"/>
  <c r="K18" i="4"/>
  <c r="L50" i="4"/>
  <c r="J8" i="4"/>
  <c r="I102" i="6" s="1"/>
  <c r="J102" i="6" s="1"/>
  <c r="J123" i="6" s="1"/>
  <c r="I10" i="7" s="1"/>
  <c r="J10" i="7" s="1"/>
  <c r="G160" i="4"/>
  <c r="H160" i="4" s="1"/>
  <c r="H161" i="4" s="1"/>
  <c r="G45" i="6" s="1"/>
  <c r="H45" i="6" s="1"/>
  <c r="G98" i="4"/>
  <c r="H98" i="4" s="1"/>
  <c r="H99" i="4" s="1"/>
  <c r="G51" i="6" s="1"/>
  <c r="H51" i="6" s="1"/>
  <c r="G88" i="4"/>
  <c r="H88" i="4" s="1"/>
  <c r="H89" i="4" s="1"/>
  <c r="G41" i="6" s="1"/>
  <c r="H41" i="6" s="1"/>
  <c r="G108" i="4"/>
  <c r="H108" i="4" s="1"/>
  <c r="H109" i="4" s="1"/>
  <c r="G44" i="6" s="1"/>
  <c r="H44" i="6" s="1"/>
  <c r="F151" i="4"/>
  <c r="G93" i="4"/>
  <c r="H93" i="4" s="1"/>
  <c r="H94" i="4" s="1"/>
  <c r="G42" i="6" s="1"/>
  <c r="H42" i="6" s="1"/>
  <c r="G155" i="4"/>
  <c r="H155" i="4" s="1"/>
  <c r="H156" i="4" s="1"/>
  <c r="G46" i="6" s="1"/>
  <c r="H46" i="6" s="1"/>
  <c r="G103" i="4"/>
  <c r="H103" i="4" s="1"/>
  <c r="H104" i="4" s="1"/>
  <c r="G43" i="6" s="1"/>
  <c r="H43" i="6" s="1"/>
  <c r="D26" i="8"/>
  <c r="J75" i="6"/>
  <c r="I8" i="7" s="1"/>
  <c r="J8" i="7" s="1"/>
  <c r="I6" i="7" s="1"/>
  <c r="J6" i="7" s="1"/>
  <c r="I5" i="7" s="1"/>
  <c r="J5" i="7" s="1"/>
  <c r="J27" i="7" s="1"/>
  <c r="F180" i="4"/>
  <c r="G130" i="4"/>
  <c r="H130" i="4" s="1"/>
  <c r="H131" i="4" s="1"/>
  <c r="G49" i="6" s="1"/>
  <c r="H49" i="6" s="1"/>
  <c r="G125" i="4"/>
  <c r="H125" i="4" s="1"/>
  <c r="H126" i="4" s="1"/>
  <c r="G48" i="6" s="1"/>
  <c r="H48" i="6" s="1"/>
  <c r="E102" i="6"/>
  <c r="L11" i="4"/>
  <c r="H14" i="5"/>
  <c r="E8" i="6"/>
  <c r="H39" i="5"/>
  <c r="E78" i="6"/>
  <c r="H9" i="5"/>
  <c r="F63" i="4"/>
  <c r="L63" i="4" s="1"/>
  <c r="H34" i="5"/>
  <c r="G179" i="4"/>
  <c r="H15" i="5"/>
  <c r="E144" i="4"/>
  <c r="E83" i="4"/>
  <c r="E170" i="4"/>
  <c r="H11" i="5"/>
  <c r="F185" i="4"/>
  <c r="L185" i="4" s="1"/>
  <c r="H24" i="5"/>
  <c r="E135" i="4"/>
  <c r="K191" i="4"/>
  <c r="F32" i="4"/>
  <c r="L32" i="4" s="1"/>
  <c r="K62" i="4"/>
  <c r="L148" i="4"/>
  <c r="K114" i="4"/>
  <c r="L114" i="4"/>
  <c r="F115" i="4"/>
  <c r="L78" i="4"/>
  <c r="F79" i="4"/>
  <c r="K31" i="4"/>
  <c r="H7" i="5"/>
  <c r="F186" i="4" l="1"/>
  <c r="L186" i="4" s="1"/>
  <c r="H4" i="5"/>
  <c r="L151" i="4"/>
  <c r="L8" i="4"/>
  <c r="D27" i="8"/>
  <c r="D28" i="8" s="1"/>
  <c r="F41" i="4"/>
  <c r="K41" i="4"/>
  <c r="K102" i="6"/>
  <c r="F102" i="6"/>
  <c r="L102" i="6" s="1"/>
  <c r="F170" i="4"/>
  <c r="K170" i="4"/>
  <c r="F144" i="4"/>
  <c r="K144" i="4"/>
  <c r="H8" i="5"/>
  <c r="F78" i="6"/>
  <c r="L78" i="6" s="1"/>
  <c r="K78" i="6"/>
  <c r="F56" i="4"/>
  <c r="F83" i="4"/>
  <c r="K83" i="4"/>
  <c r="H37" i="5"/>
  <c r="E79" i="6"/>
  <c r="H179" i="4"/>
  <c r="K179" i="4"/>
  <c r="K8" i="6"/>
  <c r="F8" i="6"/>
  <c r="L8" i="6" s="1"/>
  <c r="H38" i="5"/>
  <c r="E77" i="6"/>
  <c r="K135" i="4"/>
  <c r="F135" i="4"/>
  <c r="H13" i="5"/>
  <c r="E7" i="6"/>
  <c r="K44" i="4"/>
  <c r="F44" i="4"/>
  <c r="L44" i="4" s="1"/>
  <c r="F12" i="4"/>
  <c r="L12" i="4" s="1"/>
  <c r="K12" i="4"/>
  <c r="L115" i="4"/>
  <c r="L79" i="4"/>
  <c r="F13" i="4"/>
  <c r="K13" i="4"/>
  <c r="D30" i="8" l="1"/>
  <c r="H29" i="5"/>
  <c r="E56" i="6"/>
  <c r="D31" i="8"/>
  <c r="D32" i="8" s="1"/>
  <c r="L144" i="4"/>
  <c r="F145" i="4"/>
  <c r="H180" i="4"/>
  <c r="L179" i="4"/>
  <c r="F79" i="6"/>
  <c r="L79" i="6" s="1"/>
  <c r="K79" i="6"/>
  <c r="F171" i="4"/>
  <c r="L170" i="4"/>
  <c r="K7" i="6"/>
  <c r="F7" i="6"/>
  <c r="L83" i="4"/>
  <c r="F84" i="4"/>
  <c r="H23" i="5"/>
  <c r="E130" i="4"/>
  <c r="E125" i="4"/>
  <c r="H36" i="5"/>
  <c r="E101" i="6"/>
  <c r="L135" i="4"/>
  <c r="F136" i="4"/>
  <c r="L56" i="4"/>
  <c r="F57" i="4"/>
  <c r="K77" i="6"/>
  <c r="F77" i="6"/>
  <c r="L41" i="4"/>
  <c r="F45" i="4"/>
  <c r="E19" i="4"/>
  <c r="F19" i="4" s="1"/>
  <c r="L19" i="4" s="1"/>
  <c r="H16" i="5"/>
  <c r="E165" i="4"/>
  <c r="E155" i="4"/>
  <c r="E93" i="4"/>
  <c r="E108" i="4"/>
  <c r="E98" i="4"/>
  <c r="E88" i="4"/>
  <c r="E160" i="4"/>
  <c r="E103" i="4"/>
  <c r="E53" i="6"/>
  <c r="F14" i="4"/>
  <c r="L13" i="4"/>
  <c r="F20" i="4" l="1"/>
  <c r="L20" i="4" s="1"/>
  <c r="F56" i="6"/>
  <c r="L56" i="6" s="1"/>
  <c r="K56" i="6"/>
  <c r="D33" i="8"/>
  <c r="D37" i="8" s="1"/>
  <c r="L84" i="4"/>
  <c r="K103" i="4"/>
  <c r="F103" i="4"/>
  <c r="L57" i="4"/>
  <c r="L136" i="4"/>
  <c r="K98" i="4"/>
  <c r="F98" i="4"/>
  <c r="K108" i="4"/>
  <c r="F108" i="4"/>
  <c r="L171" i="4"/>
  <c r="F155" i="4"/>
  <c r="K155" i="4"/>
  <c r="F93" i="4"/>
  <c r="K93" i="4"/>
  <c r="K19" i="4"/>
  <c r="F101" i="6"/>
  <c r="K101" i="6"/>
  <c r="F165" i="4"/>
  <c r="K165" i="4"/>
  <c r="F99" i="6"/>
  <c r="E9" i="7" s="1"/>
  <c r="L77" i="6"/>
  <c r="L99" i="6" s="1"/>
  <c r="F160" i="4"/>
  <c r="K160" i="4"/>
  <c r="L180" i="4"/>
  <c r="L7" i="6"/>
  <c r="L27" i="6" s="1"/>
  <c r="F27" i="6"/>
  <c r="E7" i="7" s="1"/>
  <c r="F88" i="4"/>
  <c r="K88" i="4"/>
  <c r="F130" i="4"/>
  <c r="K130" i="4"/>
  <c r="L145" i="4"/>
  <c r="F125" i="4"/>
  <c r="K125" i="4"/>
  <c r="F53" i="6"/>
  <c r="L45" i="4"/>
  <c r="L14" i="4"/>
  <c r="K7" i="7" l="1"/>
  <c r="F7" i="7"/>
  <c r="F9" i="7"/>
  <c r="L9" i="7" s="1"/>
  <c r="K9" i="7"/>
  <c r="H5" i="5"/>
  <c r="E29" i="6"/>
  <c r="F94" i="4"/>
  <c r="L93" i="4"/>
  <c r="L108" i="4"/>
  <c r="F109" i="4"/>
  <c r="L98" i="4"/>
  <c r="F99" i="4"/>
  <c r="F123" i="6"/>
  <c r="E10" i="7" s="1"/>
  <c r="L101" i="6"/>
  <c r="L123" i="6" s="1"/>
  <c r="H10" i="5"/>
  <c r="E31" i="6"/>
  <c r="H27" i="5"/>
  <c r="E50" i="6"/>
  <c r="G53" i="6"/>
  <c r="H35" i="5"/>
  <c r="L103" i="4"/>
  <c r="F104" i="4"/>
  <c r="L130" i="4"/>
  <c r="F131" i="4"/>
  <c r="H6" i="5"/>
  <c r="E30" i="6"/>
  <c r="H12" i="5"/>
  <c r="E52" i="6"/>
  <c r="L155" i="4"/>
  <c r="F156" i="4"/>
  <c r="L125" i="4"/>
  <c r="F126" i="4"/>
  <c r="L160" i="4"/>
  <c r="F161" i="4"/>
  <c r="H33" i="5"/>
  <c r="E54" i="6"/>
  <c r="E55" i="6"/>
  <c r="H28" i="5"/>
  <c r="L165" i="4"/>
  <c r="F166" i="4"/>
  <c r="L88" i="4"/>
  <c r="F89" i="4"/>
  <c r="H17" i="5"/>
  <c r="E40" i="6"/>
  <c r="L99" i="4" l="1"/>
  <c r="L104" i="4"/>
  <c r="K54" i="6"/>
  <c r="F54" i="6"/>
  <c r="L54" i="6" s="1"/>
  <c r="L161" i="4"/>
  <c r="L89" i="4"/>
  <c r="L156" i="4"/>
  <c r="K29" i="6"/>
  <c r="F29" i="6"/>
  <c r="L126" i="4"/>
  <c r="H53" i="6"/>
  <c r="K53" i="6"/>
  <c r="L166" i="4"/>
  <c r="F31" i="6"/>
  <c r="L31" i="6" s="1"/>
  <c r="K31" i="6"/>
  <c r="L94" i="4"/>
  <c r="F50" i="6"/>
  <c r="L50" i="6" s="1"/>
  <c r="K50" i="6"/>
  <c r="F52" i="6"/>
  <c r="L52" i="6" s="1"/>
  <c r="K52" i="6"/>
  <c r="F30" i="6"/>
  <c r="L30" i="6" s="1"/>
  <c r="K30" i="6"/>
  <c r="L109" i="4"/>
  <c r="F40" i="6"/>
  <c r="L40" i="6" s="1"/>
  <c r="K40" i="6"/>
  <c r="K55" i="6"/>
  <c r="F55" i="6"/>
  <c r="L55" i="6" s="1"/>
  <c r="L7" i="7"/>
  <c r="L131" i="4"/>
  <c r="F10" i="7"/>
  <c r="L10" i="7" s="1"/>
  <c r="K10" i="7"/>
  <c r="H30" i="5" l="1"/>
  <c r="E46" i="6"/>
  <c r="H32" i="5"/>
  <c r="E47" i="6"/>
  <c r="H19" i="5"/>
  <c r="E42" i="6"/>
  <c r="H18" i="5"/>
  <c r="E41" i="6"/>
  <c r="H21" i="5"/>
  <c r="E43" i="6"/>
  <c r="H31" i="5"/>
  <c r="E45" i="6"/>
  <c r="L29" i="6"/>
  <c r="H22" i="5"/>
  <c r="E44" i="6"/>
  <c r="H75" i="6"/>
  <c r="G8" i="7" s="1"/>
  <c r="H8" i="7" s="1"/>
  <c r="G6" i="7" s="1"/>
  <c r="H6" i="7" s="1"/>
  <c r="G5" i="7" s="1"/>
  <c r="H5" i="7" s="1"/>
  <c r="H27" i="7" s="1"/>
  <c r="L53" i="6"/>
  <c r="H26" i="5"/>
  <c r="E49" i="6"/>
  <c r="H25" i="5"/>
  <c r="E48" i="6"/>
  <c r="H20" i="5"/>
  <c r="E51" i="6"/>
  <c r="K48" i="6" l="1"/>
  <c r="F48" i="6"/>
  <c r="L48" i="6" s="1"/>
  <c r="K45" i="6"/>
  <c r="F45" i="6"/>
  <c r="L45" i="6" s="1"/>
  <c r="K51" i="6"/>
  <c r="F51" i="6"/>
  <c r="L51" i="6" s="1"/>
  <c r="F44" i="6"/>
  <c r="L44" i="6" s="1"/>
  <c r="K44" i="6"/>
  <c r="F47" i="6"/>
  <c r="L47" i="6" s="1"/>
  <c r="K47" i="6"/>
  <c r="F41" i="6"/>
  <c r="K41" i="6"/>
  <c r="K46" i="6"/>
  <c r="F46" i="6"/>
  <c r="L46" i="6" s="1"/>
  <c r="K43" i="6"/>
  <c r="F43" i="6"/>
  <c r="L43" i="6" s="1"/>
  <c r="K49" i="6"/>
  <c r="F49" i="6"/>
  <c r="L49" i="6" s="1"/>
  <c r="K42" i="6"/>
  <c r="F42" i="6"/>
  <c r="L42" i="6" s="1"/>
  <c r="L41" i="6" l="1"/>
  <c r="L75" i="6" s="1"/>
  <c r="F75" i="6"/>
  <c r="E8" i="7" s="1"/>
  <c r="F8" i="7" l="1"/>
  <c r="K8" i="7"/>
  <c r="L8" i="7" l="1"/>
  <c r="E6" i="7"/>
  <c r="F6" i="7" l="1"/>
  <c r="K6" i="7"/>
  <c r="L6" i="7" l="1"/>
  <c r="E5" i="7"/>
  <c r="F5" i="7" l="1"/>
  <c r="K5" i="7"/>
  <c r="L5" i="7" l="1"/>
  <c r="L27" i="7" s="1"/>
  <c r="F27" i="7"/>
</calcChain>
</file>

<file path=xl/sharedStrings.xml><?xml version="1.0" encoding="utf-8"?>
<sst xmlns="http://schemas.openxmlformats.org/spreadsheetml/2006/main" count="3946" uniqueCount="756">
  <si>
    <t>공 종 별 집 계 표</t>
  </si>
  <si>
    <t>[ 본관 물탱크 등 기계설비 교체 설계용역(물탱크 교체공사)(소방)(7층저수조실)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</si>
  <si>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</si>
  <si>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</si>
  <si>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</si>
  <si>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</si>
  <si>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</si>
  <si>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</si>
  <si>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</si>
  <si>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</si>
  <si>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</si>
  <si>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</si>
  <si>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</si>
  <si>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</si>
  <si>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</si>
  <si>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</si>
  <si>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</si>
  <si>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</si>
  <si>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</si>
  <si>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</si>
  <si>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</si>
  <si>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</si>
  <si>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</si>
  <si>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</si>
  <si>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</si>
  <si>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</si>
  <si>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</si>
  <si>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</si>
  <si>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</si>
  <si>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</si>
  <si>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</si>
  <si>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</si>
  <si>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</si>
  <si>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</si>
  <si>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</si>
  <si>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</si>
  <si>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</si>
  <si>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</si>
  <si>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</si>
  <si>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</si>
  <si>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</si>
  <si>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</si>
  <si>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</si>
  <si>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</si>
  <si>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</si>
  <si>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</si>
  <si>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</si>
  <si>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</si>
  <si>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</si>
  <si>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</si>
  <si>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</si>
  <si>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본관 물탱크 등 기계설비 교체 설계용역(물탱크 교체공사)(소방)(7층저수조실)</t>
  </si>
  <si>
    <t/>
  </si>
  <si>
    <t>01</t>
  </si>
  <si>
    <t>0101  소화설비공사</t>
  </si>
  <si>
    <t>0101</t>
  </si>
  <si>
    <t>010101  장비설치공사</t>
  </si>
  <si>
    <t>010101</t>
  </si>
  <si>
    <t>연결송수가압펌프(다단터빈)</t>
  </si>
  <si>
    <t>2600LPMx120Mx125HP</t>
  </si>
  <si>
    <t>대</t>
  </si>
  <si>
    <t>5965E42CB2F39614BAD245A6B6174A84680FFE</t>
  </si>
  <si>
    <t>F</t>
  </si>
  <si>
    <t>T</t>
  </si>
  <si>
    <t>0101015965E42CB2F39614BAD245A6B6174A84680FFE</t>
  </si>
  <si>
    <t>진동방지장치</t>
  </si>
  <si>
    <t>펌프(편흡입) 25㎜ 125HP(90KW) 이하</t>
  </si>
  <si>
    <t>조</t>
  </si>
  <si>
    <t>5977D4E062B3C814B65B1541938FCE95A54F7B</t>
  </si>
  <si>
    <t>0101015977D4E062B3C814B65B1541938FCE95A54F7B</t>
  </si>
  <si>
    <t>일반펌프 설치</t>
  </si>
  <si>
    <t>75 kw 이하</t>
  </si>
  <si>
    <t>호표 10</t>
  </si>
  <si>
    <t>5E8154DFF2B39014E77E13D3125E55</t>
  </si>
  <si>
    <t>0101015E8154DFF2B39014E77E13D3125E55</t>
  </si>
  <si>
    <t>펌프 방진가대 설치</t>
  </si>
  <si>
    <t>호표 11</t>
  </si>
  <si>
    <t>5E8154DFF293E314126B34F5F283E7</t>
  </si>
  <si>
    <t>0101015E8154DFF293E314126B34F5F283E7</t>
  </si>
  <si>
    <t>[ 합           계 ]</t>
  </si>
  <si>
    <t>TOTAL</t>
  </si>
  <si>
    <t>010102  소화배관공사</t>
  </si>
  <si>
    <t>010102</t>
  </si>
  <si>
    <t>백강관옥내배관</t>
  </si>
  <si>
    <t>D 25</t>
  </si>
  <si>
    <t>M</t>
  </si>
  <si>
    <t>호표 2</t>
  </si>
  <si>
    <t>5E8124AB92633814ACDFAC850F04C4</t>
  </si>
  <si>
    <t>0101025E8124AB92633814ACDFAC850F04C4</t>
  </si>
  <si>
    <t>백강관옥내배관(무용접)</t>
  </si>
  <si>
    <t>D 100</t>
  </si>
  <si>
    <t>호표 3</t>
  </si>
  <si>
    <t>5E8124AB92633814ACDFAF5B9D694D</t>
  </si>
  <si>
    <t>0101025E8124AB92633814ACDFAF5B9D694D</t>
  </si>
  <si>
    <t>관보온(가교발포+매직)</t>
  </si>
  <si>
    <t>40TxD100</t>
  </si>
  <si>
    <t>호표 7</t>
  </si>
  <si>
    <t>5E8144F5E2B3D61468FE0DB5A2C093</t>
  </si>
  <si>
    <t>0101025E8144F5E2B3D61468FE0DB5A2C093</t>
  </si>
  <si>
    <t>나사식 강관제 관이음쇠</t>
  </si>
  <si>
    <t>백엘보 (나사) D25</t>
  </si>
  <si>
    <t>EA</t>
  </si>
  <si>
    <t>591D54A5C273DE14865E247B455575DC2FAF3A</t>
  </si>
  <si>
    <t>010102591D54A5C273DE14865E247B455575DC2FAF3A</t>
  </si>
  <si>
    <t>백유니온 (나사) D25</t>
  </si>
  <si>
    <t>591D54A5C273DE14865E247B455575DC202615</t>
  </si>
  <si>
    <t>010102591D54A5C273DE14865E247B455575DC202615</t>
  </si>
  <si>
    <t>백니플 (나사) D25</t>
  </si>
  <si>
    <t>591D54A5C273DE14865E247B455575DC20246A</t>
  </si>
  <si>
    <t>010102591D54A5C273DE14865E247B455575DC20246A</t>
  </si>
  <si>
    <t>무용접엘보(아연도)</t>
  </si>
  <si>
    <t>D100</t>
  </si>
  <si>
    <t>591D54A5C273DE14865F356DF66B6556571B13</t>
  </si>
  <si>
    <t>010102591D54A5C273DE14865F356DF66B6556571B13</t>
  </si>
  <si>
    <t>무용접티이(아연도)</t>
  </si>
  <si>
    <t>591D54A5C273DE14865F356DF66B6556571FF8</t>
  </si>
  <si>
    <t>010102591D54A5C273DE14865F356DF66B6556571FF8</t>
  </si>
  <si>
    <t>무용접후렌지아답타니플</t>
  </si>
  <si>
    <t>591D54A5C273DE14865F356DF66B65565BF6AD</t>
  </si>
  <si>
    <t>010102591D54A5C273DE14865F356DF66B65565BF6AD</t>
  </si>
  <si>
    <t>무용접고정식커플링(아연도)</t>
  </si>
  <si>
    <t>591D54A5C273DE14865F356DF66B65565BF01B</t>
  </si>
  <si>
    <t>010102591D54A5C273DE14865F356DF66B65565BF01B</t>
  </si>
  <si>
    <t>무용접후렉시블커플링(아연도)</t>
  </si>
  <si>
    <t>591D54A5C273DE14865F356DF66B65554BA703</t>
  </si>
  <si>
    <t>010102591D54A5C273DE14865F356DF66B65554BA703</t>
  </si>
  <si>
    <t>청동게이트밸브</t>
  </si>
  <si>
    <t>D 25  (10KG)</t>
  </si>
  <si>
    <t>호표 14</t>
  </si>
  <si>
    <t>5E8164C402637F14837CF151A40F09</t>
  </si>
  <si>
    <t>0101025E8164C402637F14837CF151A40F09</t>
  </si>
  <si>
    <t>주강글로브밸브</t>
  </si>
  <si>
    <t>D100  (20KG)</t>
  </si>
  <si>
    <t>호표 15</t>
  </si>
  <si>
    <t>5E8164C402535D14795F9F0908C1BA</t>
  </si>
  <si>
    <t>0101025E8164C402535D14795F9F0908C1BA</t>
  </si>
  <si>
    <t>주철스트레이너</t>
  </si>
  <si>
    <t>D100  (10KG)</t>
  </si>
  <si>
    <t>호표 16</t>
  </si>
  <si>
    <t>5E8164C40233A8146E49054801B55A</t>
  </si>
  <si>
    <t>0101025E8164C40233A8146E49054801B55A</t>
  </si>
  <si>
    <t>스모렌스키체크밸브</t>
  </si>
  <si>
    <t>D 100  (10KG)</t>
  </si>
  <si>
    <t>호표 18</t>
  </si>
  <si>
    <t>5E8164C402238814F68AE2FFA1C447</t>
  </si>
  <si>
    <t>0101025E8164C402238814F68AE2FFA1C447</t>
  </si>
  <si>
    <t>호표 19</t>
  </si>
  <si>
    <t>5E8164C402238814F68AE381F20FBB</t>
  </si>
  <si>
    <t>0101025E8164C402238814F68AE381F20FBB</t>
  </si>
  <si>
    <t>바깥나사게이트(댐퍼스위치)</t>
  </si>
  <si>
    <t>호표 28</t>
  </si>
  <si>
    <t>5E81B4449263DC1496512391C2F54A</t>
  </si>
  <si>
    <t>0101025E81B4449263DC1496512391C2F54A</t>
  </si>
  <si>
    <t>바깥나사게이트밸브</t>
  </si>
  <si>
    <t>호표 27</t>
  </si>
  <si>
    <t>5E81B4449263DC149651228AD1C589</t>
  </si>
  <si>
    <t>0101025E81B4449263DC149651228AD1C589</t>
  </si>
  <si>
    <t>바깥나사게이크밸브(템퍼스위치)</t>
  </si>
  <si>
    <t>호표 29</t>
  </si>
  <si>
    <t>5E81B4449263DC14965124B8D4953A</t>
  </si>
  <si>
    <t>0101025E81B4449263DC14965124B8D4953A</t>
  </si>
  <si>
    <t>후렉시블죠인트(BELLOWS)</t>
  </si>
  <si>
    <t>호표 22</t>
  </si>
  <si>
    <t>5E8164CD6253F314A49E40B69CA3A8</t>
  </si>
  <si>
    <t>0101025E8164CD6253F314A49E40B69CA3A8</t>
  </si>
  <si>
    <t>호표 23</t>
  </si>
  <si>
    <t>5E8164CD6253F314A49E430BF20882</t>
  </si>
  <si>
    <t>0101025E8164CD6253F314A49E430BF20882</t>
  </si>
  <si>
    <t>수격방지기(W.H.C)</t>
  </si>
  <si>
    <t>개</t>
  </si>
  <si>
    <t>호표 24</t>
  </si>
  <si>
    <t>5E8164CE02B356148236D37B9D76BA</t>
  </si>
  <si>
    <t>0101025E8164CE02B356148236D37B9D76BA</t>
  </si>
  <si>
    <t>여과망</t>
  </si>
  <si>
    <t>호표 17</t>
  </si>
  <si>
    <t>5E8164C40233A9147CEAC944EBDB2A</t>
  </si>
  <si>
    <t>0101025E8164C40233A9147CEAC944EBDB2A</t>
  </si>
  <si>
    <t>밸브보온 (함석마감)</t>
  </si>
  <si>
    <t>50TxD100</t>
  </si>
  <si>
    <t>개소</t>
  </si>
  <si>
    <t>호표 9</t>
  </si>
  <si>
    <t>5E8144F332B38E148953F87F6DEF48</t>
  </si>
  <si>
    <t>0101025E8144F332B38E148953F87F6DEF48</t>
  </si>
  <si>
    <t>후로우쎌유량계설치</t>
  </si>
  <si>
    <t>호표 32</t>
  </si>
  <si>
    <t>5E81B44FB2C3BF14A16B61C795C1E4</t>
  </si>
  <si>
    <t>0101025E81B44FB2C3BF14A16B61C795C1E4</t>
  </si>
  <si>
    <t>릴리프밸브</t>
  </si>
  <si>
    <t>호표 30</t>
  </si>
  <si>
    <t>5E81B44492135914F67BE7A5E0D90C</t>
  </si>
  <si>
    <t>0101025E81B44492135914F67BE7A5E0D90C</t>
  </si>
  <si>
    <t>압력계설치(백관)</t>
  </si>
  <si>
    <t>2-35KG/CM2</t>
  </si>
  <si>
    <t>호표 25</t>
  </si>
  <si>
    <t>5E81742F92D30614972E4A29C1D289</t>
  </si>
  <si>
    <t>0101025E81742F92D30614972E4A29C1D289</t>
  </si>
  <si>
    <t>일반행거(전산볼트)</t>
  </si>
  <si>
    <t>호표 26</t>
  </si>
  <si>
    <t>5E818416D243FA148EC2556ED9C5F5</t>
  </si>
  <si>
    <t>0101025E818416D243FA148EC2556ED9C5F5</t>
  </si>
  <si>
    <t>U자형볼트/너트</t>
  </si>
  <si>
    <t>비절연, D100</t>
  </si>
  <si>
    <t>596564D682238214EFEC0C94C867B95A083A67</t>
  </si>
  <si>
    <t>010102596564D682238214EFEC0C94C867B95A083A67</t>
  </si>
  <si>
    <t>010103  철거공사</t>
  </si>
  <si>
    <t>010103</t>
  </si>
  <si>
    <t>배관 해체/강관</t>
  </si>
  <si>
    <t>D100mm이하, 강관</t>
  </si>
  <si>
    <t>m</t>
  </si>
  <si>
    <t>호표 35</t>
  </si>
  <si>
    <t>5E8014D642C3881410CBED92B78A15</t>
  </si>
  <si>
    <t>0101035E8014D642C3881410CBED92B78A15</t>
  </si>
  <si>
    <t>배관보온 해체/발포폴리에틸렌보온재</t>
  </si>
  <si>
    <t>D100, 보온두께 50mm 이하, 발포폴리에틸렌보온재</t>
  </si>
  <si>
    <t>호표 36</t>
  </si>
  <si>
    <t>5E8014D642F35D149612B5508487F8</t>
  </si>
  <si>
    <t>0101035E8014D642F35D149612B5508487F8</t>
  </si>
  <si>
    <t>펌프 철거</t>
  </si>
  <si>
    <t>125HP 이하</t>
  </si>
  <si>
    <t>호표 34</t>
  </si>
  <si>
    <t>5E81D49D5243261449EB2929C85FA1</t>
  </si>
  <si>
    <t>0101035E81D49D5243261449EB2929C85FA1</t>
  </si>
  <si>
    <t>010104  폐기물처리비</t>
  </si>
  <si>
    <t>010104</t>
  </si>
  <si>
    <t>배관보온 철거</t>
  </si>
  <si>
    <t>호표 33</t>
  </si>
  <si>
    <t>5E81D49D5243261449EA0A58F287A3</t>
  </si>
  <si>
    <t>0101045E81D49D5243261449EA0A58F287A3</t>
  </si>
  <si>
    <t>폐기물처리비</t>
  </si>
  <si>
    <t>24TON 30KM</t>
  </si>
  <si>
    <t>TON</t>
  </si>
  <si>
    <t>호표 1</t>
  </si>
  <si>
    <t>5E4F44D0922300142AFB666D13664C</t>
  </si>
  <si>
    <t>0101045E4F44D0922300142AFB666D13664C</t>
  </si>
  <si>
    <t>0102  작업부산물</t>
  </si>
  <si>
    <t>0102</t>
  </si>
  <si>
    <t>고철</t>
  </si>
  <si>
    <t>Kg</t>
  </si>
  <si>
    <t>594AB431B213A314012EE985AE1B448D706315</t>
  </si>
  <si>
    <t>0102594AB431B213A314012EE985AE1B448D706315</t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</si>
  <si>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</si>
  <si>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</si>
  <si>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</si>
  <si>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</si>
  <si>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</si>
  <si>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</si>
  <si>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</si>
  <si>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</si>
  <si>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</si>
  <si>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</si>
  <si>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</si>
  <si>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</si>
  <si>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</si>
  <si>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</si>
  <si>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</si>
  <si>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</si>
  <si>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</si>
  <si>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</si>
  <si>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</si>
  <si>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</si>
  <si>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</si>
  <si>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폐기물처리비  24TON 30KM  TON     ( 호표 1 )</t>
  </si>
  <si>
    <t>폐기물반입수수료</t>
  </si>
  <si>
    <t>혼합폐기물</t>
  </si>
  <si>
    <t>5E4F44D0922300142B800BD9260D36</t>
  </si>
  <si>
    <t>5E4F44D0922300142AFB666D13664C5E4F44D0922300142B800BD9260D36</t>
  </si>
  <si>
    <t>건설폐기물상차비</t>
  </si>
  <si>
    <t>24톤 암롤트럭,30KM</t>
  </si>
  <si>
    <t>5E4F44D0922300142B800BDAC3B23C</t>
  </si>
  <si>
    <t>5E4F44D0922300142AFB666D13664C5E4F44D0922300142B800BDAC3B23C</t>
  </si>
  <si>
    <t>건설폐기물운반비</t>
  </si>
  <si>
    <t>5E4F44D0922300142B800BDEA1D68B</t>
  </si>
  <si>
    <t>5E4F44D0922300142AFB666D13664C5E4F44D0922300142B800BDEA1D68B</t>
  </si>
  <si>
    <t xml:space="preserve"> [ 합          계 ]</t>
  </si>
  <si>
    <t>백강관옥내배관  D 25  M  기계 1-1-3   ( 호표 2 )</t>
  </si>
  <si>
    <t>기계 1-1-3</t>
  </si>
  <si>
    <t>배관용 탄소강관</t>
  </si>
  <si>
    <t>백관 (SPP), D25, 반제품</t>
  </si>
  <si>
    <t>591D54A5C273DE1484AA29B344E6C43BEDD99B</t>
  </si>
  <si>
    <t>5E8124AB92633814ACDFAC850F04C4591D54A5C273DE1484AA29B344E6C43BEDD99B</t>
  </si>
  <si>
    <t>잡재료비</t>
  </si>
  <si>
    <t>주재료비의 3%</t>
  </si>
  <si>
    <t>식</t>
  </si>
  <si>
    <t>5F5584B0B2C30F14C17CE25B64F6001</t>
  </si>
  <si>
    <t>5E8124AB92633814ACDFAC850F04C45F5584B0B2C30F14C17CE25A5FB0122</t>
  </si>
  <si>
    <t>나사식 접합 및 배관</t>
  </si>
  <si>
    <t>D25, 옥내일반</t>
  </si>
  <si>
    <t>호표 4</t>
  </si>
  <si>
    <t>5E8124AB92633814ACDE8683BD12CE</t>
  </si>
  <si>
    <t>5E8124AB92633814ACDFAC850F04C45E8124AB92633814ACDE8683BD12CE</t>
  </si>
  <si>
    <t>백강관옥내배관(무용접)  D 100  M  기계 1-1-4   ( 호표 3 )</t>
  </si>
  <si>
    <t>기계 1-1-4</t>
  </si>
  <si>
    <t>백관 (SPP), D100, 반제품</t>
  </si>
  <si>
    <t>591D54A5C273DE1484AA29B344E6C43BEDDE1C</t>
  </si>
  <si>
    <t>5E8124AB92633814ACDFAF5B9D694D591D54A5C273DE1484AA29B344E6C43BEDDE1C</t>
  </si>
  <si>
    <t>5E8124AB92633814ACDFAF5B9D694D5F5584B0B2C30F14C17CE25A5CF6118</t>
  </si>
  <si>
    <t>그루브조인트식 접합 및 배관</t>
  </si>
  <si>
    <t>D100, 옥내일반</t>
  </si>
  <si>
    <t>호표 5</t>
  </si>
  <si>
    <t>5E8124AB9273DE14CFAEA0EF026B1D</t>
  </si>
  <si>
    <t>5E8124AB92633814ACDFAF5B9D694D5E8124AB9273DE14CFAEA0EF026B1D</t>
  </si>
  <si>
    <t>나사식 접합 및 배관  D25, 옥내일반  m  기계 1-1-3   ( 호표 4 )</t>
  </si>
  <si>
    <t>배관공</t>
  </si>
  <si>
    <t>일반공사 직종</t>
  </si>
  <si>
    <t>인</t>
  </si>
  <si>
    <t>5E9074F272D337147E73E87FE92B1A07AED9C5</t>
  </si>
  <si>
    <t>5E8124AB92633814ACDE8683BD12CE5E9074F272D337147E73E87FE92B1A07AED9C5</t>
  </si>
  <si>
    <t>보통인부</t>
  </si>
  <si>
    <t>5E9074F272D337147E73E87FE92B1A07AEDAD1</t>
  </si>
  <si>
    <t>5E8124AB92633814ACDE8683BD12CE5E9074F272D337147E73E87FE92B1A07AEDAD1</t>
  </si>
  <si>
    <t>공구손료및기계경비</t>
  </si>
  <si>
    <t>노무비의 2%</t>
  </si>
  <si>
    <t>5E8124AB92633814ACDE8683BD12CE5F5584B0B2C30F14C17CE25B64F6001</t>
  </si>
  <si>
    <t>그루브조인트식 접합 및 배관  D100, 옥내일반  m  기계 1-1-4   ( 호표 5 )</t>
  </si>
  <si>
    <t>5E8124AB9273DE14CFAEA0EF026B1D5E9074F272D337147E73E87FE92B1A07AED9C5</t>
  </si>
  <si>
    <t>5E8124AB9273DE14CFAEA0EF026B1D5E9074F272D337147E73E87FE92B1A07AEDAD1</t>
  </si>
  <si>
    <t>5E8124AB9273DE14CFAEA0EF026B1D5F5584B0B2C30F14C17CE25B64F6001</t>
  </si>
  <si>
    <t>관보온/발포폴리에틸렌보온재  D100, 보온두께 50mm 이하, 일반접합, 옥내일반, 매직  m  기계 3-1-1   ( 호표 6 )</t>
  </si>
  <si>
    <t>5E8144F6F213221480BD5613639BBE</t>
  </si>
  <si>
    <t>관보온/발포폴리에틸렌보온재</t>
  </si>
  <si>
    <t>D100, 보온두께 50mm 이하, 일반접합, 옥내일반, 매직</t>
  </si>
  <si>
    <t>호표 6</t>
  </si>
  <si>
    <t>기계 3-1-1</t>
  </si>
  <si>
    <t>보온공</t>
  </si>
  <si>
    <t>5E9074F272D337147E73E87FE92B1A07AEDE4A</t>
  </si>
  <si>
    <t>5E8144F6F213221480BD5613639BBE5E9074F272D337147E73E87FE92B1A07AEDE4A</t>
  </si>
  <si>
    <t>5E8144F6F213221480BD5613639BBE5E9074F272D337147E73E87FE92B1A07AEDAD1</t>
  </si>
  <si>
    <t>관보온(가교발포+매직)  40TxD100  M  기계 3-1-1   ( 호표 7 )</t>
  </si>
  <si>
    <t>관보온재</t>
  </si>
  <si>
    <t>가교발포(난연), 40TxD100</t>
  </si>
  <si>
    <t>591D54A5C233601421A5025E871D1BBFE6CB33</t>
  </si>
  <si>
    <t>5E8144F5E2B3D61468FE0DB5A2C093591D54A5C233601421A5025E871D1BBFE6CB33</t>
  </si>
  <si>
    <t>5E8144F5E2B3D61468FE0DB5A2C0935F5584B0B2C30F14C17CE25A5922148</t>
  </si>
  <si>
    <t>슈퍼매직 303</t>
  </si>
  <si>
    <t>0.2t, 100mm*15m</t>
  </si>
  <si>
    <t>㎡</t>
  </si>
  <si>
    <t>591D54A5C233601421A5025E856873E6AEA2C1</t>
  </si>
  <si>
    <t>5E8144F5E2B3D61468FE0DB5A2C093591D54A5C233601421A5025E856873E6AEA2C1</t>
  </si>
  <si>
    <t>AL 밴드</t>
  </si>
  <si>
    <t>0.3*30W</t>
  </si>
  <si>
    <t>591D54A5C233601421A5025E856873E6AEA2C0</t>
  </si>
  <si>
    <t>5E8144F5E2B3D61468FE0DB5A2C093591D54A5C233601421A5025E856873E6AEA2C0</t>
  </si>
  <si>
    <t>5E8144F5E2B3D61468FE0DB5A2C0935E8144F6F213221480BD5613639BBE</t>
  </si>
  <si>
    <t>밸브보온/함석마감  D100  개소  기계 3-2-2   ( 호표 8 )</t>
  </si>
  <si>
    <t>5E8144F4C223001461451F058B3E6C</t>
  </si>
  <si>
    <t>밸브보온/함석마감</t>
  </si>
  <si>
    <t>호표 8</t>
  </si>
  <si>
    <t>기계 3-2-2</t>
  </si>
  <si>
    <t>5E8144F4C223001461451F058B3E6C5E9074F272D337147E73E87FE92B1A07AEDE4A</t>
  </si>
  <si>
    <t>5E8144F4C223001461451F058B3E6C5E9074F272D337147E73E87FE92B1A07AEDAD1</t>
  </si>
  <si>
    <t>밸브보온 (함석마감)  50TxD100  개소  기계 3-2-2   ( 호표 9 )</t>
  </si>
  <si>
    <t>유리면매트</t>
  </si>
  <si>
    <t>유리솜, 밀도40kg/㎥, 50t</t>
  </si>
  <si>
    <t>596574FF528333141B4E73FA5C5F5F16161874</t>
  </si>
  <si>
    <t>5E8144F332B38E148953F87F6DEF48596574FF528333141B4E73FA5C5F5F16161874</t>
  </si>
  <si>
    <t>5E8144F332B38E148953F87F6DEF485F5584B0B2C30F14C17CE25B62C8061</t>
  </si>
  <si>
    <t>착색아연도강판</t>
  </si>
  <si>
    <t>0.4Tx914x1829</t>
  </si>
  <si>
    <t>m2</t>
  </si>
  <si>
    <t>596574FF52C3AF14CF34F51567E313A889E245</t>
  </si>
  <si>
    <t>5E8144F332B38E148953F87F6DEF48596574FF52C3AF14CF34F51567E313A889E245</t>
  </si>
  <si>
    <t>5E8144F332B38E148953F87F6DEF485E8144F4C223001461451F058B3E6C</t>
  </si>
  <si>
    <t>일반펌프 설치  75 kw 이하  대  기계 4-1-1   ( 호표 10 )</t>
  </si>
  <si>
    <t>기계 4-1-1</t>
  </si>
  <si>
    <t>기계설비공</t>
  </si>
  <si>
    <t>5E9074F272D337147E73E87FE92B1A07AEDF55</t>
  </si>
  <si>
    <t>5E8154DFF2B39014E77E13D3125E555E9074F272D337147E73E87FE92B1A07AEDF55</t>
  </si>
  <si>
    <t>5E8154DFF2B39014E77E13D3125E555E9074F272D337147E73E87FE92B1A07AEDAD1</t>
  </si>
  <si>
    <t>노무비의 3%</t>
  </si>
  <si>
    <t>5E8154DFF2B39014E77E13D3125E555F5584B0B2C30F14C17CE25B64F6001</t>
  </si>
  <si>
    <t>펌프 방진가대 설치  75 kw 이하  대  기계 4-1-3   ( 호표 11 )</t>
  </si>
  <si>
    <t>기계 4-1-3</t>
  </si>
  <si>
    <t>5E8154DFF293E314126B34F5F283E75E9074F272D337147E73E87FE92B1A07AEDF55</t>
  </si>
  <si>
    <t>5E8154DFF293E314126B34F5F283E75E9074F272D337147E73E87FE92B1A07AEDAD1</t>
  </si>
  <si>
    <t>일반밸브 및 콕류 설치  D15∼25  개  기계 5-1-1   ( 호표 12 )</t>
  </si>
  <si>
    <t>5E8164C4027303149F66D9C5F487A0</t>
  </si>
  <si>
    <t>일반밸브 및 콕류 설치</t>
  </si>
  <si>
    <t>D15∼25</t>
  </si>
  <si>
    <t>호표 12</t>
  </si>
  <si>
    <t>기계 5-1-1</t>
  </si>
  <si>
    <t>5E8164C4027303149F66D9C5F487A05E9074F272D337147E73E87FE92B1A07AED9C5</t>
  </si>
  <si>
    <t>5E8164C4027303149F66D9C5F487A05F5584B0B2C30F14C17CE25B64F6001</t>
  </si>
  <si>
    <t>일반밸브 및 콕류 설치  D100  개  기계 5-1-1   ( 호표 13 )</t>
  </si>
  <si>
    <t>5E8164C4027303149F66D9C5F02CB0</t>
  </si>
  <si>
    <t>호표 13</t>
  </si>
  <si>
    <t>5E8164C4027303149F66D9C5F02CB05E9074F272D337147E73E87FE92B1A07AED9C5</t>
  </si>
  <si>
    <t>5E8164C4027303149F66D9C5F02CB05E9074F272D337147E73E87FE92B1A07AEDAD1</t>
  </si>
  <si>
    <t>5E8164C4027303149F66D9C5F02CB05F5584B0B2C30F14C17CE25B64F6001</t>
  </si>
  <si>
    <t>청동게이트밸브  D 25  (10KG)  EA  기계 5-1-1   ( 호표 14 )</t>
  </si>
  <si>
    <t>게이트 밸브</t>
  </si>
  <si>
    <t>청동,10kg,D25</t>
  </si>
  <si>
    <t>591D54A5C273DD14F97CB17DB13E4AE9E76C87</t>
  </si>
  <si>
    <t>5E8164C402637F14837CF151A40F09591D54A5C273DD14F97CB17DB13E4AE9E76C87</t>
  </si>
  <si>
    <t>5E8164C402637F14837CF151A40F095E8164C4027303149F66D9C5F487A0</t>
  </si>
  <si>
    <t>주강글로브밸브  D100  (20KG)  EA  기계 5-1-1   ( 호표 15 )</t>
  </si>
  <si>
    <t>글로브 밸브</t>
  </si>
  <si>
    <t>주강,20kg,D100</t>
  </si>
  <si>
    <t>591D54A5C273DD14F97CB32F88D123480AE165</t>
  </si>
  <si>
    <t>5E8164C402535D14795F9F0908C1BA591D54A5C273DD14F97CB32F88D123480AE165</t>
  </si>
  <si>
    <t>5E8164C402535D14795F9F0908C1BA5E8164C4027303149F66D9C5F02CB0</t>
  </si>
  <si>
    <t>주철스트레이너  D100  (10KG)  EA  기계 5-1-1   ( 호표 16 )</t>
  </si>
  <si>
    <t>스트레이너</t>
  </si>
  <si>
    <t>후랜지, 10kg, D100</t>
  </si>
  <si>
    <t>591D54A5C273DE1480CF59E2E3AAD6D9515291</t>
  </si>
  <si>
    <t>5E8164C40233A8146E49054801B55A591D54A5C273DE1480CF59E2E3AAD6D9515291</t>
  </si>
  <si>
    <t>5E8164C40233A8146E49054801B55A5E8164C4027303149F66D9C5F02CB0</t>
  </si>
  <si>
    <t>여과망  D100  (10KG)  EA  기계 5-1-1   ( 호표 17 )</t>
  </si>
  <si>
    <t>여과망, D100</t>
  </si>
  <si>
    <t>591D54A5C273DE1480CF59E2E3AAD6D950B37D</t>
  </si>
  <si>
    <t>5E8164C40233A9147CEAC944EBDB2A591D54A5C273DE1480CF59E2E3AAD6D950B37D</t>
  </si>
  <si>
    <t>5E8164C40233A9147CEAC944EBDB2A5E8164C4027303149F66D9C5F02CB0</t>
  </si>
  <si>
    <t>스모렌스키체크밸브  D 100  (10KG)  EA  기계 5-1-1   ( 호표 18 )</t>
  </si>
  <si>
    <t>체크 밸브</t>
  </si>
  <si>
    <t>스모렌스키,D100</t>
  </si>
  <si>
    <t>591D54A5C273DD14F9750B6CC15C4B116BD198</t>
  </si>
  <si>
    <t>5E8164C402238814F68AE2FFA1C447591D54A5C273DD14F9750B6CC15C4B116BD198</t>
  </si>
  <si>
    <t>5E8164C402238814F68AE2FFA1C4475E8164C4027303149F66D9C5F02CB0</t>
  </si>
  <si>
    <t>스모렌스키체크밸브  D100  (20KG)  EA  기계 5-1-1   ( 호표 19 )</t>
  </si>
  <si>
    <t>스모렌스키,주강,20kg,D100</t>
  </si>
  <si>
    <t>591D54A5C273DD14F9750B6CC15C4B116BD0F3</t>
  </si>
  <si>
    <t>5E8164C402238814F68AE381F20FBB591D54A5C273DD14F9750B6CC15C4B116BD0F3</t>
  </si>
  <si>
    <t>5E8164C402238814F68AE381F20FBB5E8164C4027303149F66D9C5F02CB0</t>
  </si>
  <si>
    <t>플랙시블커넥터 설치  D100  개  기계 5-3-2   ( 호표 20 )</t>
  </si>
  <si>
    <t>5E8164C632531E143133CA732B4A4B</t>
  </si>
  <si>
    <t>플랙시블커넥터 설치</t>
  </si>
  <si>
    <t>호표 20</t>
  </si>
  <si>
    <t>기계 5-3-2</t>
  </si>
  <si>
    <t>5E8164C632531E143133CA732B4A4B5E9074F272D337147E73E87FE92B1A07AED9C5</t>
  </si>
  <si>
    <t>5E8164C632531E143133CA732B4A4B5E9074F272D337147E73E87FE92B1A07AEDAD1</t>
  </si>
  <si>
    <t>5E8164C632531E143133CA732B4A4B5F5584B0B2C30F14C17CE25B64F6001</t>
  </si>
  <si>
    <t>수격방지기  D100  개  기계 5-4-1   ( 호표 21 )</t>
  </si>
  <si>
    <t>5E8164C1B233C31450BF33CBADEA07</t>
  </si>
  <si>
    <t>수격방지기</t>
  </si>
  <si>
    <t>호표 21</t>
  </si>
  <si>
    <t>기계 5-4-1</t>
  </si>
  <si>
    <t>5E8164C1B233C31450BF33CBADEA075E9074F272D337147E73E87FE92B1A07AED9C5</t>
  </si>
  <si>
    <t>5E8164C1B233C31450BF33CBADEA075E9074F272D337147E73E87FE92B1A07AEDAD1</t>
  </si>
  <si>
    <t>5E8164C1B233C31450BF33CBADEA075F5584B0B2C30F14C17CE25B64F6001</t>
  </si>
  <si>
    <t>후렉시블죠인트(BELLOWS)  D100  (10KG)  EA  기계 5-3-2   ( 호표 22 )</t>
  </si>
  <si>
    <t>플랙시블 조인트</t>
  </si>
  <si>
    <t>벨로즈형, D100*10k</t>
  </si>
  <si>
    <t>591D54A5C273DE14865E29F9E4B49787B9433D</t>
  </si>
  <si>
    <t>5E8164CD6253F314A49E40B69CA3A8591D54A5C273DE14865E29F9E4B49787B9433D</t>
  </si>
  <si>
    <t>5E8164CD6253F314A49E40B69CA3A85E8164C632531E143133CA732B4A4B</t>
  </si>
  <si>
    <t>후렉시블죠인트(BELLOWS)  D100  (20KG)  EA  기계 5-3-2   ( 호표 23 )</t>
  </si>
  <si>
    <t>벨로즈형, D100*20k</t>
  </si>
  <si>
    <t>591D54A5C273DE14865E29F9E4B49787B9406D</t>
  </si>
  <si>
    <t>5E8164CD6253F314A49E430BF20882591D54A5C273DE14865E29F9E4B49787B9406D</t>
  </si>
  <si>
    <t>5E8164CD6253F314A49E430BF208825E8164C632531E143133CA732B4A4B</t>
  </si>
  <si>
    <t>수격방지기(W.H.C)  D100  개  기계 5-4-1   ( 호표 24 )</t>
  </si>
  <si>
    <t>W.H.C D100</t>
  </si>
  <si>
    <t>591D54A5C273DD14F85FACF2DA9034780BB2B5</t>
  </si>
  <si>
    <t>5E8164CE02B356148236D37B9D76BA591D54A5C273DD14F85FACF2DA9034780BB2B5</t>
  </si>
  <si>
    <t>5E8164CE02B356148236D37B9D76BA5E8164C1B233C31450BF33CBADEA07</t>
  </si>
  <si>
    <t>압력계설치(백관)  2-35KG/CM2  조  기계 5-1-1   ( 호표 25 )</t>
  </si>
  <si>
    <t>압력계</t>
  </si>
  <si>
    <t>표시부직경 D100,  35KG</t>
  </si>
  <si>
    <t>591D449C22330C14D490F89EDE75AFEC9A91C7</t>
  </si>
  <si>
    <t>5E81742F92D30614972E4A29C1D289591D449C22330C14D490F89EDE75AFEC9A91C7</t>
  </si>
  <si>
    <t>백엘보 (나사) D15</t>
  </si>
  <si>
    <t>591D54A5C273DE14865E247B455575DC2FAF38</t>
  </si>
  <si>
    <t>5E81742F92D30614972E4A29C1D289591D54A5C273DE14865E247B455575DC2FAF38</t>
  </si>
  <si>
    <t>백소켓 (나사) D15</t>
  </si>
  <si>
    <t>591D54A5C273DE14865E247B455575DC202197</t>
  </si>
  <si>
    <t>5E81742F92D30614972E4A29C1D289591D54A5C273DE14865E247B455575DC202197</t>
  </si>
  <si>
    <t>사이폰관(압력계설치용)</t>
  </si>
  <si>
    <t>591D449C22236A14EAED2C75632D42DE3B7B8E</t>
  </si>
  <si>
    <t>5E81742F92D30614972E4A29C1D289591D449C22236A14EAED2C75632D42DE3B7B8E</t>
  </si>
  <si>
    <t>게이지콕크</t>
  </si>
  <si>
    <t>D15</t>
  </si>
  <si>
    <t>591D54A5C273DD14F9750A4536458112B2A8C7</t>
  </si>
  <si>
    <t>5E81742F92D30614972E4A29C1D289591D54A5C273DD14F9750A4536458112B2A8C7</t>
  </si>
  <si>
    <t>5E81742F92D30614972E4A29C1D2895E8164C4027303149F66D9C5F487A0</t>
  </si>
  <si>
    <t>일반행거(전산볼트)  D100  개소  대한건설협회   ( 호표 26 )</t>
  </si>
  <si>
    <t>대한건설협회</t>
  </si>
  <si>
    <t>행거</t>
  </si>
  <si>
    <t>파이프행거(일반) 100A</t>
  </si>
  <si>
    <t>596564D682238114C195EE8AC1932270BD7FDA</t>
  </si>
  <si>
    <t>5E818416D243FA148EC2556ED9C5F5596564D682238114C195EE8AC1932270BD7FDA</t>
  </si>
  <si>
    <t>전산볼트</t>
  </si>
  <si>
    <t>탄소강, M12x1000mm</t>
  </si>
  <si>
    <t>596564D682238214EFEC0290F4FBA8561B4310</t>
  </si>
  <si>
    <t>5E818416D243FA148EC2556ED9C5F5596564D682238214EFEC0290F4FBA8561B4310</t>
  </si>
  <si>
    <t>스트롱앵커</t>
  </si>
  <si>
    <t>M13(1/2")</t>
  </si>
  <si>
    <t>596564D682238114C342BF66C27A56A3252058</t>
  </si>
  <si>
    <t>5E818416D243FA148EC2556ED9C5F5596564D682238114C342BF66C27A56A3252058</t>
  </si>
  <si>
    <t>바깥나사게이트밸브  D100  (20KG)  EA  기계 5-1-1   ( 호표 27 )</t>
  </si>
  <si>
    <t>OS&amp;Y밸브, 20kg*D100</t>
  </si>
  <si>
    <t>591D54A5C273DD14F97CB17DB13E4AE8D9C195</t>
  </si>
  <si>
    <t>5E81B4449263DC149651228AD1C589591D54A5C273DD14F97CB17DB13E4AE8D9C195</t>
  </si>
  <si>
    <t>5E81B4449263DC149651228AD1C5895E8164C4027303149F66D9C5F02CB0</t>
  </si>
  <si>
    <t>바깥나사게이트(댐퍼스위치)  D100  (10KG)  EA  기계 5-1-1   ( 호표 28 )</t>
  </si>
  <si>
    <t>OS&amp;Y밸브(W/템퍼스위치) D100</t>
  </si>
  <si>
    <t>591D54A5C273DD14F97CB17DB13E4AE8D9C342</t>
  </si>
  <si>
    <t>5E81B4449263DC1496512391C2F54A591D54A5C273DD14F97CB17DB13E4AE8D9C342</t>
  </si>
  <si>
    <t>5E81B4449263DC1496512391C2F54A5E8164C4027303149F66D9C5F02CB0</t>
  </si>
  <si>
    <t>바깥나사게이크밸브(템퍼스위치)  D100  (20KG)  EA  기계 5-1-1   ( 호표 29 )</t>
  </si>
  <si>
    <t>OS&amp;Y밸브(템퍼스위치)20kg*D100</t>
  </si>
  <si>
    <t>591D54A5C273DD14F97CB17DB13E4AE8D9C72D</t>
  </si>
  <si>
    <t>5E81B4449263DC14965124B8D4953A591D54A5C273DD14F97CB17DB13E4AE8D9C72D</t>
  </si>
  <si>
    <t>5E81B4449263DC14965124B8D4953A5E8164C4027303149F66D9C5F02CB0</t>
  </si>
  <si>
    <t>릴리프밸브  D 25  EA  기계 5-1-1   ( 호표 30 )</t>
  </si>
  <si>
    <t>소방용 밸브</t>
  </si>
  <si>
    <t>릴리프밸브(소방), D25</t>
  </si>
  <si>
    <t>591D34F762E3C914CD7731C013406C2084B99B</t>
  </si>
  <si>
    <t>5E81B44492135914F67BE7A5E0D90C591D34F762E3C914CD7731C013406C2084B99B</t>
  </si>
  <si>
    <t>5E81B44492135914F67BE7A5E0D90C5E8164C4027303149F66D9C5F487A0</t>
  </si>
  <si>
    <t>유량측정장치 설치  유량측정장치  조  기계 10-6-1   ( 호표 31 )</t>
  </si>
  <si>
    <t>5E81B441C203B014EA3CD756F69E6F</t>
  </si>
  <si>
    <t>유량측정장치 설치</t>
  </si>
  <si>
    <t>유량측정장치</t>
  </si>
  <si>
    <t>호표 31</t>
  </si>
  <si>
    <t>기계 10-6-1</t>
  </si>
  <si>
    <t>5E81B441C203B014EA3CD756F69E6F5E9074F272D337147E73E87FE92B1A07AED9C5</t>
  </si>
  <si>
    <t>후로우쎌유량계설치  D100  EA  기계 10-6-1   ( 호표 32 )</t>
  </si>
  <si>
    <t>소방유량계</t>
  </si>
  <si>
    <t>순간유량계(후로셀) D100</t>
  </si>
  <si>
    <t>591D34F762E3C914CD77364146CF8EDFB36517</t>
  </si>
  <si>
    <t>5E81B44FB2C3BF14A16B61C795C1E4591D34F762E3C914CD77364146CF8EDFB36517</t>
  </si>
  <si>
    <t>5E81B44FB2C3BF14A16B61C795C1E45E81B441C203B014EA3CD756F69E6F</t>
  </si>
  <si>
    <t>배관보온 철거  D100  M  유지관리 4-1-4   ( 호표 33 )</t>
  </si>
  <si>
    <t>유지관리 4-1-4</t>
  </si>
  <si>
    <t>5E81D49D5243261449EA0A58F287A35E9074F272D337147E73E87FE92B1A07AEDE4A</t>
  </si>
  <si>
    <t>5E81D49D5243261449EA0A58F287A35E9074F272D337147E73E87FE92B1A07AEDAD1</t>
  </si>
  <si>
    <t>공구손료</t>
  </si>
  <si>
    <t>인력품의 3%</t>
  </si>
  <si>
    <t>5E81D49D5243261449EA0A58F287A35F5584B0B2C30F14C17CE25B64F6001</t>
  </si>
  <si>
    <t>펌프 철거  125HP 이하  대  유지관리 4-1-6   ( 호표 34 )</t>
  </si>
  <si>
    <t>유지관리 4-1-6</t>
  </si>
  <si>
    <t>5E81D49D5243261449EB2929C85FA15E9074F272D337147E73E87FE92B1A07AEDF55</t>
  </si>
  <si>
    <t>5E81D49D5243261449EB2929C85FA15E9074F272D337147E73E87FE92B1A07AEDAD1</t>
  </si>
  <si>
    <t>인력품의 2%</t>
  </si>
  <si>
    <t>5E81D49D5243261449EB2929C85FA15F5584B0B2C30F14C17CE25B64F6001</t>
  </si>
  <si>
    <t>배관 해체/강관  D100mm이하, 강관  m  유지관리 4-1-1   ( 호표 35 )</t>
  </si>
  <si>
    <t>유지관리 4-1-1</t>
  </si>
  <si>
    <t>5E8014D642C3881410CBED92B78A155E9074F272D337147E73E87FE92B1A07AED9C5</t>
  </si>
  <si>
    <t>5E8014D642C3881410CBED92B78A155E9074F272D337147E73E87FE92B1A07AEDAD1</t>
  </si>
  <si>
    <t>5E8014D642C3881410CBED92B78A155F5584B0B2C30F14C17CE25B64F6001</t>
  </si>
  <si>
    <t>배관보온 해체/발포폴리에틸렌보온재  D100, 보온두께 50mm 이하, 발포폴리에틸렌보온재  m  유지관리 4-1-4   ( 호표 36 )</t>
  </si>
  <si>
    <t>5E8014D642F35D149612B5508487F85E9074F272D337147E73E87FE92B1A07AEDE4A</t>
  </si>
  <si>
    <t>5E8014D642F35D149612B5508487F85E9074F272D337147E73E87FE92B1A07AEDAD1</t>
  </si>
  <si>
    <t>단 가 대 비 표</t>
  </si>
  <si>
    <t>규격</t>
  </si>
  <si>
    <t>조달청가격</t>
  </si>
  <si>
    <t>PAGE</t>
  </si>
  <si>
    <t>물가자료</t>
  </si>
  <si>
    <t>유통물가</t>
  </si>
  <si>
    <t>거래가격</t>
  </si>
  <si>
    <t>조사가격</t>
  </si>
  <si>
    <t>적용단가</t>
  </si>
  <si>
    <t>품목구분</t>
  </si>
  <si>
    <t>노임구분</t>
  </si>
  <si>
    <t>소수점처리</t>
  </si>
  <si>
    <t>1198</t>
  </si>
  <si>
    <t>자재 1</t>
  </si>
  <si>
    <t>Ⅰ-1162</t>
  </si>
  <si>
    <t>자재 2</t>
  </si>
  <si>
    <t>17</t>
  </si>
  <si>
    <t>29</t>
  </si>
  <si>
    <t>68</t>
  </si>
  <si>
    <t>자재 3</t>
  </si>
  <si>
    <t>391</t>
  </si>
  <si>
    <t>자재 4</t>
  </si>
  <si>
    <t>50,56</t>
  </si>
  <si>
    <t>92,96</t>
  </si>
  <si>
    <t>자재 5</t>
  </si>
  <si>
    <t>46</t>
  </si>
  <si>
    <t>51</t>
  </si>
  <si>
    <t>90</t>
  </si>
  <si>
    <t>자재 6</t>
  </si>
  <si>
    <t>52</t>
  </si>
  <si>
    <t>93</t>
  </si>
  <si>
    <t>자재 7</t>
  </si>
  <si>
    <t>711</t>
  </si>
  <si>
    <t>622</t>
  </si>
  <si>
    <t>827</t>
  </si>
  <si>
    <t>자재 8</t>
  </si>
  <si>
    <t>자재 9</t>
  </si>
  <si>
    <t>990</t>
  </si>
  <si>
    <t>Ⅰ-899</t>
  </si>
  <si>
    <t>자재 10</t>
  </si>
  <si>
    <t>683</t>
  </si>
  <si>
    <t>991</t>
  </si>
  <si>
    <t>자재 11</t>
  </si>
  <si>
    <t>자재 12</t>
  </si>
  <si>
    <t>850</t>
  </si>
  <si>
    <t>593</t>
  </si>
  <si>
    <t>831</t>
  </si>
  <si>
    <t>자재 13</t>
  </si>
  <si>
    <t>822</t>
  </si>
  <si>
    <t>595</t>
  </si>
  <si>
    <t>828</t>
  </si>
  <si>
    <t>자재 14</t>
  </si>
  <si>
    <t>592</t>
  </si>
  <si>
    <t>자재 15</t>
  </si>
  <si>
    <t>자재 16</t>
  </si>
  <si>
    <t>자재 17</t>
  </si>
  <si>
    <t>Ⅰ-763</t>
  </si>
  <si>
    <t>자재 18</t>
  </si>
  <si>
    <t>자재 19</t>
  </si>
  <si>
    <t>자재 20</t>
  </si>
  <si>
    <t>620</t>
  </si>
  <si>
    <t>832</t>
  </si>
  <si>
    <t>Ⅰ-713</t>
  </si>
  <si>
    <t>자재 21</t>
  </si>
  <si>
    <t>706</t>
  </si>
  <si>
    <t>522</t>
  </si>
  <si>
    <t>753</t>
  </si>
  <si>
    <t>자재 22</t>
  </si>
  <si>
    <t>자재 23</t>
  </si>
  <si>
    <t>760</t>
  </si>
  <si>
    <t>Ⅰ-674</t>
  </si>
  <si>
    <t>자재 24</t>
  </si>
  <si>
    <t>자재 25</t>
  </si>
  <si>
    <t>Ⅰ-677</t>
  </si>
  <si>
    <t>자재 26</t>
  </si>
  <si>
    <t>759</t>
  </si>
  <si>
    <t>자재 27</t>
  </si>
  <si>
    <t>자재 28</t>
  </si>
  <si>
    <t>590</t>
  </si>
  <si>
    <t>826</t>
  </si>
  <si>
    <t>자재 29</t>
  </si>
  <si>
    <t>자재 30</t>
  </si>
  <si>
    <t>721</t>
  </si>
  <si>
    <t>528</t>
  </si>
  <si>
    <t>762</t>
  </si>
  <si>
    <t>자재 31</t>
  </si>
  <si>
    <t>자재 32</t>
  </si>
  <si>
    <t>자재 33</t>
  </si>
  <si>
    <t>자재 34</t>
  </si>
  <si>
    <t>자재 35</t>
  </si>
  <si>
    <t>837</t>
  </si>
  <si>
    <t>자재 36</t>
  </si>
  <si>
    <t>57</t>
  </si>
  <si>
    <t>59</t>
  </si>
  <si>
    <t>자재 37</t>
  </si>
  <si>
    <t>632</t>
  </si>
  <si>
    <t>855</t>
  </si>
  <si>
    <t>자재 38</t>
  </si>
  <si>
    <t>자재 39</t>
  </si>
  <si>
    <t>1192</t>
  </si>
  <si>
    <t>자재 40</t>
  </si>
  <si>
    <t>자재 41</t>
  </si>
  <si>
    <t>(하)150</t>
  </si>
  <si>
    <t>자재 42</t>
  </si>
  <si>
    <t>(하)151</t>
  </si>
  <si>
    <t>자재 43</t>
  </si>
  <si>
    <t>자재 44</t>
  </si>
  <si>
    <t>노임 1</t>
  </si>
  <si>
    <t>B</t>
  </si>
  <si>
    <t>노임 2</t>
  </si>
  <si>
    <t>노임 3</t>
  </si>
  <si>
    <t>노임 4</t>
  </si>
  <si>
    <t>이 Sheet는 수정하지 마십시요</t>
  </si>
  <si>
    <t>공사구분</t>
  </si>
  <si>
    <t>C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</si>
  <si>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</si>
  <si>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</si>
  <si>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</si>
  <si>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</si>
  <si>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</si>
  <si>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</si>
  <si>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</si>
  <si>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</si>
  <si>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</si>
  <si>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</si>
  <si>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</si>
  <si>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</si>
  <si>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</si>
  <si>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</si>
  <si>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</si>
  <si>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</si>
  <si>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</si>
  <si>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</si>
  <si>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A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</si>
  <si>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</si>
  <si>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</si>
  <si>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</si>
  <si>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</si>
  <si>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</si>
  <si>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</si>
  <si>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</si>
  <si>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코드</t>
  </si>
  <si>
    <t>공종구분명</t>
  </si>
  <si>
    <t>원가비목코드</t>
  </si>
  <si>
    <t>작 업 부 산 물</t>
  </si>
  <si>
    <t>A3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</si>
  <si>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</si>
  <si>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</si>
  <si>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</si>
  <si>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</si>
  <si>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</si>
  <si>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</si>
  <si>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</si>
  <si>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가    설    비</t>
  </si>
  <si>
    <t>완    제    품</t>
  </si>
  <si>
    <t>...</t>
  </si>
  <si>
    <t>공    사    원    가    계    산    서</t>
  </si>
  <si>
    <t xml:space="preserve">공사명 [ 본관 물탱크 등 기계설비 교체 설계용역(물탱크 교체공사)(7층저수조실) ] [ 기계소방공사 ] </t>
    <phoneticPr fontId="9" type="noConversion"/>
  </si>
  <si>
    <t xml:space="preserve">  금                액</t>
  </si>
  <si>
    <t xml:space="preserve"> 구    성    비 (%)</t>
  </si>
  <si>
    <t xml:space="preserve"> 비         고</t>
  </si>
  <si>
    <t>순 공 사 원 가</t>
    <phoneticPr fontId="9" type="noConversion"/>
  </si>
  <si>
    <t>재     료     비</t>
    <phoneticPr fontId="9" type="noConversion"/>
  </si>
  <si>
    <t>직    접    재    료    비</t>
    <phoneticPr fontId="9" type="noConversion"/>
  </si>
  <si>
    <t>작 업 설 . 부 산 물 등</t>
    <phoneticPr fontId="9" type="noConversion"/>
  </si>
  <si>
    <t xml:space="preserve"> [소                        계]</t>
    <phoneticPr fontId="9" type="noConversion"/>
  </si>
  <si>
    <t>노    무    비</t>
    <phoneticPr fontId="9" type="noConversion"/>
  </si>
  <si>
    <t>직    접    노    무    비</t>
    <phoneticPr fontId="9" type="noConversion"/>
  </si>
  <si>
    <t>간    접    노    무    비</t>
    <phoneticPr fontId="9" type="noConversion"/>
  </si>
  <si>
    <t xml:space="preserve">  직접노무비의 17.5%</t>
    <phoneticPr fontId="9" type="noConversion"/>
  </si>
  <si>
    <t>[소                         계]</t>
    <phoneticPr fontId="9" type="noConversion"/>
  </si>
  <si>
    <t>경           비</t>
    <phoneticPr fontId="9" type="noConversion"/>
  </si>
  <si>
    <t>기      계      경      비</t>
    <phoneticPr fontId="9" type="noConversion"/>
  </si>
  <si>
    <t>산    재    보    험   료</t>
    <phoneticPr fontId="9" type="noConversion"/>
  </si>
  <si>
    <t xml:space="preserve">  노무비의 3.56%</t>
    <phoneticPr fontId="9" type="noConversion"/>
  </si>
  <si>
    <t>고    용    보    험   료</t>
    <phoneticPr fontId="9" type="noConversion"/>
  </si>
  <si>
    <t xml:space="preserve">  노무비의 1.01%</t>
    <phoneticPr fontId="9" type="noConversion"/>
  </si>
  <si>
    <t>건    강    보    험   료</t>
    <phoneticPr fontId="9" type="noConversion"/>
  </si>
  <si>
    <t xml:space="preserve">  직접노무비의 3.595%</t>
    <phoneticPr fontId="9" type="noConversion"/>
  </si>
  <si>
    <t>노 인 장 기 요 양 보 험 료</t>
    <phoneticPr fontId="9" type="noConversion"/>
  </si>
  <si>
    <t xml:space="preserve">  건강보험료의 13.14%</t>
    <phoneticPr fontId="9" type="noConversion"/>
  </si>
  <si>
    <t>연    금    보    험   료</t>
    <phoneticPr fontId="9" type="noConversion"/>
  </si>
  <si>
    <t xml:space="preserve">  직접노무비의 4.75%</t>
    <phoneticPr fontId="9" type="noConversion"/>
  </si>
  <si>
    <t>산 업 안 전 보 건 관 리 비</t>
    <phoneticPr fontId="9" type="noConversion"/>
  </si>
  <si>
    <t xml:space="preserve">  (재료비+직노+관급)*3.11% </t>
    <phoneticPr fontId="9" type="noConversion"/>
  </si>
  <si>
    <t>환    경    관    리   비</t>
    <phoneticPr fontId="9" type="noConversion"/>
  </si>
  <si>
    <t>하 도 급 지 급 수 수 료</t>
    <phoneticPr fontId="9" type="noConversion"/>
  </si>
  <si>
    <t>건 설 기 계 지 급 수 수 료</t>
    <phoneticPr fontId="9" type="noConversion"/>
  </si>
  <si>
    <t>퇴  직  공  제  부  금  비</t>
    <phoneticPr fontId="9" type="noConversion"/>
  </si>
  <si>
    <t>기      타      경      비</t>
    <phoneticPr fontId="9" type="noConversion"/>
  </si>
  <si>
    <t xml:space="preserve">  (재료비+노무비)*5.0%</t>
    <phoneticPr fontId="9" type="noConversion"/>
  </si>
  <si>
    <t>석    면    분    담   금</t>
    <phoneticPr fontId="9" type="noConversion"/>
  </si>
  <si>
    <t xml:space="preserve">  노무비의 0.006%</t>
    <phoneticPr fontId="9" type="noConversion"/>
  </si>
  <si>
    <t>임 금 채 권 부 담 금</t>
    <phoneticPr fontId="9" type="noConversion"/>
  </si>
  <si>
    <t xml:space="preserve">  노무비의 0.09%</t>
    <phoneticPr fontId="9" type="noConversion"/>
  </si>
  <si>
    <t>[소                       계]</t>
    <phoneticPr fontId="9" type="noConversion"/>
  </si>
  <si>
    <t>계</t>
  </si>
  <si>
    <t>일           반           관           리           비</t>
    <phoneticPr fontId="9" type="noConversion"/>
  </si>
  <si>
    <t xml:space="preserve">  계의 8%</t>
    <phoneticPr fontId="9" type="noConversion"/>
  </si>
  <si>
    <t>이                                                      윤</t>
    <phoneticPr fontId="9" type="noConversion"/>
  </si>
  <si>
    <t xml:space="preserve">  (노무비+경비+일반관리비)*15%</t>
    <phoneticPr fontId="9" type="noConversion"/>
  </si>
  <si>
    <t>공                 급                가               액</t>
    <phoneticPr fontId="9" type="noConversion"/>
  </si>
  <si>
    <t>배      상       책      임       공      제      료</t>
    <phoneticPr fontId="9" type="noConversion"/>
  </si>
  <si>
    <t xml:space="preserve"> 공급가액의 0.364%</t>
    <phoneticPr fontId="9" type="noConversion"/>
  </si>
  <si>
    <t>작           업           부           산           물</t>
    <phoneticPr fontId="9" type="noConversion"/>
  </si>
  <si>
    <t>부           가           가           치           세</t>
    <phoneticPr fontId="9" type="noConversion"/>
  </si>
  <si>
    <t xml:space="preserve"> (공급가액+T.A.B)의 10%</t>
    <phoneticPr fontId="9" type="noConversion"/>
  </si>
  <si>
    <t>도                급               금                액</t>
    <phoneticPr fontId="9" type="noConversion"/>
  </si>
  <si>
    <t>분           담           금           공           사</t>
    <phoneticPr fontId="9" type="noConversion"/>
  </si>
  <si>
    <t>도           급           자           관           급</t>
    <phoneticPr fontId="9" type="noConversion"/>
  </si>
  <si>
    <t xml:space="preserve"> 부가가치세,조달수수료포함</t>
    <phoneticPr fontId="9" type="noConversion"/>
  </si>
  <si>
    <t>관           급           자           관           급</t>
    <phoneticPr fontId="9" type="noConversion"/>
  </si>
  <si>
    <t xml:space="preserve"> 부가가치세,조달수수료포함</t>
    <phoneticPr fontId="9" type="noConversion"/>
  </si>
  <si>
    <t>결                정               금                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</si>
</sst>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76" formatCode="#,###"/>
    <numFmt numFmtId="177" formatCode="#,##0.00#"/>
    <numFmt numFmtId="178" formatCode="#,##0.0"/>
    <numFmt numFmtId="179" formatCode="#,##0.00#;\-#,##0.00#;#"/>
    <numFmt numFmtId="180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6"/>
      <name val="굴림"/>
      <family val="3"/>
      <charset val="129"/>
    </font>
    <font>
      <sz val="14"/>
      <name val="굴림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2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90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2" xfId="0" quotePrefix="1" applyFont="1" applyBorder="1" applyAlignment="1">
      <alignment vertical="center"/>
    </xf>
    <xf numFmtId="0" fontId="0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77" fontId="3" fillId="0" borderId="6" xfId="0" applyNumberFormat="1" applyFont="1" applyBorder="1">
      <alignment vertical="center"/>
    </xf>
    <xf numFmtId="177" fontId="3" fillId="0" borderId="8" xfId="0" applyNumberFormat="1" applyFont="1" applyBorder="1" applyAlignment="1">
      <alignment vertical="center" wrapText="1"/>
    </xf>
    <xf numFmtId="178" fontId="3" fillId="0" borderId="4" xfId="0" applyNumberFormat="1" applyFont="1" applyBorder="1" applyAlignment="1">
      <alignment vertical="center" wrapText="1"/>
    </xf>
    <xf numFmtId="178" fontId="3" fillId="0" borderId="6" xfId="0" applyNumberFormat="1" applyFont="1" applyBorder="1">
      <alignment vertical="center"/>
    </xf>
    <xf numFmtId="178" fontId="3" fillId="0" borderId="8" xfId="0" applyNumberFormat="1" applyFont="1" applyBorder="1" applyAlignment="1">
      <alignment vertical="center" wrapText="1"/>
    </xf>
    <xf numFmtId="179" fontId="0" fillId="0" borderId="4" xfId="0" quotePrefix="1" applyNumberFormat="1" applyFont="1" applyBorder="1" applyAlignment="1">
      <alignment vertical="center" wrapText="1"/>
    </xf>
    <xf numFmtId="179" fontId="3" fillId="0" borderId="4" xfId="0" applyNumberFormat="1" applyFont="1" applyBorder="1" applyAlignment="1">
      <alignment vertical="center" wrapText="1"/>
    </xf>
    <xf numFmtId="179" fontId="0" fillId="0" borderId="0" xfId="0" applyNumberFormat="1" applyAlignment="1">
      <alignment vertical="center"/>
    </xf>
    <xf numFmtId="0" fontId="4" fillId="0" borderId="4" xfId="0" quotePrefix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76" fontId="4" fillId="0" borderId="4" xfId="0" applyNumberFormat="1" applyFont="1" applyBorder="1" applyAlignment="1">
      <alignment vertical="center" wrapText="1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0" fontId="7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center"/>
    </xf>
    <xf numFmtId="180" fontId="8" fillId="0" borderId="0" xfId="1" applyNumberFormat="1" applyFont="1" applyAlignment="1">
      <alignment horizontal="right" vertical="center"/>
    </xf>
    <xf numFmtId="180" fontId="10" fillId="0" borderId="12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180" fontId="8" fillId="0" borderId="17" xfId="2" applyNumberFormat="1" applyFont="1" applyBorder="1" applyAlignment="1">
      <alignment horizontal="right" vertical="center"/>
    </xf>
    <xf numFmtId="0" fontId="8" fillId="0" borderId="17" xfId="1" applyFont="1" applyBorder="1" applyAlignment="1">
      <alignment vertical="center"/>
    </xf>
    <xf numFmtId="0" fontId="8" fillId="0" borderId="18" xfId="1" applyFont="1" applyBorder="1" applyAlignment="1">
      <alignment vertical="center"/>
    </xf>
    <xf numFmtId="0" fontId="8" fillId="0" borderId="21" xfId="1" applyFont="1" applyBorder="1" applyAlignment="1">
      <alignment horizontal="center" vertical="center"/>
    </xf>
    <xf numFmtId="180" fontId="8" fillId="0" borderId="8" xfId="2" applyNumberFormat="1" applyFont="1" applyBorder="1" applyAlignment="1">
      <alignment horizontal="right" vertical="center"/>
    </xf>
    <xf numFmtId="0" fontId="8" fillId="0" borderId="8" xfId="1" applyFont="1" applyBorder="1" applyAlignment="1">
      <alignment vertical="center"/>
    </xf>
    <xf numFmtId="0" fontId="8" fillId="0" borderId="22" xfId="1" applyFont="1" applyBorder="1" applyAlignment="1">
      <alignment vertical="center"/>
    </xf>
    <xf numFmtId="0" fontId="8" fillId="0" borderId="25" xfId="1" applyFont="1" applyBorder="1" applyAlignment="1">
      <alignment horizontal="center" vertical="center"/>
    </xf>
    <xf numFmtId="0" fontId="8" fillId="0" borderId="30" xfId="1" applyFont="1" applyBorder="1" applyAlignment="1">
      <alignment vertical="center"/>
    </xf>
    <xf numFmtId="180" fontId="8" fillId="0" borderId="32" xfId="2" applyNumberFormat="1" applyFont="1" applyBorder="1" applyAlignment="1">
      <alignment horizontal="right" vertical="center"/>
    </xf>
    <xf numFmtId="0" fontId="8" fillId="0" borderId="32" xfId="1" applyFont="1" applyBorder="1" applyAlignment="1">
      <alignment vertical="center"/>
    </xf>
    <xf numFmtId="0" fontId="8" fillId="0" borderId="33" xfId="1" applyFont="1" applyBorder="1" applyAlignment="1">
      <alignment vertical="center"/>
    </xf>
    <xf numFmtId="180" fontId="8" fillId="0" borderId="0" xfId="3" applyNumberFormat="1" applyFont="1" applyAlignment="1">
      <alignment horizontal="right" vertical="center"/>
    </xf>
    <xf numFmtId="180" fontId="8" fillId="0" borderId="8" xfId="2" applyNumberFormat="1" applyFont="1" applyFill="1" applyBorder="1" applyAlignment="1">
      <alignment horizontal="right" vertical="center"/>
    </xf>
    <xf numFmtId="0" fontId="8" fillId="0" borderId="8" xfId="1" applyFont="1" applyFill="1" applyBorder="1" applyAlignment="1">
      <alignment vertical="center"/>
    </xf>
    <xf numFmtId="0" fontId="8" fillId="0" borderId="22" xfId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10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10" fillId="0" borderId="14" xfId="1" applyFont="1" applyBorder="1" applyAlignment="1">
      <alignment horizontal="center" vertical="center" textRotation="255"/>
    </xf>
    <xf numFmtId="0" fontId="10" fillId="0" borderId="19" xfId="1" applyFont="1" applyBorder="1" applyAlignment="1">
      <alignment horizontal="center" vertical="center" textRotation="255"/>
    </xf>
    <xf numFmtId="0" fontId="10" fillId="0" borderId="26" xfId="1" applyFont="1" applyBorder="1" applyAlignment="1">
      <alignment horizontal="center" vertical="center" textRotation="255"/>
    </xf>
    <xf numFmtId="0" fontId="8" fillId="0" borderId="15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" vertical="center"/>
    </xf>
    <xf numFmtId="0" fontId="0" fillId="0" borderId="0" xfId="0" quotePrefix="1" applyFont="1" applyAlignment="1">
      <alignment vertical="center"/>
    </xf>
  </cellXfs>
  <cellStyles count="4">
    <cellStyle name="쉼표 [0] 2" xfId="3" xr:uid="{00000000-0005-0000-0000-000000000000}"/>
    <cellStyle name="쉼표 2" xfId="2" xr:uid="{00000000-0005-0000-0000-000001000000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66675</xdr:rowOff>
    </xdr:from>
    <xdr:to>
      <xdr:col>2</xdr:col>
      <xdr:colOff>1323975</xdr:colOff>
      <xdr:row>3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38004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</xdr:row>
      <xdr:rowOff>66675</xdr:rowOff>
    </xdr:from>
    <xdr:to>
      <xdr:col>2</xdr:col>
      <xdr:colOff>1323975</xdr:colOff>
      <xdr:row>3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38004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view="pageBreakPreview" zoomScaleNormal="100" zoomScaleSheetLayoutView="100" workbookViewId="0">
      <selection activeCell="D33" sqref="D33"/>
    </sheetView>
  </sheetViews>
  <sheetFormatPr defaultRowHeight="13.5" x14ac:dyDescent="0.3"/>
  <cols>
    <col min="1" max="1" width="14" style="42" customWidth="1"/>
    <col min="2" max="2" width="19.5" style="42" customWidth="1"/>
    <col min="3" max="3" width="32.25" style="42" customWidth="1"/>
    <col min="4" max="4" width="32.25" style="43" customWidth="1"/>
    <col min="5" max="5" width="35.875" style="42" customWidth="1"/>
    <col min="6" max="6" width="15.375" style="42" customWidth="1"/>
    <col min="7" max="256" width="9" style="42"/>
    <col min="257" max="257" width="14" style="42" customWidth="1"/>
    <col min="258" max="258" width="19.5" style="42" customWidth="1"/>
    <col min="259" max="260" width="32.25" style="42" customWidth="1"/>
    <col min="261" max="261" width="35.875" style="42" customWidth="1"/>
    <col min="262" max="262" width="15.375" style="42" customWidth="1"/>
    <col min="263" max="512" width="9" style="42"/>
    <col min="513" max="513" width="14" style="42" customWidth="1"/>
    <col min="514" max="514" width="19.5" style="42" customWidth="1"/>
    <col min="515" max="516" width="32.25" style="42" customWidth="1"/>
    <col min="517" max="517" width="35.875" style="42" customWidth="1"/>
    <col min="518" max="518" width="15.375" style="42" customWidth="1"/>
    <col min="519" max="768" width="9" style="42"/>
    <col min="769" max="769" width="14" style="42" customWidth="1"/>
    <col min="770" max="770" width="19.5" style="42" customWidth="1"/>
    <col min="771" max="772" width="32.25" style="42" customWidth="1"/>
    <col min="773" max="773" width="35.875" style="42" customWidth="1"/>
    <col min="774" max="774" width="15.375" style="42" customWidth="1"/>
    <col min="775" max="1024" width="9" style="42"/>
    <col min="1025" max="1025" width="14" style="42" customWidth="1"/>
    <col min="1026" max="1026" width="19.5" style="42" customWidth="1"/>
    <col min="1027" max="1028" width="32.25" style="42" customWidth="1"/>
    <col min="1029" max="1029" width="35.875" style="42" customWidth="1"/>
    <col min="1030" max="1030" width="15.375" style="42" customWidth="1"/>
    <col min="1031" max="1280" width="9" style="42"/>
    <col min="1281" max="1281" width="14" style="42" customWidth="1"/>
    <col min="1282" max="1282" width="19.5" style="42" customWidth="1"/>
    <col min="1283" max="1284" width="32.25" style="42" customWidth="1"/>
    <col min="1285" max="1285" width="35.875" style="42" customWidth="1"/>
    <col min="1286" max="1286" width="15.375" style="42" customWidth="1"/>
    <col min="1287" max="1536" width="9" style="42"/>
    <col min="1537" max="1537" width="14" style="42" customWidth="1"/>
    <col min="1538" max="1538" width="19.5" style="42" customWidth="1"/>
    <col min="1539" max="1540" width="32.25" style="42" customWidth="1"/>
    <col min="1541" max="1541" width="35.875" style="42" customWidth="1"/>
    <col min="1542" max="1542" width="15.375" style="42" customWidth="1"/>
    <col min="1543" max="1792" width="9" style="42"/>
    <col min="1793" max="1793" width="14" style="42" customWidth="1"/>
    <col min="1794" max="1794" width="19.5" style="42" customWidth="1"/>
    <col min="1795" max="1796" width="32.25" style="42" customWidth="1"/>
    <col min="1797" max="1797" width="35.875" style="42" customWidth="1"/>
    <col min="1798" max="1798" width="15.375" style="42" customWidth="1"/>
    <col min="1799" max="2048" width="9" style="42"/>
    <col min="2049" max="2049" width="14" style="42" customWidth="1"/>
    <col min="2050" max="2050" width="19.5" style="42" customWidth="1"/>
    <col min="2051" max="2052" width="32.25" style="42" customWidth="1"/>
    <col min="2053" max="2053" width="35.875" style="42" customWidth="1"/>
    <col min="2054" max="2054" width="15.375" style="42" customWidth="1"/>
    <col min="2055" max="2304" width="9" style="42"/>
    <col min="2305" max="2305" width="14" style="42" customWidth="1"/>
    <col min="2306" max="2306" width="19.5" style="42" customWidth="1"/>
    <col min="2307" max="2308" width="32.25" style="42" customWidth="1"/>
    <col min="2309" max="2309" width="35.875" style="42" customWidth="1"/>
    <col min="2310" max="2310" width="15.375" style="42" customWidth="1"/>
    <col min="2311" max="2560" width="9" style="42"/>
    <col min="2561" max="2561" width="14" style="42" customWidth="1"/>
    <col min="2562" max="2562" width="19.5" style="42" customWidth="1"/>
    <col min="2563" max="2564" width="32.25" style="42" customWidth="1"/>
    <col min="2565" max="2565" width="35.875" style="42" customWidth="1"/>
    <col min="2566" max="2566" width="15.375" style="42" customWidth="1"/>
    <col min="2567" max="2816" width="9" style="42"/>
    <col min="2817" max="2817" width="14" style="42" customWidth="1"/>
    <col min="2818" max="2818" width="19.5" style="42" customWidth="1"/>
    <col min="2819" max="2820" width="32.25" style="42" customWidth="1"/>
    <col min="2821" max="2821" width="35.875" style="42" customWidth="1"/>
    <col min="2822" max="2822" width="15.375" style="42" customWidth="1"/>
    <col min="2823" max="3072" width="9" style="42"/>
    <col min="3073" max="3073" width="14" style="42" customWidth="1"/>
    <col min="3074" max="3074" width="19.5" style="42" customWidth="1"/>
    <col min="3075" max="3076" width="32.25" style="42" customWidth="1"/>
    <col min="3077" max="3077" width="35.875" style="42" customWidth="1"/>
    <col min="3078" max="3078" width="15.375" style="42" customWidth="1"/>
    <col min="3079" max="3328" width="9" style="42"/>
    <col min="3329" max="3329" width="14" style="42" customWidth="1"/>
    <col min="3330" max="3330" width="19.5" style="42" customWidth="1"/>
    <col min="3331" max="3332" width="32.25" style="42" customWidth="1"/>
    <col min="3333" max="3333" width="35.875" style="42" customWidth="1"/>
    <col min="3334" max="3334" width="15.375" style="42" customWidth="1"/>
    <col min="3335" max="3584" width="9" style="42"/>
    <col min="3585" max="3585" width="14" style="42" customWidth="1"/>
    <col min="3586" max="3586" width="19.5" style="42" customWidth="1"/>
    <col min="3587" max="3588" width="32.25" style="42" customWidth="1"/>
    <col min="3589" max="3589" width="35.875" style="42" customWidth="1"/>
    <col min="3590" max="3590" width="15.375" style="42" customWidth="1"/>
    <col min="3591" max="3840" width="9" style="42"/>
    <col min="3841" max="3841" width="14" style="42" customWidth="1"/>
    <col min="3842" max="3842" width="19.5" style="42" customWidth="1"/>
    <col min="3843" max="3844" width="32.25" style="42" customWidth="1"/>
    <col min="3845" max="3845" width="35.875" style="42" customWidth="1"/>
    <col min="3846" max="3846" width="15.375" style="42" customWidth="1"/>
    <col min="3847" max="4096" width="9" style="42"/>
    <col min="4097" max="4097" width="14" style="42" customWidth="1"/>
    <col min="4098" max="4098" width="19.5" style="42" customWidth="1"/>
    <col min="4099" max="4100" width="32.25" style="42" customWidth="1"/>
    <col min="4101" max="4101" width="35.875" style="42" customWidth="1"/>
    <col min="4102" max="4102" width="15.375" style="42" customWidth="1"/>
    <col min="4103" max="4352" width="9" style="42"/>
    <col min="4353" max="4353" width="14" style="42" customWidth="1"/>
    <col min="4354" max="4354" width="19.5" style="42" customWidth="1"/>
    <col min="4355" max="4356" width="32.25" style="42" customWidth="1"/>
    <col min="4357" max="4357" width="35.875" style="42" customWidth="1"/>
    <col min="4358" max="4358" width="15.375" style="42" customWidth="1"/>
    <col min="4359" max="4608" width="9" style="42"/>
    <col min="4609" max="4609" width="14" style="42" customWidth="1"/>
    <col min="4610" max="4610" width="19.5" style="42" customWidth="1"/>
    <col min="4611" max="4612" width="32.25" style="42" customWidth="1"/>
    <col min="4613" max="4613" width="35.875" style="42" customWidth="1"/>
    <col min="4614" max="4614" width="15.375" style="42" customWidth="1"/>
    <col min="4615" max="4864" width="9" style="42"/>
    <col min="4865" max="4865" width="14" style="42" customWidth="1"/>
    <col min="4866" max="4866" width="19.5" style="42" customWidth="1"/>
    <col min="4867" max="4868" width="32.25" style="42" customWidth="1"/>
    <col min="4869" max="4869" width="35.875" style="42" customWidth="1"/>
    <col min="4870" max="4870" width="15.375" style="42" customWidth="1"/>
    <col min="4871" max="5120" width="9" style="42"/>
    <col min="5121" max="5121" width="14" style="42" customWidth="1"/>
    <col min="5122" max="5122" width="19.5" style="42" customWidth="1"/>
    <col min="5123" max="5124" width="32.25" style="42" customWidth="1"/>
    <col min="5125" max="5125" width="35.875" style="42" customWidth="1"/>
    <col min="5126" max="5126" width="15.375" style="42" customWidth="1"/>
    <col min="5127" max="5376" width="9" style="42"/>
    <col min="5377" max="5377" width="14" style="42" customWidth="1"/>
    <col min="5378" max="5378" width="19.5" style="42" customWidth="1"/>
    <col min="5379" max="5380" width="32.25" style="42" customWidth="1"/>
    <col min="5381" max="5381" width="35.875" style="42" customWidth="1"/>
    <col min="5382" max="5382" width="15.375" style="42" customWidth="1"/>
    <col min="5383" max="5632" width="9" style="42"/>
    <col min="5633" max="5633" width="14" style="42" customWidth="1"/>
    <col min="5634" max="5634" width="19.5" style="42" customWidth="1"/>
    <col min="5635" max="5636" width="32.25" style="42" customWidth="1"/>
    <col min="5637" max="5637" width="35.875" style="42" customWidth="1"/>
    <col min="5638" max="5638" width="15.375" style="42" customWidth="1"/>
    <col min="5639" max="5888" width="9" style="42"/>
    <col min="5889" max="5889" width="14" style="42" customWidth="1"/>
    <col min="5890" max="5890" width="19.5" style="42" customWidth="1"/>
    <col min="5891" max="5892" width="32.25" style="42" customWidth="1"/>
    <col min="5893" max="5893" width="35.875" style="42" customWidth="1"/>
    <col min="5894" max="5894" width="15.375" style="42" customWidth="1"/>
    <col min="5895" max="6144" width="9" style="42"/>
    <col min="6145" max="6145" width="14" style="42" customWidth="1"/>
    <col min="6146" max="6146" width="19.5" style="42" customWidth="1"/>
    <col min="6147" max="6148" width="32.25" style="42" customWidth="1"/>
    <col min="6149" max="6149" width="35.875" style="42" customWidth="1"/>
    <col min="6150" max="6150" width="15.375" style="42" customWidth="1"/>
    <col min="6151" max="6400" width="9" style="42"/>
    <col min="6401" max="6401" width="14" style="42" customWidth="1"/>
    <col min="6402" max="6402" width="19.5" style="42" customWidth="1"/>
    <col min="6403" max="6404" width="32.25" style="42" customWidth="1"/>
    <col min="6405" max="6405" width="35.875" style="42" customWidth="1"/>
    <col min="6406" max="6406" width="15.375" style="42" customWidth="1"/>
    <col min="6407" max="6656" width="9" style="42"/>
    <col min="6657" max="6657" width="14" style="42" customWidth="1"/>
    <col min="6658" max="6658" width="19.5" style="42" customWidth="1"/>
    <col min="6659" max="6660" width="32.25" style="42" customWidth="1"/>
    <col min="6661" max="6661" width="35.875" style="42" customWidth="1"/>
    <col min="6662" max="6662" width="15.375" style="42" customWidth="1"/>
    <col min="6663" max="6912" width="9" style="42"/>
    <col min="6913" max="6913" width="14" style="42" customWidth="1"/>
    <col min="6914" max="6914" width="19.5" style="42" customWidth="1"/>
    <col min="6915" max="6916" width="32.25" style="42" customWidth="1"/>
    <col min="6917" max="6917" width="35.875" style="42" customWidth="1"/>
    <col min="6918" max="6918" width="15.375" style="42" customWidth="1"/>
    <col min="6919" max="7168" width="9" style="42"/>
    <col min="7169" max="7169" width="14" style="42" customWidth="1"/>
    <col min="7170" max="7170" width="19.5" style="42" customWidth="1"/>
    <col min="7171" max="7172" width="32.25" style="42" customWidth="1"/>
    <col min="7173" max="7173" width="35.875" style="42" customWidth="1"/>
    <col min="7174" max="7174" width="15.375" style="42" customWidth="1"/>
    <col min="7175" max="7424" width="9" style="42"/>
    <col min="7425" max="7425" width="14" style="42" customWidth="1"/>
    <col min="7426" max="7426" width="19.5" style="42" customWidth="1"/>
    <col min="7427" max="7428" width="32.25" style="42" customWidth="1"/>
    <col min="7429" max="7429" width="35.875" style="42" customWidth="1"/>
    <col min="7430" max="7430" width="15.375" style="42" customWidth="1"/>
    <col min="7431" max="7680" width="9" style="42"/>
    <col min="7681" max="7681" width="14" style="42" customWidth="1"/>
    <col min="7682" max="7682" width="19.5" style="42" customWidth="1"/>
    <col min="7683" max="7684" width="32.25" style="42" customWidth="1"/>
    <col min="7685" max="7685" width="35.875" style="42" customWidth="1"/>
    <col min="7686" max="7686" width="15.375" style="42" customWidth="1"/>
    <col min="7687" max="7936" width="9" style="42"/>
    <col min="7937" max="7937" width="14" style="42" customWidth="1"/>
    <col min="7938" max="7938" width="19.5" style="42" customWidth="1"/>
    <col min="7939" max="7940" width="32.25" style="42" customWidth="1"/>
    <col min="7941" max="7941" width="35.875" style="42" customWidth="1"/>
    <col min="7942" max="7942" width="15.375" style="42" customWidth="1"/>
    <col min="7943" max="8192" width="9" style="42"/>
    <col min="8193" max="8193" width="14" style="42" customWidth="1"/>
    <col min="8194" max="8194" width="19.5" style="42" customWidth="1"/>
    <col min="8195" max="8196" width="32.25" style="42" customWidth="1"/>
    <col min="8197" max="8197" width="35.875" style="42" customWidth="1"/>
    <col min="8198" max="8198" width="15.375" style="42" customWidth="1"/>
    <col min="8199" max="8448" width="9" style="42"/>
    <col min="8449" max="8449" width="14" style="42" customWidth="1"/>
    <col min="8450" max="8450" width="19.5" style="42" customWidth="1"/>
    <col min="8451" max="8452" width="32.25" style="42" customWidth="1"/>
    <col min="8453" max="8453" width="35.875" style="42" customWidth="1"/>
    <col min="8454" max="8454" width="15.375" style="42" customWidth="1"/>
    <col min="8455" max="8704" width="9" style="42"/>
    <col min="8705" max="8705" width="14" style="42" customWidth="1"/>
    <col min="8706" max="8706" width="19.5" style="42" customWidth="1"/>
    <col min="8707" max="8708" width="32.25" style="42" customWidth="1"/>
    <col min="8709" max="8709" width="35.875" style="42" customWidth="1"/>
    <col min="8710" max="8710" width="15.375" style="42" customWidth="1"/>
    <col min="8711" max="8960" width="9" style="42"/>
    <col min="8961" max="8961" width="14" style="42" customWidth="1"/>
    <col min="8962" max="8962" width="19.5" style="42" customWidth="1"/>
    <col min="8963" max="8964" width="32.25" style="42" customWidth="1"/>
    <col min="8965" max="8965" width="35.875" style="42" customWidth="1"/>
    <col min="8966" max="8966" width="15.375" style="42" customWidth="1"/>
    <col min="8967" max="9216" width="9" style="42"/>
    <col min="9217" max="9217" width="14" style="42" customWidth="1"/>
    <col min="9218" max="9218" width="19.5" style="42" customWidth="1"/>
    <col min="9219" max="9220" width="32.25" style="42" customWidth="1"/>
    <col min="9221" max="9221" width="35.875" style="42" customWidth="1"/>
    <col min="9222" max="9222" width="15.375" style="42" customWidth="1"/>
    <col min="9223" max="9472" width="9" style="42"/>
    <col min="9473" max="9473" width="14" style="42" customWidth="1"/>
    <col min="9474" max="9474" width="19.5" style="42" customWidth="1"/>
    <col min="9475" max="9476" width="32.25" style="42" customWidth="1"/>
    <col min="9477" max="9477" width="35.875" style="42" customWidth="1"/>
    <col min="9478" max="9478" width="15.375" style="42" customWidth="1"/>
    <col min="9479" max="9728" width="9" style="42"/>
    <col min="9729" max="9729" width="14" style="42" customWidth="1"/>
    <col min="9730" max="9730" width="19.5" style="42" customWidth="1"/>
    <col min="9731" max="9732" width="32.25" style="42" customWidth="1"/>
    <col min="9733" max="9733" width="35.875" style="42" customWidth="1"/>
    <col min="9734" max="9734" width="15.375" style="42" customWidth="1"/>
    <col min="9735" max="9984" width="9" style="42"/>
    <col min="9985" max="9985" width="14" style="42" customWidth="1"/>
    <col min="9986" max="9986" width="19.5" style="42" customWidth="1"/>
    <col min="9987" max="9988" width="32.25" style="42" customWidth="1"/>
    <col min="9989" max="9989" width="35.875" style="42" customWidth="1"/>
    <col min="9990" max="9990" width="15.375" style="42" customWidth="1"/>
    <col min="9991" max="10240" width="9" style="42"/>
    <col min="10241" max="10241" width="14" style="42" customWidth="1"/>
    <col min="10242" max="10242" width="19.5" style="42" customWidth="1"/>
    <col min="10243" max="10244" width="32.25" style="42" customWidth="1"/>
    <col min="10245" max="10245" width="35.875" style="42" customWidth="1"/>
    <col min="10246" max="10246" width="15.375" style="42" customWidth="1"/>
    <col min="10247" max="10496" width="9" style="42"/>
    <col min="10497" max="10497" width="14" style="42" customWidth="1"/>
    <col min="10498" max="10498" width="19.5" style="42" customWidth="1"/>
    <col min="10499" max="10500" width="32.25" style="42" customWidth="1"/>
    <col min="10501" max="10501" width="35.875" style="42" customWidth="1"/>
    <col min="10502" max="10502" width="15.375" style="42" customWidth="1"/>
    <col min="10503" max="10752" width="9" style="42"/>
    <col min="10753" max="10753" width="14" style="42" customWidth="1"/>
    <col min="10754" max="10754" width="19.5" style="42" customWidth="1"/>
    <col min="10755" max="10756" width="32.25" style="42" customWidth="1"/>
    <col min="10757" max="10757" width="35.875" style="42" customWidth="1"/>
    <col min="10758" max="10758" width="15.375" style="42" customWidth="1"/>
    <col min="10759" max="11008" width="9" style="42"/>
    <col min="11009" max="11009" width="14" style="42" customWidth="1"/>
    <col min="11010" max="11010" width="19.5" style="42" customWidth="1"/>
    <col min="11011" max="11012" width="32.25" style="42" customWidth="1"/>
    <col min="11013" max="11013" width="35.875" style="42" customWidth="1"/>
    <col min="11014" max="11014" width="15.375" style="42" customWidth="1"/>
    <col min="11015" max="11264" width="9" style="42"/>
    <col min="11265" max="11265" width="14" style="42" customWidth="1"/>
    <col min="11266" max="11266" width="19.5" style="42" customWidth="1"/>
    <col min="11267" max="11268" width="32.25" style="42" customWidth="1"/>
    <col min="11269" max="11269" width="35.875" style="42" customWidth="1"/>
    <col min="11270" max="11270" width="15.375" style="42" customWidth="1"/>
    <col min="11271" max="11520" width="9" style="42"/>
    <col min="11521" max="11521" width="14" style="42" customWidth="1"/>
    <col min="11522" max="11522" width="19.5" style="42" customWidth="1"/>
    <col min="11523" max="11524" width="32.25" style="42" customWidth="1"/>
    <col min="11525" max="11525" width="35.875" style="42" customWidth="1"/>
    <col min="11526" max="11526" width="15.375" style="42" customWidth="1"/>
    <col min="11527" max="11776" width="9" style="42"/>
    <col min="11777" max="11777" width="14" style="42" customWidth="1"/>
    <col min="11778" max="11778" width="19.5" style="42" customWidth="1"/>
    <col min="11779" max="11780" width="32.25" style="42" customWidth="1"/>
    <col min="11781" max="11781" width="35.875" style="42" customWidth="1"/>
    <col min="11782" max="11782" width="15.375" style="42" customWidth="1"/>
    <col min="11783" max="12032" width="9" style="42"/>
    <col min="12033" max="12033" width="14" style="42" customWidth="1"/>
    <col min="12034" max="12034" width="19.5" style="42" customWidth="1"/>
    <col min="12035" max="12036" width="32.25" style="42" customWidth="1"/>
    <col min="12037" max="12037" width="35.875" style="42" customWidth="1"/>
    <col min="12038" max="12038" width="15.375" style="42" customWidth="1"/>
    <col min="12039" max="12288" width="9" style="42"/>
    <col min="12289" max="12289" width="14" style="42" customWidth="1"/>
    <col min="12290" max="12290" width="19.5" style="42" customWidth="1"/>
    <col min="12291" max="12292" width="32.25" style="42" customWidth="1"/>
    <col min="12293" max="12293" width="35.875" style="42" customWidth="1"/>
    <col min="12294" max="12294" width="15.375" style="42" customWidth="1"/>
    <col min="12295" max="12544" width="9" style="42"/>
    <col min="12545" max="12545" width="14" style="42" customWidth="1"/>
    <col min="12546" max="12546" width="19.5" style="42" customWidth="1"/>
    <col min="12547" max="12548" width="32.25" style="42" customWidth="1"/>
    <col min="12549" max="12549" width="35.875" style="42" customWidth="1"/>
    <col min="12550" max="12550" width="15.375" style="42" customWidth="1"/>
    <col min="12551" max="12800" width="9" style="42"/>
    <col min="12801" max="12801" width="14" style="42" customWidth="1"/>
    <col min="12802" max="12802" width="19.5" style="42" customWidth="1"/>
    <col min="12803" max="12804" width="32.25" style="42" customWidth="1"/>
    <col min="12805" max="12805" width="35.875" style="42" customWidth="1"/>
    <col min="12806" max="12806" width="15.375" style="42" customWidth="1"/>
    <col min="12807" max="13056" width="9" style="42"/>
    <col min="13057" max="13057" width="14" style="42" customWidth="1"/>
    <col min="13058" max="13058" width="19.5" style="42" customWidth="1"/>
    <col min="13059" max="13060" width="32.25" style="42" customWidth="1"/>
    <col min="13061" max="13061" width="35.875" style="42" customWidth="1"/>
    <col min="13062" max="13062" width="15.375" style="42" customWidth="1"/>
    <col min="13063" max="13312" width="9" style="42"/>
    <col min="13313" max="13313" width="14" style="42" customWidth="1"/>
    <col min="13314" max="13314" width="19.5" style="42" customWidth="1"/>
    <col min="13315" max="13316" width="32.25" style="42" customWidth="1"/>
    <col min="13317" max="13317" width="35.875" style="42" customWidth="1"/>
    <col min="13318" max="13318" width="15.375" style="42" customWidth="1"/>
    <col min="13319" max="13568" width="9" style="42"/>
    <col min="13569" max="13569" width="14" style="42" customWidth="1"/>
    <col min="13570" max="13570" width="19.5" style="42" customWidth="1"/>
    <col min="13571" max="13572" width="32.25" style="42" customWidth="1"/>
    <col min="13573" max="13573" width="35.875" style="42" customWidth="1"/>
    <col min="13574" max="13574" width="15.375" style="42" customWidth="1"/>
    <col min="13575" max="13824" width="9" style="42"/>
    <col min="13825" max="13825" width="14" style="42" customWidth="1"/>
    <col min="13826" max="13826" width="19.5" style="42" customWidth="1"/>
    <col min="13827" max="13828" width="32.25" style="42" customWidth="1"/>
    <col min="13829" max="13829" width="35.875" style="42" customWidth="1"/>
    <col min="13830" max="13830" width="15.375" style="42" customWidth="1"/>
    <col min="13831" max="14080" width="9" style="42"/>
    <col min="14081" max="14081" width="14" style="42" customWidth="1"/>
    <col min="14082" max="14082" width="19.5" style="42" customWidth="1"/>
    <col min="14083" max="14084" width="32.25" style="42" customWidth="1"/>
    <col min="14085" max="14085" width="35.875" style="42" customWidth="1"/>
    <col min="14086" max="14086" width="15.375" style="42" customWidth="1"/>
    <col min="14087" max="14336" width="9" style="42"/>
    <col min="14337" max="14337" width="14" style="42" customWidth="1"/>
    <col min="14338" max="14338" width="19.5" style="42" customWidth="1"/>
    <col min="14339" max="14340" width="32.25" style="42" customWidth="1"/>
    <col min="14341" max="14341" width="35.875" style="42" customWidth="1"/>
    <col min="14342" max="14342" width="15.375" style="42" customWidth="1"/>
    <col min="14343" max="14592" width="9" style="42"/>
    <col min="14593" max="14593" width="14" style="42" customWidth="1"/>
    <col min="14594" max="14594" width="19.5" style="42" customWidth="1"/>
    <col min="14595" max="14596" width="32.25" style="42" customWidth="1"/>
    <col min="14597" max="14597" width="35.875" style="42" customWidth="1"/>
    <col min="14598" max="14598" width="15.375" style="42" customWidth="1"/>
    <col min="14599" max="14848" width="9" style="42"/>
    <col min="14849" max="14849" width="14" style="42" customWidth="1"/>
    <col min="14850" max="14850" width="19.5" style="42" customWidth="1"/>
    <col min="14851" max="14852" width="32.25" style="42" customWidth="1"/>
    <col min="14853" max="14853" width="35.875" style="42" customWidth="1"/>
    <col min="14854" max="14854" width="15.375" style="42" customWidth="1"/>
    <col min="14855" max="15104" width="9" style="42"/>
    <col min="15105" max="15105" width="14" style="42" customWidth="1"/>
    <col min="15106" max="15106" width="19.5" style="42" customWidth="1"/>
    <col min="15107" max="15108" width="32.25" style="42" customWidth="1"/>
    <col min="15109" max="15109" width="35.875" style="42" customWidth="1"/>
    <col min="15110" max="15110" width="15.375" style="42" customWidth="1"/>
    <col min="15111" max="15360" width="9" style="42"/>
    <col min="15361" max="15361" width="14" style="42" customWidth="1"/>
    <col min="15362" max="15362" width="19.5" style="42" customWidth="1"/>
    <col min="15363" max="15364" width="32.25" style="42" customWidth="1"/>
    <col min="15365" max="15365" width="35.875" style="42" customWidth="1"/>
    <col min="15366" max="15366" width="15.375" style="42" customWidth="1"/>
    <col min="15367" max="15616" width="9" style="42"/>
    <col min="15617" max="15617" width="14" style="42" customWidth="1"/>
    <col min="15618" max="15618" width="19.5" style="42" customWidth="1"/>
    <col min="15619" max="15620" width="32.25" style="42" customWidth="1"/>
    <col min="15621" max="15621" width="35.875" style="42" customWidth="1"/>
    <col min="15622" max="15622" width="15.375" style="42" customWidth="1"/>
    <col min="15623" max="15872" width="9" style="42"/>
    <col min="15873" max="15873" width="14" style="42" customWidth="1"/>
    <col min="15874" max="15874" width="19.5" style="42" customWidth="1"/>
    <col min="15875" max="15876" width="32.25" style="42" customWidth="1"/>
    <col min="15877" max="15877" width="35.875" style="42" customWidth="1"/>
    <col min="15878" max="15878" width="15.375" style="42" customWidth="1"/>
    <col min="15879" max="16128" width="9" style="42"/>
    <col min="16129" max="16129" width="14" style="42" customWidth="1"/>
    <col min="16130" max="16130" width="19.5" style="42" customWidth="1"/>
    <col min="16131" max="16132" width="32.25" style="42" customWidth="1"/>
    <col min="16133" max="16133" width="35.875" style="42" customWidth="1"/>
    <col min="16134" max="16134" width="15.375" style="42" customWidth="1"/>
    <col min="16135" max="16384" width="9" style="42"/>
  </cols>
  <sheetData>
    <row r="1" spans="1:6" s="39" customFormat="1" ht="18.75" customHeight="1" x14ac:dyDescent="0.3">
      <c r="A1" s="65" t="s">
        <v>698</v>
      </c>
      <c r="B1" s="65"/>
      <c r="C1" s="65"/>
      <c r="D1" s="65"/>
      <c r="E1" s="65"/>
      <c r="F1" s="65"/>
    </row>
    <row r="2" spans="1:6" s="40" customFormat="1" ht="10.5" customHeight="1" x14ac:dyDescent="0.3">
      <c r="D2" s="41"/>
    </row>
    <row r="3" spans="1:6" ht="18.75" customHeight="1" thickBot="1" x14ac:dyDescent="0.35">
      <c r="A3" s="42" t="s">
        <v>699</v>
      </c>
    </row>
    <row r="4" spans="1:6" s="47" customFormat="1" ht="18.75" customHeight="1" thickBot="1" x14ac:dyDescent="0.35">
      <c r="A4" s="66"/>
      <c r="B4" s="67"/>
      <c r="C4" s="68"/>
      <c r="D4" s="44" t="s">
        <v>700</v>
      </c>
      <c r="E4" s="45" t="s">
        <v>701</v>
      </c>
      <c r="F4" s="46" t="s">
        <v>702</v>
      </c>
    </row>
    <row r="5" spans="1:6" ht="18.75" customHeight="1" x14ac:dyDescent="0.3">
      <c r="A5" s="69" t="s">
        <v>703</v>
      </c>
      <c r="B5" s="72" t="s">
        <v>704</v>
      </c>
      <c r="C5" s="48" t="s">
        <v>705</v>
      </c>
      <c r="D5" s="49">
        <v>38417939</v>
      </c>
      <c r="E5" s="50"/>
      <c r="F5" s="51"/>
    </row>
    <row r="6" spans="1:6" ht="18.75" customHeight="1" x14ac:dyDescent="0.3">
      <c r="A6" s="70"/>
      <c r="B6" s="73"/>
      <c r="C6" s="52" t="s">
        <v>706</v>
      </c>
      <c r="D6" s="53"/>
      <c r="E6" s="54"/>
      <c r="F6" s="55"/>
    </row>
    <row r="7" spans="1:6" ht="18.75" customHeight="1" x14ac:dyDescent="0.3">
      <c r="A7" s="70"/>
      <c r="B7" s="74"/>
      <c r="C7" s="52" t="s">
        <v>707</v>
      </c>
      <c r="D7" s="53">
        <f>INT(SUM(D5:D6))</f>
        <v>38417939</v>
      </c>
      <c r="E7" s="54"/>
      <c r="F7" s="55"/>
    </row>
    <row r="8" spans="1:6" ht="18.75" customHeight="1" x14ac:dyDescent="0.3">
      <c r="A8" s="70"/>
      <c r="B8" s="75" t="s">
        <v>708</v>
      </c>
      <c r="C8" s="52" t="s">
        <v>709</v>
      </c>
      <c r="D8" s="53">
        <v>10013650</v>
      </c>
      <c r="E8" s="54"/>
      <c r="F8" s="55"/>
    </row>
    <row r="9" spans="1:6" ht="18.75" customHeight="1" x14ac:dyDescent="0.3">
      <c r="A9" s="70"/>
      <c r="B9" s="73"/>
      <c r="C9" s="52" t="s">
        <v>710</v>
      </c>
      <c r="D9" s="53">
        <f>INT(SUM(D8)*17.5%)</f>
        <v>1752388</v>
      </c>
      <c r="E9" s="54" t="s">
        <v>711</v>
      </c>
      <c r="F9" s="55"/>
    </row>
    <row r="10" spans="1:6" ht="18.75" customHeight="1" x14ac:dyDescent="0.3">
      <c r="A10" s="70"/>
      <c r="B10" s="74"/>
      <c r="C10" s="52" t="s">
        <v>712</v>
      </c>
      <c r="D10" s="53">
        <f>SUM(D8:D9)</f>
        <v>11766038</v>
      </c>
      <c r="E10" s="54"/>
      <c r="F10" s="55"/>
    </row>
    <row r="11" spans="1:6" ht="18.75" customHeight="1" x14ac:dyDescent="0.3">
      <c r="A11" s="70"/>
      <c r="B11" s="75" t="s">
        <v>713</v>
      </c>
      <c r="C11" s="52" t="s">
        <v>714</v>
      </c>
      <c r="D11" s="53">
        <v>2611</v>
      </c>
      <c r="E11" s="54"/>
      <c r="F11" s="55"/>
    </row>
    <row r="12" spans="1:6" ht="18.75" customHeight="1" x14ac:dyDescent="0.3">
      <c r="A12" s="70"/>
      <c r="B12" s="73"/>
      <c r="C12" s="52" t="s">
        <v>715</v>
      </c>
      <c r="D12" s="53">
        <f>INT(SUM(D10)*3.56%)</f>
        <v>418870</v>
      </c>
      <c r="E12" s="54" t="s">
        <v>716</v>
      </c>
      <c r="F12" s="55"/>
    </row>
    <row r="13" spans="1:6" ht="18.75" customHeight="1" x14ac:dyDescent="0.3">
      <c r="A13" s="70"/>
      <c r="B13" s="73"/>
      <c r="C13" s="52" t="s">
        <v>717</v>
      </c>
      <c r="D13" s="53">
        <f>INT(SUM(D10)*1.01%)</f>
        <v>118836</v>
      </c>
      <c r="E13" s="54" t="s">
        <v>718</v>
      </c>
      <c r="F13" s="55"/>
    </row>
    <row r="14" spans="1:6" ht="18.75" customHeight="1" x14ac:dyDescent="0.3">
      <c r="A14" s="70"/>
      <c r="B14" s="73"/>
      <c r="C14" s="52" t="s">
        <v>719</v>
      </c>
      <c r="D14" s="53">
        <f>INT(SUM(D8)*3.595%)</f>
        <v>359990</v>
      </c>
      <c r="E14" s="54" t="s">
        <v>720</v>
      </c>
      <c r="F14" s="55"/>
    </row>
    <row r="15" spans="1:6" ht="18.75" customHeight="1" x14ac:dyDescent="0.3">
      <c r="A15" s="70"/>
      <c r="B15" s="73"/>
      <c r="C15" s="52" t="s">
        <v>721</v>
      </c>
      <c r="D15" s="53">
        <f>INT(D14*13.14%)</f>
        <v>47302</v>
      </c>
      <c r="E15" s="54" t="s">
        <v>722</v>
      </c>
      <c r="F15" s="55"/>
    </row>
    <row r="16" spans="1:6" ht="18.75" customHeight="1" x14ac:dyDescent="0.3">
      <c r="A16" s="70"/>
      <c r="B16" s="73"/>
      <c r="C16" s="52" t="s">
        <v>723</v>
      </c>
      <c r="D16" s="53">
        <f>INT(SUM(D8)*4.75%)</f>
        <v>475648</v>
      </c>
      <c r="E16" s="54" t="s">
        <v>724</v>
      </c>
      <c r="F16" s="55"/>
    </row>
    <row r="17" spans="1:9" ht="18.75" customHeight="1" x14ac:dyDescent="0.3">
      <c r="A17" s="70"/>
      <c r="B17" s="73"/>
      <c r="C17" s="52" t="s">
        <v>725</v>
      </c>
      <c r="D17" s="53">
        <f>MIN(H17,I17)</f>
        <v>1506222</v>
      </c>
      <c r="E17" s="54" t="s">
        <v>726</v>
      </c>
      <c r="F17" s="55"/>
      <c r="H17" s="53">
        <f>INT(SUM(D5+D8+D35/1.1)*3.11%)</f>
        <v>1506222</v>
      </c>
      <c r="I17" s="53">
        <f>INT(SUM(D5+D8)*3.11%)*1.2</f>
        <v>1807466.4</v>
      </c>
    </row>
    <row r="18" spans="1:9" ht="18.75" hidden="1" customHeight="1" x14ac:dyDescent="0.3">
      <c r="A18" s="70"/>
      <c r="B18" s="73"/>
      <c r="C18" s="52" t="s">
        <v>727</v>
      </c>
      <c r="D18" s="53"/>
      <c r="E18" s="54"/>
      <c r="F18" s="55"/>
    </row>
    <row r="19" spans="1:9" ht="18.75" hidden="1" customHeight="1" x14ac:dyDescent="0.3">
      <c r="A19" s="70"/>
      <c r="B19" s="73"/>
      <c r="C19" s="52" t="s">
        <v>728</v>
      </c>
      <c r="D19" s="53"/>
      <c r="E19" s="54"/>
      <c r="F19" s="55"/>
    </row>
    <row r="20" spans="1:9" ht="18.75" hidden="1" customHeight="1" x14ac:dyDescent="0.3">
      <c r="A20" s="70"/>
      <c r="B20" s="73"/>
      <c r="C20" s="52" t="s">
        <v>729</v>
      </c>
      <c r="D20" s="53"/>
      <c r="E20" s="54"/>
      <c r="F20" s="55"/>
    </row>
    <row r="21" spans="1:9" ht="18.75" hidden="1" customHeight="1" x14ac:dyDescent="0.3">
      <c r="A21" s="70"/>
      <c r="B21" s="73"/>
      <c r="C21" s="52" t="s">
        <v>730</v>
      </c>
      <c r="D21" s="53"/>
      <c r="E21" s="54"/>
      <c r="F21" s="55"/>
    </row>
    <row r="22" spans="1:9" ht="18.75" customHeight="1" x14ac:dyDescent="0.3">
      <c r="A22" s="70"/>
      <c r="B22" s="73"/>
      <c r="C22" s="52" t="s">
        <v>731</v>
      </c>
      <c r="D22" s="53">
        <f>INT(SUM(D7+D10)*5%)</f>
        <v>2509198</v>
      </c>
      <c r="E22" s="54" t="s">
        <v>732</v>
      </c>
      <c r="F22" s="55"/>
    </row>
    <row r="23" spans="1:9" ht="18.75" customHeight="1" x14ac:dyDescent="0.3">
      <c r="A23" s="70"/>
      <c r="B23" s="73"/>
      <c r="C23" s="52" t="s">
        <v>733</v>
      </c>
      <c r="D23" s="53">
        <f>INT(SUM(D10)*0.006%)</f>
        <v>705</v>
      </c>
      <c r="E23" s="54" t="s">
        <v>734</v>
      </c>
      <c r="F23" s="55"/>
    </row>
    <row r="24" spans="1:9" ht="18.75" customHeight="1" x14ac:dyDescent="0.3">
      <c r="A24" s="70"/>
      <c r="B24" s="73"/>
      <c r="C24" s="56" t="s">
        <v>735</v>
      </c>
      <c r="D24" s="53">
        <f>INT(SUM(D10)*0.09%)</f>
        <v>10589</v>
      </c>
      <c r="E24" s="54" t="s">
        <v>736</v>
      </c>
      <c r="F24" s="55"/>
    </row>
    <row r="25" spans="1:9" ht="18.75" customHeight="1" x14ac:dyDescent="0.3">
      <c r="A25" s="71"/>
      <c r="B25" s="74"/>
      <c r="C25" s="56" t="s">
        <v>737</v>
      </c>
      <c r="D25" s="53">
        <f>INT(SUM(D11:D24))</f>
        <v>5449971</v>
      </c>
      <c r="E25" s="54"/>
      <c r="F25" s="55"/>
    </row>
    <row r="26" spans="1:9" ht="18.75" customHeight="1" x14ac:dyDescent="0.3">
      <c r="A26" s="78" t="s">
        <v>738</v>
      </c>
      <c r="B26" s="79"/>
      <c r="C26" s="79"/>
      <c r="D26" s="53">
        <f>SUM(D25,D10,D7)</f>
        <v>55633948</v>
      </c>
      <c r="E26" s="54"/>
      <c r="F26" s="55"/>
    </row>
    <row r="27" spans="1:9" ht="18.75" customHeight="1" x14ac:dyDescent="0.3">
      <c r="A27" s="78" t="s">
        <v>739</v>
      </c>
      <c r="B27" s="79"/>
      <c r="C27" s="79"/>
      <c r="D27" s="53">
        <f>INT(SUM(D26)*8%)</f>
        <v>4450715</v>
      </c>
      <c r="E27" s="54" t="s">
        <v>740</v>
      </c>
      <c r="F27" s="55"/>
    </row>
    <row r="28" spans="1:9" ht="18.75" customHeight="1" x14ac:dyDescent="0.3">
      <c r="A28" s="80" t="s">
        <v>741</v>
      </c>
      <c r="B28" s="81"/>
      <c r="C28" s="81"/>
      <c r="D28" s="62">
        <f>INT((SUM(D10+D25+D27))*15%)-326</f>
        <v>3249682</v>
      </c>
      <c r="E28" s="63" t="s">
        <v>742</v>
      </c>
      <c r="F28" s="64"/>
    </row>
    <row r="29" spans="1:9" ht="18.75" customHeight="1" x14ac:dyDescent="0.3">
      <c r="A29" s="78" t="s">
        <v>746</v>
      </c>
      <c r="B29" s="79"/>
      <c r="C29" s="79"/>
      <c r="D29" s="53">
        <v>-46530</v>
      </c>
      <c r="E29" s="54"/>
      <c r="F29" s="55"/>
    </row>
    <row r="30" spans="1:9" ht="18.75" customHeight="1" x14ac:dyDescent="0.3">
      <c r="A30" s="78" t="s">
        <v>743</v>
      </c>
      <c r="B30" s="79"/>
      <c r="C30" s="79"/>
      <c r="D30" s="53">
        <f>INT(SUM(D26:D29))</f>
        <v>63287815</v>
      </c>
      <c r="E30" s="54"/>
      <c r="F30" s="55"/>
    </row>
    <row r="31" spans="1:9" ht="18.75" customHeight="1" x14ac:dyDescent="0.3">
      <c r="A31" s="78" t="s">
        <v>744</v>
      </c>
      <c r="B31" s="79"/>
      <c r="C31" s="79"/>
      <c r="D31" s="53">
        <f>(D30+(D35/1.1))*0.364%</f>
        <v>230367.64660000001</v>
      </c>
      <c r="E31" s="54" t="s">
        <v>745</v>
      </c>
      <c r="F31" s="55"/>
    </row>
    <row r="32" spans="1:9" ht="18.75" customHeight="1" x14ac:dyDescent="0.3">
      <c r="A32" s="78" t="s">
        <v>747</v>
      </c>
      <c r="B32" s="79"/>
      <c r="C32" s="79"/>
      <c r="D32" s="53">
        <f>INT((D30+D31)*10%)</f>
        <v>6351818</v>
      </c>
      <c r="E32" s="54" t="s">
        <v>748</v>
      </c>
      <c r="F32" s="55"/>
    </row>
    <row r="33" spans="1:6" ht="18.75" customHeight="1" x14ac:dyDescent="0.3">
      <c r="A33" s="82" t="s">
        <v>749</v>
      </c>
      <c r="B33" s="83"/>
      <c r="C33" s="84"/>
      <c r="D33" s="53">
        <f>INT(SUM(D30:D32))</f>
        <v>69870000</v>
      </c>
      <c r="E33" s="54"/>
      <c r="F33" s="57"/>
    </row>
    <row r="34" spans="1:6" ht="18.75" customHeight="1" x14ac:dyDescent="0.3">
      <c r="A34" s="78" t="s">
        <v>750</v>
      </c>
      <c r="B34" s="79"/>
      <c r="C34" s="79"/>
      <c r="D34" s="53"/>
      <c r="E34" s="54"/>
      <c r="F34" s="57"/>
    </row>
    <row r="35" spans="1:6" ht="18.75" customHeight="1" x14ac:dyDescent="0.3">
      <c r="A35" s="78" t="s">
        <v>751</v>
      </c>
      <c r="B35" s="79"/>
      <c r="C35" s="79"/>
      <c r="D35" s="53"/>
      <c r="E35" s="54" t="s">
        <v>752</v>
      </c>
      <c r="F35" s="57"/>
    </row>
    <row r="36" spans="1:6" ht="18.75" customHeight="1" x14ac:dyDescent="0.3">
      <c r="A36" s="78" t="s">
        <v>753</v>
      </c>
      <c r="B36" s="79"/>
      <c r="C36" s="79"/>
      <c r="D36" s="53"/>
      <c r="E36" s="54" t="s">
        <v>754</v>
      </c>
      <c r="F36" s="57"/>
    </row>
    <row r="37" spans="1:6" ht="18.75" customHeight="1" thickBot="1" x14ac:dyDescent="0.35">
      <c r="A37" s="76" t="s">
        <v>755</v>
      </c>
      <c r="B37" s="77"/>
      <c r="C37" s="77"/>
      <c r="D37" s="58">
        <f>INT(SUM(D33:D36)/1000)*1000</f>
        <v>69870000</v>
      </c>
      <c r="E37" s="59"/>
      <c r="F37" s="60"/>
    </row>
    <row r="39" spans="1:6" x14ac:dyDescent="0.3">
      <c r="D39" s="61"/>
    </row>
    <row r="41" spans="1:6" x14ac:dyDescent="0.3">
      <c r="D41" s="43" t="e">
        <f>D5+D8+D11+#REF!</f>
        <v>#REF!</v>
      </c>
    </row>
  </sheetData>
  <mergeCells count="18">
    <mergeCell ref="A37:C37"/>
    <mergeCell ref="A26:C26"/>
    <mergeCell ref="A27:C27"/>
    <mergeCell ref="A28:C28"/>
    <mergeCell ref="A30:C30"/>
    <mergeCell ref="A31:C31"/>
    <mergeCell ref="A29:C29"/>
    <mergeCell ref="A32:C32"/>
    <mergeCell ref="A33:C33"/>
    <mergeCell ref="A34:C34"/>
    <mergeCell ref="A35:C35"/>
    <mergeCell ref="A36:C36"/>
    <mergeCell ref="A1:F1"/>
    <mergeCell ref="A4:C4"/>
    <mergeCell ref="A5:A25"/>
    <mergeCell ref="B5:B7"/>
    <mergeCell ref="B8:B10"/>
    <mergeCell ref="B11:B25"/>
  </mergeCells>
  <phoneticPr fontId="1" type="noConversion"/>
  <pageMargins left="0.65" right="0.4" top="0.7" bottom="0.32" header="0.23" footer="0.3"/>
  <pageSetup paperSize="9" scale="81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7"/>
  <sheetViews>
    <sheetView zoomScale="75" zoomScaleNormal="75" workbookViewId="0">
      <selection activeCell="X11" sqref="X11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0" ht="30" customHeight="1" x14ac:dyDescent="0.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20" ht="30" customHeight="1" x14ac:dyDescent="0.3">
      <c r="A3" s="85" t="s">
        <v>2</v>
      </c>
      <c r="B3" s="85" t="s">
        <v>3</v>
      </c>
      <c r="C3" s="85" t="s">
        <v>4</v>
      </c>
      <c r="D3" s="85" t="s">
        <v>5</v>
      </c>
      <c r="E3" s="85" t="s">
        <v>6</v>
      </c>
      <c r="F3" s="85"/>
      <c r="G3" s="85" t="s">
        <v>9</v>
      </c>
      <c r="H3" s="85"/>
      <c r="I3" s="85" t="s">
        <v>10</v>
      </c>
      <c r="J3" s="85"/>
      <c r="K3" s="85" t="s">
        <v>11</v>
      </c>
      <c r="L3" s="85"/>
      <c r="M3" s="85" t="s">
        <v>12</v>
      </c>
      <c r="N3" s="87" t="s">
        <v>13</v>
      </c>
      <c r="O3" s="87" t="s">
        <v>14</v>
      </c>
      <c r="P3" s="87" t="s">
        <v>15</v>
      </c>
      <c r="Q3" s="87" t="s">
        <v>16</v>
      </c>
      <c r="R3" s="87" t="s">
        <v>17</v>
      </c>
      <c r="S3" s="87" t="s">
        <v>18</v>
      </c>
      <c r="T3" s="87" t="s">
        <v>19</v>
      </c>
    </row>
    <row r="4" spans="1:20" ht="30" customHeight="1" x14ac:dyDescent="0.3">
      <c r="A4" s="86"/>
      <c r="B4" s="86"/>
      <c r="C4" s="86"/>
      <c r="D4" s="86"/>
      <c r="E4" s="12" t="s">
        <v>7</v>
      </c>
      <c r="F4" s="12" t="s">
        <v>8</v>
      </c>
      <c r="G4" s="12" t="s">
        <v>7</v>
      </c>
      <c r="H4" s="12" t="s">
        <v>8</v>
      </c>
      <c r="I4" s="12" t="s">
        <v>7</v>
      </c>
      <c r="J4" s="12" t="s">
        <v>8</v>
      </c>
      <c r="K4" s="12" t="s">
        <v>7</v>
      </c>
      <c r="L4" s="12" t="s">
        <v>8</v>
      </c>
      <c r="M4" s="86"/>
      <c r="N4" s="87"/>
      <c r="O4" s="87"/>
      <c r="P4" s="87"/>
      <c r="Q4" s="87"/>
      <c r="R4" s="87"/>
      <c r="S4" s="87"/>
      <c r="T4" s="87"/>
    </row>
    <row r="5" spans="1:20" s="38" customFormat="1" ht="30" customHeight="1" x14ac:dyDescent="0.3">
      <c r="A5" s="32" t="s">
        <v>51</v>
      </c>
      <c r="B5" s="32" t="s">
        <v>52</v>
      </c>
      <c r="C5" s="32" t="s">
        <v>52</v>
      </c>
      <c r="D5" s="33">
        <v>1</v>
      </c>
      <c r="E5" s="34">
        <f>F6+F11</f>
        <v>32686970</v>
      </c>
      <c r="F5" s="34">
        <f t="shared" ref="F5:F11" si="0">E5*D5</f>
        <v>32686970</v>
      </c>
      <c r="G5" s="34">
        <f>H6+H11</f>
        <v>0</v>
      </c>
      <c r="H5" s="34">
        <f t="shared" ref="H5:H11" si="1">G5*D5</f>
        <v>0</v>
      </c>
      <c r="I5" s="34">
        <f>J6+J11</f>
        <v>0</v>
      </c>
      <c r="J5" s="34">
        <f t="shared" ref="J5:J11" si="2">I5*D5</f>
        <v>0</v>
      </c>
      <c r="K5" s="34">
        <f t="shared" ref="K5:L11" si="3">E5+G5+I5</f>
        <v>32686970</v>
      </c>
      <c r="L5" s="34">
        <f t="shared" si="3"/>
        <v>32686970</v>
      </c>
      <c r="M5" s="32" t="s">
        <v>52</v>
      </c>
      <c r="N5" s="35" t="s">
        <v>53</v>
      </c>
      <c r="O5" s="35" t="s">
        <v>52</v>
      </c>
      <c r="P5" s="35" t="s">
        <v>52</v>
      </c>
      <c r="Q5" s="35" t="s">
        <v>52</v>
      </c>
      <c r="R5" s="36">
        <v>1</v>
      </c>
      <c r="S5" s="35" t="s">
        <v>52</v>
      </c>
      <c r="T5" s="37"/>
    </row>
    <row r="6" spans="1:20" s="38" customFormat="1" ht="30" customHeight="1" x14ac:dyDescent="0.3">
      <c r="A6" s="32" t="s">
        <v>54</v>
      </c>
      <c r="B6" s="32" t="s">
        <v>52</v>
      </c>
      <c r="C6" s="32" t="s">
        <v>52</v>
      </c>
      <c r="D6" s="33">
        <v>1</v>
      </c>
      <c r="E6" s="34">
        <f>F7+F8+F9+F10</f>
        <v>32733500</v>
      </c>
      <c r="F6" s="34">
        <f t="shared" si="0"/>
        <v>32733500</v>
      </c>
      <c r="G6" s="34">
        <f>H7+H8+H9+H10</f>
        <v>0</v>
      </c>
      <c r="H6" s="34">
        <f t="shared" si="1"/>
        <v>0</v>
      </c>
      <c r="I6" s="34">
        <f>J7+J8+J9+J10</f>
        <v>0</v>
      </c>
      <c r="J6" s="34">
        <f t="shared" si="2"/>
        <v>0</v>
      </c>
      <c r="K6" s="34">
        <f t="shared" si="3"/>
        <v>32733500</v>
      </c>
      <c r="L6" s="34">
        <f t="shared" si="3"/>
        <v>32733500</v>
      </c>
      <c r="M6" s="32" t="s">
        <v>52</v>
      </c>
      <c r="N6" s="35" t="s">
        <v>55</v>
      </c>
      <c r="O6" s="35" t="s">
        <v>52</v>
      </c>
      <c r="P6" s="35" t="s">
        <v>53</v>
      </c>
      <c r="Q6" s="35" t="s">
        <v>52</v>
      </c>
      <c r="R6" s="36">
        <v>2</v>
      </c>
      <c r="S6" s="35" t="s">
        <v>52</v>
      </c>
      <c r="T6" s="37"/>
    </row>
    <row r="7" spans="1:20" ht="30" customHeight="1" x14ac:dyDescent="0.3">
      <c r="A7" s="13" t="s">
        <v>56</v>
      </c>
      <c r="B7" s="13" t="s">
        <v>52</v>
      </c>
      <c r="C7" s="13" t="s">
        <v>52</v>
      </c>
      <c r="D7" s="14">
        <v>1</v>
      </c>
      <c r="E7" s="15">
        <f>공종별내역서!F27</f>
        <v>28740000</v>
      </c>
      <c r="F7" s="15">
        <f t="shared" si="0"/>
        <v>28740000</v>
      </c>
      <c r="G7" s="15">
        <f>공종별내역서!H27</f>
        <v>0</v>
      </c>
      <c r="H7" s="15">
        <f t="shared" si="1"/>
        <v>0</v>
      </c>
      <c r="I7" s="15">
        <f>공종별내역서!J27</f>
        <v>0</v>
      </c>
      <c r="J7" s="15">
        <f t="shared" si="2"/>
        <v>0</v>
      </c>
      <c r="K7" s="15">
        <f t="shared" si="3"/>
        <v>28740000</v>
      </c>
      <c r="L7" s="15">
        <f t="shared" si="3"/>
        <v>28740000</v>
      </c>
      <c r="M7" s="13" t="s">
        <v>52</v>
      </c>
      <c r="N7" s="2" t="s">
        <v>57</v>
      </c>
      <c r="O7" s="2" t="s">
        <v>52</v>
      </c>
      <c r="P7" s="2" t="s">
        <v>55</v>
      </c>
      <c r="Q7" s="2" t="s">
        <v>52</v>
      </c>
      <c r="R7" s="3">
        <v>3</v>
      </c>
      <c r="S7" s="2" t="s">
        <v>52</v>
      </c>
      <c r="T7" s="11"/>
    </row>
    <row r="8" spans="1:20" ht="30" customHeight="1" x14ac:dyDescent="0.3">
      <c r="A8" s="13" t="s">
        <v>81</v>
      </c>
      <c r="B8" s="13" t="s">
        <v>52</v>
      </c>
      <c r="C8" s="13" t="s">
        <v>52</v>
      </c>
      <c r="D8" s="14">
        <v>1</v>
      </c>
      <c r="E8" s="15">
        <f>공종별내역서!F75</f>
        <v>3993500</v>
      </c>
      <c r="F8" s="15">
        <f t="shared" si="0"/>
        <v>3993500</v>
      </c>
      <c r="G8" s="15">
        <f>공종별내역서!H75</f>
        <v>0</v>
      </c>
      <c r="H8" s="15">
        <f t="shared" si="1"/>
        <v>0</v>
      </c>
      <c r="I8" s="15">
        <f>공종별내역서!J75</f>
        <v>0</v>
      </c>
      <c r="J8" s="15">
        <f t="shared" si="2"/>
        <v>0</v>
      </c>
      <c r="K8" s="15">
        <f t="shared" si="3"/>
        <v>3993500</v>
      </c>
      <c r="L8" s="15">
        <f t="shared" si="3"/>
        <v>3993500</v>
      </c>
      <c r="M8" s="13" t="s">
        <v>52</v>
      </c>
      <c r="N8" s="2" t="s">
        <v>82</v>
      </c>
      <c r="O8" s="2" t="s">
        <v>52</v>
      </c>
      <c r="P8" s="2" t="s">
        <v>55</v>
      </c>
      <c r="Q8" s="2" t="s">
        <v>52</v>
      </c>
      <c r="R8" s="3">
        <v>3</v>
      </c>
      <c r="S8" s="2" t="s">
        <v>52</v>
      </c>
      <c r="T8" s="11"/>
    </row>
    <row r="9" spans="1:20" ht="30" customHeight="1" x14ac:dyDescent="0.3">
      <c r="A9" s="13" t="s">
        <v>204</v>
      </c>
      <c r="B9" s="13" t="s">
        <v>52</v>
      </c>
      <c r="C9" s="13" t="s">
        <v>52</v>
      </c>
      <c r="D9" s="14">
        <v>1</v>
      </c>
      <c r="E9" s="15">
        <f>공종별내역서!F99</f>
        <v>0</v>
      </c>
      <c r="F9" s="15">
        <f t="shared" si="0"/>
        <v>0</v>
      </c>
      <c r="G9" s="15">
        <f>공종별내역서!H99</f>
        <v>0</v>
      </c>
      <c r="H9" s="15">
        <f t="shared" si="1"/>
        <v>0</v>
      </c>
      <c r="I9" s="15">
        <f>공종별내역서!J99</f>
        <v>0</v>
      </c>
      <c r="J9" s="15">
        <f t="shared" si="2"/>
        <v>0</v>
      </c>
      <c r="K9" s="15">
        <f t="shared" si="3"/>
        <v>0</v>
      </c>
      <c r="L9" s="15">
        <f t="shared" si="3"/>
        <v>0</v>
      </c>
      <c r="M9" s="13" t="s">
        <v>52</v>
      </c>
      <c r="N9" s="2" t="s">
        <v>205</v>
      </c>
      <c r="O9" s="2" t="s">
        <v>52</v>
      </c>
      <c r="P9" s="2" t="s">
        <v>55</v>
      </c>
      <c r="Q9" s="2" t="s">
        <v>52</v>
      </c>
      <c r="R9" s="3">
        <v>3</v>
      </c>
      <c r="S9" s="2" t="s">
        <v>52</v>
      </c>
      <c r="T9" s="11"/>
    </row>
    <row r="10" spans="1:20" ht="30" customHeight="1" x14ac:dyDescent="0.3">
      <c r="A10" s="13" t="s">
        <v>222</v>
      </c>
      <c r="B10" s="13" t="s">
        <v>52</v>
      </c>
      <c r="C10" s="13" t="s">
        <v>52</v>
      </c>
      <c r="D10" s="14">
        <v>1</v>
      </c>
      <c r="E10" s="15">
        <f>공종별내역서!F123</f>
        <v>0</v>
      </c>
      <c r="F10" s="15">
        <f t="shared" si="0"/>
        <v>0</v>
      </c>
      <c r="G10" s="15">
        <f>공종별내역서!H123</f>
        <v>0</v>
      </c>
      <c r="H10" s="15">
        <f t="shared" si="1"/>
        <v>0</v>
      </c>
      <c r="I10" s="15">
        <f>공종별내역서!J123</f>
        <v>0</v>
      </c>
      <c r="J10" s="15">
        <f t="shared" si="2"/>
        <v>0</v>
      </c>
      <c r="K10" s="15">
        <f t="shared" si="3"/>
        <v>0</v>
      </c>
      <c r="L10" s="15">
        <f t="shared" si="3"/>
        <v>0</v>
      </c>
      <c r="M10" s="13" t="s">
        <v>52</v>
      </c>
      <c r="N10" s="2" t="s">
        <v>223</v>
      </c>
      <c r="O10" s="2" t="s">
        <v>52</v>
      </c>
      <c r="P10" s="2" t="s">
        <v>55</v>
      </c>
      <c r="Q10" s="2" t="s">
        <v>52</v>
      </c>
      <c r="R10" s="3">
        <v>3</v>
      </c>
      <c r="S10" s="2" t="s">
        <v>52</v>
      </c>
      <c r="T10" s="11"/>
    </row>
    <row r="11" spans="1:20" s="38" customFormat="1" ht="30" customHeight="1" x14ac:dyDescent="0.3">
      <c r="A11" s="32" t="s">
        <v>234</v>
      </c>
      <c r="B11" s="32" t="s">
        <v>52</v>
      </c>
      <c r="C11" s="32" t="s">
        <v>52</v>
      </c>
      <c r="D11" s="33">
        <v>1</v>
      </c>
      <c r="E11" s="34">
        <f>공종별내역서!F147</f>
        <v>-46530</v>
      </c>
      <c r="F11" s="34">
        <f t="shared" si="0"/>
        <v>-46530</v>
      </c>
      <c r="G11" s="34">
        <f>공종별내역서!H147</f>
        <v>0</v>
      </c>
      <c r="H11" s="34">
        <f t="shared" si="1"/>
        <v>0</v>
      </c>
      <c r="I11" s="34">
        <f>공종별내역서!J147</f>
        <v>0</v>
      </c>
      <c r="J11" s="34">
        <f t="shared" si="2"/>
        <v>0</v>
      </c>
      <c r="K11" s="34">
        <f t="shared" si="3"/>
        <v>-46530</v>
      </c>
      <c r="L11" s="34">
        <f t="shared" si="3"/>
        <v>-46530</v>
      </c>
      <c r="M11" s="32" t="s">
        <v>52</v>
      </c>
      <c r="N11" s="35" t="s">
        <v>235</v>
      </c>
      <c r="O11" s="35" t="s">
        <v>52</v>
      </c>
      <c r="P11" s="35" t="s">
        <v>53</v>
      </c>
      <c r="Q11" s="35" t="s">
        <v>52</v>
      </c>
      <c r="R11" s="36">
        <v>2</v>
      </c>
      <c r="S11" s="35" t="s">
        <v>52</v>
      </c>
      <c r="T11" s="37"/>
    </row>
    <row r="12" spans="1:20" ht="30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T12" s="10"/>
    </row>
    <row r="13" spans="1:20" ht="30" customHeigh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T13" s="10"/>
    </row>
    <row r="14" spans="1:20" ht="30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T14" s="10"/>
    </row>
    <row r="15" spans="1:20" ht="30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T15" s="10"/>
    </row>
    <row r="16" spans="1:20" ht="30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T16" s="10"/>
    </row>
    <row r="17" spans="1:20" ht="30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T17" s="10"/>
    </row>
    <row r="18" spans="1:20" ht="30" customHeigh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T18" s="10"/>
    </row>
    <row r="19" spans="1:20" ht="30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T19" s="10"/>
    </row>
    <row r="20" spans="1:20" ht="30" customHeigh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T20" s="10"/>
    </row>
    <row r="21" spans="1:20" ht="30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T21" s="10"/>
    </row>
    <row r="22" spans="1:20" ht="30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T22" s="10"/>
    </row>
    <row r="23" spans="1:20" ht="30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T23" s="10"/>
    </row>
    <row r="24" spans="1:20" ht="30" customHeight="1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T24" s="10"/>
    </row>
    <row r="25" spans="1:20" ht="30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T25" s="10"/>
    </row>
    <row r="26" spans="1:20" ht="30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T26" s="10"/>
    </row>
    <row r="27" spans="1:20" ht="30" customHeight="1" x14ac:dyDescent="0.3">
      <c r="A27" s="13" t="s">
        <v>79</v>
      </c>
      <c r="B27" s="14"/>
      <c r="C27" s="14"/>
      <c r="D27" s="14"/>
      <c r="E27" s="14"/>
      <c r="F27" s="15">
        <f>F5</f>
        <v>32686970</v>
      </c>
      <c r="G27" s="14"/>
      <c r="H27" s="15">
        <f>H5</f>
        <v>0</v>
      </c>
      <c r="I27" s="14"/>
      <c r="J27" s="15">
        <f>J5</f>
        <v>0</v>
      </c>
      <c r="K27" s="14"/>
      <c r="L27" s="15">
        <f>L5</f>
        <v>32686970</v>
      </c>
      <c r="M27" s="14"/>
      <c r="T27" s="10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1" type="noConversion"/>
  <pageMargins left="0.78740157480314954" right="0" top="0.39370078740157477" bottom="0.39370078740157477" header="0" footer="0"/>
  <pageSetup paperSize="9" scale="66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147"/>
  <sheetViews>
    <sheetView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48" ht="30" customHeight="1" x14ac:dyDescent="0.3">
      <c r="A2" s="85" t="s">
        <v>2</v>
      </c>
      <c r="B2" s="85" t="s">
        <v>3</v>
      </c>
      <c r="C2" s="85" t="s">
        <v>4</v>
      </c>
      <c r="D2" s="85" t="s">
        <v>5</v>
      </c>
      <c r="E2" s="85" t="s">
        <v>6</v>
      </c>
      <c r="F2" s="85"/>
      <c r="G2" s="85" t="s">
        <v>9</v>
      </c>
      <c r="H2" s="85"/>
      <c r="I2" s="85" t="s">
        <v>10</v>
      </c>
      <c r="J2" s="85"/>
      <c r="K2" s="85" t="s">
        <v>11</v>
      </c>
      <c r="L2" s="85"/>
      <c r="M2" s="85" t="s">
        <v>12</v>
      </c>
      <c r="N2" s="87" t="s">
        <v>20</v>
      </c>
      <c r="O2" s="87" t="s">
        <v>14</v>
      </c>
      <c r="P2" s="87" t="s">
        <v>21</v>
      </c>
      <c r="Q2" s="87" t="s">
        <v>13</v>
      </c>
      <c r="R2" s="87" t="s">
        <v>22</v>
      </c>
      <c r="S2" s="87" t="s">
        <v>23</v>
      </c>
      <c r="T2" s="87" t="s">
        <v>24</v>
      </c>
      <c r="U2" s="87" t="s">
        <v>25</v>
      </c>
      <c r="V2" s="87" t="s">
        <v>26</v>
      </c>
      <c r="W2" s="87" t="s">
        <v>27</v>
      </c>
      <c r="X2" s="87" t="s">
        <v>28</v>
      </c>
      <c r="Y2" s="87" t="s">
        <v>29</v>
      </c>
      <c r="Z2" s="87" t="s">
        <v>30</v>
      </c>
      <c r="AA2" s="87" t="s">
        <v>31</v>
      </c>
      <c r="AB2" s="87" t="s">
        <v>32</v>
      </c>
      <c r="AC2" s="87" t="s">
        <v>33</v>
      </c>
      <c r="AD2" s="87" t="s">
        <v>34</v>
      </c>
      <c r="AE2" s="87" t="s">
        <v>35</v>
      </c>
      <c r="AF2" s="87" t="s">
        <v>36</v>
      </c>
      <c r="AG2" s="87" t="s">
        <v>37</v>
      </c>
      <c r="AH2" s="87" t="s">
        <v>38</v>
      </c>
      <c r="AI2" s="87" t="s">
        <v>39</v>
      </c>
      <c r="AJ2" s="87" t="s">
        <v>40</v>
      </c>
      <c r="AK2" s="87" t="s">
        <v>41</v>
      </c>
      <c r="AL2" s="87" t="s">
        <v>42</v>
      </c>
      <c r="AM2" s="87" t="s">
        <v>43</v>
      </c>
      <c r="AN2" s="87" t="s">
        <v>44</v>
      </c>
      <c r="AO2" s="87" t="s">
        <v>45</v>
      </c>
      <c r="AP2" s="87" t="s">
        <v>46</v>
      </c>
      <c r="AQ2" s="87" t="s">
        <v>47</v>
      </c>
      <c r="AR2" s="87" t="s">
        <v>48</v>
      </c>
      <c r="AS2" s="87" t="s">
        <v>16</v>
      </c>
      <c r="AT2" s="87" t="s">
        <v>17</v>
      </c>
      <c r="AU2" s="87" t="s">
        <v>49</v>
      </c>
      <c r="AV2" s="87" t="s">
        <v>50</v>
      </c>
    </row>
    <row r="3" spans="1:48" ht="30" customHeight="1" x14ac:dyDescent="0.3">
      <c r="A3" s="85"/>
      <c r="B3" s="85"/>
      <c r="C3" s="85"/>
      <c r="D3" s="85"/>
      <c r="E3" s="9" t="s">
        <v>7</v>
      </c>
      <c r="F3" s="9" t="s">
        <v>8</v>
      </c>
      <c r="G3" s="9" t="s">
        <v>7</v>
      </c>
      <c r="H3" s="9" t="s">
        <v>8</v>
      </c>
      <c r="I3" s="9" t="s">
        <v>7</v>
      </c>
      <c r="J3" s="9" t="s">
        <v>8</v>
      </c>
      <c r="K3" s="9" t="s">
        <v>7</v>
      </c>
      <c r="L3" s="9" t="s">
        <v>8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</row>
    <row r="4" spans="1:48" ht="30" customHeight="1" x14ac:dyDescent="0.3">
      <c r="A4" s="16" t="s">
        <v>56</v>
      </c>
      <c r="B4" s="16" t="s">
        <v>52</v>
      </c>
      <c r="C4" s="14"/>
      <c r="D4" s="14"/>
      <c r="E4" s="15"/>
      <c r="F4" s="15"/>
      <c r="G4" s="15"/>
      <c r="H4" s="15"/>
      <c r="I4" s="15"/>
      <c r="J4" s="15"/>
      <c r="K4" s="15"/>
      <c r="L4" s="15"/>
      <c r="M4" s="14"/>
      <c r="N4" s="3"/>
      <c r="O4" s="3"/>
      <c r="P4" s="3"/>
      <c r="Q4" s="2" t="s">
        <v>57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ht="30" customHeight="1" x14ac:dyDescent="0.3">
      <c r="A5" s="16" t="s">
        <v>58</v>
      </c>
      <c r="B5" s="16" t="s">
        <v>59</v>
      </c>
      <c r="C5" s="16" t="s">
        <v>60</v>
      </c>
      <c r="D5" s="14">
        <v>1</v>
      </c>
      <c r="E5" s="15">
        <f>TRUNC(단가대비표!O13,0)</f>
        <v>27540000</v>
      </c>
      <c r="F5" s="15">
        <f>TRUNC(E5*D5, 0)</f>
        <v>27540000</v>
      </c>
      <c r="G5" s="15">
        <f>TRUNC(단가대비표!P13,0)</f>
        <v>0</v>
      </c>
      <c r="H5" s="15">
        <f>TRUNC(G5*D5, 0)</f>
        <v>0</v>
      </c>
      <c r="I5" s="15">
        <f>TRUNC(단가대비표!V13,0)</f>
        <v>0</v>
      </c>
      <c r="J5" s="15">
        <f>TRUNC(I5*D5, 0)</f>
        <v>0</v>
      </c>
      <c r="K5" s="15">
        <f t="shared" ref="K5:L8" si="0">TRUNC(E5+G5+I5, 0)</f>
        <v>27540000</v>
      </c>
      <c r="L5" s="15">
        <f t="shared" si="0"/>
        <v>27540000</v>
      </c>
      <c r="M5" s="16" t="s">
        <v>52</v>
      </c>
      <c r="N5" s="2" t="s">
        <v>61</v>
      </c>
      <c r="O5" s="2" t="s">
        <v>52</v>
      </c>
      <c r="P5" s="2" t="s">
        <v>52</v>
      </c>
      <c r="Q5" s="2" t="s">
        <v>57</v>
      </c>
      <c r="R5" s="2" t="s">
        <v>62</v>
      </c>
      <c r="S5" s="2" t="s">
        <v>62</v>
      </c>
      <c r="T5" s="2" t="s">
        <v>63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>
        <v>52</v>
      </c>
      <c r="AS5" s="2" t="s">
        <v>52</v>
      </c>
      <c r="AT5" s="3"/>
      <c r="AU5" s="2" t="s">
        <v>64</v>
      </c>
      <c r="AV5" s="3">
        <v>2856</v>
      </c>
    </row>
    <row r="6" spans="1:48" ht="30" customHeight="1" x14ac:dyDescent="0.3">
      <c r="A6" s="16" t="s">
        <v>65</v>
      </c>
      <c r="B6" s="16" t="s">
        <v>66</v>
      </c>
      <c r="C6" s="16" t="s">
        <v>67</v>
      </c>
      <c r="D6" s="14">
        <v>1</v>
      </c>
      <c r="E6" s="15">
        <f>TRUNC(단가대비표!O6,0)</f>
        <v>1200000</v>
      </c>
      <c r="F6" s="15">
        <f>TRUNC(E6*D6, 0)</f>
        <v>1200000</v>
      </c>
      <c r="G6" s="15">
        <f>TRUNC(단가대비표!P6,0)</f>
        <v>0</v>
      </c>
      <c r="H6" s="15">
        <f>TRUNC(G6*D6, 0)</f>
        <v>0</v>
      </c>
      <c r="I6" s="15">
        <f>TRUNC(단가대비표!V6,0)</f>
        <v>0</v>
      </c>
      <c r="J6" s="15">
        <f>TRUNC(I6*D6, 0)</f>
        <v>0</v>
      </c>
      <c r="K6" s="15">
        <f t="shared" si="0"/>
        <v>1200000</v>
      </c>
      <c r="L6" s="15">
        <f t="shared" si="0"/>
        <v>1200000</v>
      </c>
      <c r="M6" s="16" t="s">
        <v>52</v>
      </c>
      <c r="N6" s="2" t="s">
        <v>68</v>
      </c>
      <c r="O6" s="2" t="s">
        <v>52</v>
      </c>
      <c r="P6" s="2" t="s">
        <v>52</v>
      </c>
      <c r="Q6" s="2" t="s">
        <v>57</v>
      </c>
      <c r="R6" s="2" t="s">
        <v>62</v>
      </c>
      <c r="S6" s="2" t="s">
        <v>62</v>
      </c>
      <c r="T6" s="2" t="s">
        <v>63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2" t="s">
        <v>52</v>
      </c>
      <c r="AS6" s="2" t="s">
        <v>52</v>
      </c>
      <c r="AT6" s="3"/>
      <c r="AU6" s="2" t="s">
        <v>69</v>
      </c>
      <c r="AV6" s="3">
        <v>2854</v>
      </c>
    </row>
    <row r="7" spans="1:48" ht="30" customHeight="1" x14ac:dyDescent="0.3">
      <c r="A7" s="16" t="s">
        <v>70</v>
      </c>
      <c r="B7" s="16" t="s">
        <v>71</v>
      </c>
      <c r="C7" s="16" t="s">
        <v>60</v>
      </c>
      <c r="D7" s="14">
        <v>1</v>
      </c>
      <c r="E7" s="15">
        <f>TRUNC(일위대가목록!E13,0)</f>
        <v>0</v>
      </c>
      <c r="F7" s="15">
        <f>TRUNC(E7*D7, 0)</f>
        <v>0</v>
      </c>
      <c r="G7" s="15">
        <f>TRUNC(일위대가목록!F13,0)</f>
        <v>0</v>
      </c>
      <c r="H7" s="15">
        <f>TRUNC(G7*D7, 0)</f>
        <v>0</v>
      </c>
      <c r="I7" s="15">
        <f>TRUNC(일위대가목록!G13,0)</f>
        <v>0</v>
      </c>
      <c r="J7" s="15">
        <f>TRUNC(I7*D7, 0)</f>
        <v>0</v>
      </c>
      <c r="K7" s="15">
        <f t="shared" si="0"/>
        <v>0</v>
      </c>
      <c r="L7" s="15">
        <f t="shared" si="0"/>
        <v>0</v>
      </c>
      <c r="M7" s="16" t="s">
        <v>72</v>
      </c>
      <c r="N7" s="2" t="s">
        <v>73</v>
      </c>
      <c r="O7" s="2" t="s">
        <v>52</v>
      </c>
      <c r="P7" s="2" t="s">
        <v>52</v>
      </c>
      <c r="Q7" s="2" t="s">
        <v>57</v>
      </c>
      <c r="R7" s="2" t="s">
        <v>63</v>
      </c>
      <c r="S7" s="2" t="s">
        <v>62</v>
      </c>
      <c r="T7" s="2" t="s">
        <v>62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2" t="s">
        <v>52</v>
      </c>
      <c r="AS7" s="2" t="s">
        <v>52</v>
      </c>
      <c r="AT7" s="3"/>
      <c r="AU7" s="2" t="s">
        <v>74</v>
      </c>
      <c r="AV7" s="3">
        <v>2855</v>
      </c>
    </row>
    <row r="8" spans="1:48" ht="30" customHeight="1" x14ac:dyDescent="0.3">
      <c r="A8" s="16" t="s">
        <v>75</v>
      </c>
      <c r="B8" s="16" t="s">
        <v>71</v>
      </c>
      <c r="C8" s="16" t="s">
        <v>60</v>
      </c>
      <c r="D8" s="14">
        <v>1</v>
      </c>
      <c r="E8" s="15">
        <f>TRUNC(일위대가목록!E14,0)</f>
        <v>0</v>
      </c>
      <c r="F8" s="15">
        <f>TRUNC(E8*D8, 0)</f>
        <v>0</v>
      </c>
      <c r="G8" s="15">
        <f>TRUNC(일위대가목록!F14,0)</f>
        <v>0</v>
      </c>
      <c r="H8" s="15">
        <f>TRUNC(G8*D8, 0)</f>
        <v>0</v>
      </c>
      <c r="I8" s="15">
        <f>TRUNC(일위대가목록!G14,0)</f>
        <v>0</v>
      </c>
      <c r="J8" s="15">
        <f>TRUNC(I8*D8, 0)</f>
        <v>0</v>
      </c>
      <c r="K8" s="15">
        <f t="shared" si="0"/>
        <v>0</v>
      </c>
      <c r="L8" s="15">
        <f t="shared" si="0"/>
        <v>0</v>
      </c>
      <c r="M8" s="16" t="s">
        <v>76</v>
      </c>
      <c r="N8" s="2" t="s">
        <v>77</v>
      </c>
      <c r="O8" s="2" t="s">
        <v>52</v>
      </c>
      <c r="P8" s="2" t="s">
        <v>52</v>
      </c>
      <c r="Q8" s="2" t="s">
        <v>57</v>
      </c>
      <c r="R8" s="2" t="s">
        <v>63</v>
      </c>
      <c r="S8" s="2" t="s">
        <v>62</v>
      </c>
      <c r="T8" s="2" t="s">
        <v>62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2" t="s">
        <v>52</v>
      </c>
      <c r="AS8" s="2" t="s">
        <v>52</v>
      </c>
      <c r="AT8" s="3"/>
      <c r="AU8" s="2" t="s">
        <v>78</v>
      </c>
      <c r="AV8" s="3">
        <v>2857</v>
      </c>
    </row>
    <row r="9" spans="1:48" ht="30" customHeight="1" x14ac:dyDescent="0.3">
      <c r="A9" s="14"/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4"/>
      <c r="Q9" s="1" t="s">
        <v>57</v>
      </c>
    </row>
    <row r="10" spans="1:48" ht="30" customHeight="1" x14ac:dyDescent="0.3">
      <c r="A10" s="14"/>
      <c r="B10" s="14"/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4"/>
      <c r="Q10" s="1" t="s">
        <v>57</v>
      </c>
    </row>
    <row r="11" spans="1:48" ht="30" customHeight="1" x14ac:dyDescent="0.3">
      <c r="A11" s="14"/>
      <c r="B11" s="14"/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4"/>
      <c r="Q11" s="1" t="s">
        <v>57</v>
      </c>
    </row>
    <row r="12" spans="1:48" ht="30" customHeight="1" x14ac:dyDescent="0.3">
      <c r="A12" s="14"/>
      <c r="B12" s="14"/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14"/>
      <c r="Q12" s="1" t="s">
        <v>57</v>
      </c>
    </row>
    <row r="13" spans="1:48" ht="30" customHeight="1" x14ac:dyDescent="0.3">
      <c r="A13" s="14"/>
      <c r="B13" s="14"/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4"/>
      <c r="Q13" s="1" t="s">
        <v>57</v>
      </c>
    </row>
    <row r="14" spans="1:48" ht="30" customHeight="1" x14ac:dyDescent="0.3">
      <c r="A14" s="14"/>
      <c r="B14" s="14"/>
      <c r="C14" s="14"/>
      <c r="D14" s="14"/>
      <c r="E14" s="15"/>
      <c r="F14" s="15"/>
      <c r="G14" s="15"/>
      <c r="H14" s="15"/>
      <c r="I14" s="15"/>
      <c r="J14" s="15"/>
      <c r="K14" s="15"/>
      <c r="L14" s="15"/>
      <c r="M14" s="14"/>
      <c r="Q14" s="1" t="s">
        <v>57</v>
      </c>
    </row>
    <row r="15" spans="1:48" ht="30" customHeight="1" x14ac:dyDescent="0.3">
      <c r="A15" s="14"/>
      <c r="B15" s="14"/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4"/>
      <c r="Q15" s="1" t="s">
        <v>57</v>
      </c>
    </row>
    <row r="16" spans="1:48" ht="30" customHeight="1" x14ac:dyDescent="0.3">
      <c r="A16" s="14"/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4"/>
      <c r="Q16" s="1" t="s">
        <v>57</v>
      </c>
    </row>
    <row r="17" spans="1:48" ht="30" customHeight="1" x14ac:dyDescent="0.3">
      <c r="A17" s="14"/>
      <c r="B17" s="14"/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4"/>
      <c r="Q17" s="1" t="s">
        <v>57</v>
      </c>
    </row>
    <row r="18" spans="1:48" ht="30" customHeight="1" x14ac:dyDescent="0.3">
      <c r="A18" s="14"/>
      <c r="B18" s="14"/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4"/>
      <c r="Q18" s="1" t="s">
        <v>57</v>
      </c>
    </row>
    <row r="19" spans="1:48" ht="30" customHeight="1" x14ac:dyDescent="0.3">
      <c r="A19" s="14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4"/>
      <c r="Q19" s="1" t="s">
        <v>57</v>
      </c>
    </row>
    <row r="20" spans="1:48" ht="30" customHeight="1" x14ac:dyDescent="0.3">
      <c r="A20" s="14"/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  <c r="M20" s="14"/>
      <c r="Q20" s="1" t="s">
        <v>57</v>
      </c>
    </row>
    <row r="21" spans="1:48" ht="30" customHeight="1" x14ac:dyDescent="0.3">
      <c r="A21" s="14"/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15"/>
      <c r="M21" s="14"/>
      <c r="Q21" s="1" t="s">
        <v>57</v>
      </c>
    </row>
    <row r="22" spans="1:48" ht="30" customHeight="1" x14ac:dyDescent="0.3">
      <c r="A22" s="14"/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15"/>
      <c r="M22" s="14"/>
      <c r="Q22" s="1" t="s">
        <v>57</v>
      </c>
    </row>
    <row r="23" spans="1:48" ht="30" customHeight="1" x14ac:dyDescent="0.3">
      <c r="A23" s="14"/>
      <c r="B23" s="14"/>
      <c r="C23" s="14"/>
      <c r="D23" s="14"/>
      <c r="E23" s="15"/>
      <c r="F23" s="15"/>
      <c r="G23" s="15"/>
      <c r="H23" s="15"/>
      <c r="I23" s="15"/>
      <c r="J23" s="15"/>
      <c r="K23" s="15"/>
      <c r="L23" s="15"/>
      <c r="M23" s="14"/>
      <c r="Q23" s="1" t="s">
        <v>57</v>
      </c>
    </row>
    <row r="24" spans="1:48" ht="30" customHeight="1" x14ac:dyDescent="0.3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5"/>
      <c r="M24" s="14"/>
      <c r="Q24" s="1" t="s">
        <v>57</v>
      </c>
    </row>
    <row r="25" spans="1:48" ht="30" customHeight="1" x14ac:dyDescent="0.3">
      <c r="A25" s="14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4"/>
      <c r="Q25" s="1" t="s">
        <v>57</v>
      </c>
    </row>
    <row r="26" spans="1:48" ht="30" customHeight="1" x14ac:dyDescent="0.3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4"/>
      <c r="Q26" s="1" t="s">
        <v>57</v>
      </c>
    </row>
    <row r="27" spans="1:48" ht="30" customHeight="1" x14ac:dyDescent="0.3">
      <c r="A27" s="16" t="s">
        <v>79</v>
      </c>
      <c r="B27" s="14"/>
      <c r="C27" s="14"/>
      <c r="D27" s="14"/>
      <c r="E27" s="15"/>
      <c r="F27" s="15">
        <f>SUMIF(Q5:Q26,"010101",F5:F26)</f>
        <v>28740000</v>
      </c>
      <c r="G27" s="15"/>
      <c r="H27" s="15">
        <f>SUMIF(Q5:Q26,"010101",H5:H26)</f>
        <v>0</v>
      </c>
      <c r="I27" s="15"/>
      <c r="J27" s="15">
        <f>SUMIF(Q5:Q26,"010101",J5:J26)</f>
        <v>0</v>
      </c>
      <c r="K27" s="15"/>
      <c r="L27" s="15">
        <f>SUMIF(Q5:Q26,"010101",L5:L26)</f>
        <v>28740000</v>
      </c>
      <c r="M27" s="14"/>
      <c r="N27" t="s">
        <v>80</v>
      </c>
    </row>
    <row r="28" spans="1:48" ht="30" customHeight="1" x14ac:dyDescent="0.3">
      <c r="A28" s="16" t="s">
        <v>81</v>
      </c>
      <c r="B28" s="16" t="s">
        <v>52</v>
      </c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4"/>
      <c r="N28" s="3"/>
      <c r="O28" s="3"/>
      <c r="P28" s="3"/>
      <c r="Q28" s="2" t="s">
        <v>82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1:48" ht="30" customHeight="1" x14ac:dyDescent="0.3">
      <c r="A29" s="16" t="s">
        <v>83</v>
      </c>
      <c r="B29" s="16" t="s">
        <v>84</v>
      </c>
      <c r="C29" s="16" t="s">
        <v>85</v>
      </c>
      <c r="D29" s="14">
        <v>2</v>
      </c>
      <c r="E29" s="15">
        <f>TRUNC(일위대가목록!E5,0)</f>
        <v>0</v>
      </c>
      <c r="F29" s="15">
        <f t="shared" ref="F29:F57" si="1">TRUNC(E29*D29, 0)</f>
        <v>0</v>
      </c>
      <c r="G29" s="15">
        <f>TRUNC(일위대가목록!F5,0)</f>
        <v>0</v>
      </c>
      <c r="H29" s="15">
        <f t="shared" ref="H29:H57" si="2">TRUNC(G29*D29, 0)</f>
        <v>0</v>
      </c>
      <c r="I29" s="15">
        <f>TRUNC(일위대가목록!G5,0)</f>
        <v>0</v>
      </c>
      <c r="J29" s="15">
        <f t="shared" ref="J29:J57" si="3">TRUNC(I29*D29, 0)</f>
        <v>0</v>
      </c>
      <c r="K29" s="15">
        <f t="shared" ref="K29:K57" si="4">TRUNC(E29+G29+I29, 0)</f>
        <v>0</v>
      </c>
      <c r="L29" s="15">
        <f t="shared" ref="L29:L57" si="5">TRUNC(F29+H29+J29, 0)</f>
        <v>0</v>
      </c>
      <c r="M29" s="16" t="s">
        <v>86</v>
      </c>
      <c r="N29" s="2" t="s">
        <v>87</v>
      </c>
      <c r="O29" s="2" t="s">
        <v>52</v>
      </c>
      <c r="P29" s="2" t="s">
        <v>52</v>
      </c>
      <c r="Q29" s="2" t="s">
        <v>82</v>
      </c>
      <c r="R29" s="2" t="s">
        <v>63</v>
      </c>
      <c r="S29" s="2" t="s">
        <v>62</v>
      </c>
      <c r="T29" s="2" t="s">
        <v>62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2" t="s">
        <v>52</v>
      </c>
      <c r="AS29" s="2" t="s">
        <v>52</v>
      </c>
      <c r="AT29" s="3"/>
      <c r="AU29" s="2" t="s">
        <v>88</v>
      </c>
      <c r="AV29" s="3">
        <v>2859</v>
      </c>
    </row>
    <row r="30" spans="1:48" ht="30" customHeight="1" x14ac:dyDescent="0.3">
      <c r="A30" s="16" t="s">
        <v>89</v>
      </c>
      <c r="B30" s="16" t="s">
        <v>90</v>
      </c>
      <c r="C30" s="16" t="s">
        <v>85</v>
      </c>
      <c r="D30" s="14">
        <v>20</v>
      </c>
      <c r="E30" s="15">
        <f>TRUNC(일위대가목록!E6,0)</f>
        <v>0</v>
      </c>
      <c r="F30" s="15">
        <f t="shared" si="1"/>
        <v>0</v>
      </c>
      <c r="G30" s="15">
        <f>TRUNC(일위대가목록!F6,0)</f>
        <v>0</v>
      </c>
      <c r="H30" s="15">
        <f t="shared" si="2"/>
        <v>0</v>
      </c>
      <c r="I30" s="15">
        <f>TRUNC(일위대가목록!G6,0)</f>
        <v>0</v>
      </c>
      <c r="J30" s="15">
        <f t="shared" si="3"/>
        <v>0</v>
      </c>
      <c r="K30" s="15">
        <f t="shared" si="4"/>
        <v>0</v>
      </c>
      <c r="L30" s="15">
        <f t="shared" si="5"/>
        <v>0</v>
      </c>
      <c r="M30" s="16" t="s">
        <v>91</v>
      </c>
      <c r="N30" s="2" t="s">
        <v>92</v>
      </c>
      <c r="O30" s="2" t="s">
        <v>52</v>
      </c>
      <c r="P30" s="2" t="s">
        <v>52</v>
      </c>
      <c r="Q30" s="2" t="s">
        <v>82</v>
      </c>
      <c r="R30" s="2" t="s">
        <v>63</v>
      </c>
      <c r="S30" s="2" t="s">
        <v>62</v>
      </c>
      <c r="T30" s="2" t="s">
        <v>62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2" t="s">
        <v>52</v>
      </c>
      <c r="AS30" s="2" t="s">
        <v>52</v>
      </c>
      <c r="AT30" s="3"/>
      <c r="AU30" s="2" t="s">
        <v>93</v>
      </c>
      <c r="AV30" s="3">
        <v>2860</v>
      </c>
    </row>
    <row r="31" spans="1:48" ht="30" customHeight="1" x14ac:dyDescent="0.3">
      <c r="A31" s="16" t="s">
        <v>94</v>
      </c>
      <c r="B31" s="16" t="s">
        <v>95</v>
      </c>
      <c r="C31" s="16" t="s">
        <v>85</v>
      </c>
      <c r="D31" s="14">
        <v>19</v>
      </c>
      <c r="E31" s="15">
        <f>TRUNC(일위대가목록!E10,0)</f>
        <v>0</v>
      </c>
      <c r="F31" s="15">
        <f t="shared" si="1"/>
        <v>0</v>
      </c>
      <c r="G31" s="15">
        <f>TRUNC(일위대가목록!F10,0)</f>
        <v>0</v>
      </c>
      <c r="H31" s="15">
        <f t="shared" si="2"/>
        <v>0</v>
      </c>
      <c r="I31" s="15">
        <f>TRUNC(일위대가목록!G10,0)</f>
        <v>0</v>
      </c>
      <c r="J31" s="15">
        <f t="shared" si="3"/>
        <v>0</v>
      </c>
      <c r="K31" s="15">
        <f t="shared" si="4"/>
        <v>0</v>
      </c>
      <c r="L31" s="15">
        <f t="shared" si="5"/>
        <v>0</v>
      </c>
      <c r="M31" s="16" t="s">
        <v>96</v>
      </c>
      <c r="N31" s="2" t="s">
        <v>97</v>
      </c>
      <c r="O31" s="2" t="s">
        <v>52</v>
      </c>
      <c r="P31" s="2" t="s">
        <v>52</v>
      </c>
      <c r="Q31" s="2" t="s">
        <v>82</v>
      </c>
      <c r="R31" s="2" t="s">
        <v>63</v>
      </c>
      <c r="S31" s="2" t="s">
        <v>62</v>
      </c>
      <c r="T31" s="2" t="s">
        <v>62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2" t="s">
        <v>52</v>
      </c>
      <c r="AS31" s="2" t="s">
        <v>52</v>
      </c>
      <c r="AT31" s="3"/>
      <c r="AU31" s="2" t="s">
        <v>98</v>
      </c>
      <c r="AV31" s="3">
        <v>2861</v>
      </c>
    </row>
    <row r="32" spans="1:48" ht="30" customHeight="1" x14ac:dyDescent="0.3">
      <c r="A32" s="16" t="s">
        <v>99</v>
      </c>
      <c r="B32" s="16" t="s">
        <v>100</v>
      </c>
      <c r="C32" s="16" t="s">
        <v>101</v>
      </c>
      <c r="D32" s="14">
        <v>2</v>
      </c>
      <c r="E32" s="15">
        <f>TRUNC(단가대비표!O36,0)</f>
        <v>1640</v>
      </c>
      <c r="F32" s="15">
        <f t="shared" si="1"/>
        <v>3280</v>
      </c>
      <c r="G32" s="15">
        <f>TRUNC(단가대비표!P36,0)</f>
        <v>0</v>
      </c>
      <c r="H32" s="15">
        <f t="shared" si="2"/>
        <v>0</v>
      </c>
      <c r="I32" s="15">
        <f>TRUNC(단가대비표!V36,0)</f>
        <v>0</v>
      </c>
      <c r="J32" s="15">
        <f t="shared" si="3"/>
        <v>0</v>
      </c>
      <c r="K32" s="15">
        <f t="shared" si="4"/>
        <v>1640</v>
      </c>
      <c r="L32" s="15">
        <f t="shared" si="5"/>
        <v>3280</v>
      </c>
      <c r="M32" s="16" t="s">
        <v>52</v>
      </c>
      <c r="N32" s="2" t="s">
        <v>102</v>
      </c>
      <c r="O32" s="2" t="s">
        <v>52</v>
      </c>
      <c r="P32" s="2" t="s">
        <v>52</v>
      </c>
      <c r="Q32" s="2" t="s">
        <v>82</v>
      </c>
      <c r="R32" s="2" t="s">
        <v>62</v>
      </c>
      <c r="S32" s="2" t="s">
        <v>62</v>
      </c>
      <c r="T32" s="2" t="s">
        <v>63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2" t="s">
        <v>52</v>
      </c>
      <c r="AS32" s="2" t="s">
        <v>52</v>
      </c>
      <c r="AT32" s="3"/>
      <c r="AU32" s="2" t="s">
        <v>103</v>
      </c>
      <c r="AV32" s="3">
        <v>2862</v>
      </c>
    </row>
    <row r="33" spans="1:48" ht="30" customHeight="1" x14ac:dyDescent="0.3">
      <c r="A33" s="16" t="s">
        <v>99</v>
      </c>
      <c r="B33" s="16" t="s">
        <v>104</v>
      </c>
      <c r="C33" s="16" t="s">
        <v>101</v>
      </c>
      <c r="D33" s="14">
        <v>2</v>
      </c>
      <c r="E33" s="15">
        <f>TRUNC(단가대비표!O38,0)</f>
        <v>5230</v>
      </c>
      <c r="F33" s="15">
        <f t="shared" si="1"/>
        <v>10460</v>
      </c>
      <c r="G33" s="15">
        <f>TRUNC(단가대비표!P38,0)</f>
        <v>0</v>
      </c>
      <c r="H33" s="15">
        <f t="shared" si="2"/>
        <v>0</v>
      </c>
      <c r="I33" s="15">
        <f>TRUNC(단가대비표!V38,0)</f>
        <v>0</v>
      </c>
      <c r="J33" s="15">
        <f t="shared" si="3"/>
        <v>0</v>
      </c>
      <c r="K33" s="15">
        <f t="shared" si="4"/>
        <v>5230</v>
      </c>
      <c r="L33" s="15">
        <f t="shared" si="5"/>
        <v>10460</v>
      </c>
      <c r="M33" s="16" t="s">
        <v>52</v>
      </c>
      <c r="N33" s="2" t="s">
        <v>105</v>
      </c>
      <c r="O33" s="2" t="s">
        <v>52</v>
      </c>
      <c r="P33" s="2" t="s">
        <v>52</v>
      </c>
      <c r="Q33" s="2" t="s">
        <v>82</v>
      </c>
      <c r="R33" s="2" t="s">
        <v>62</v>
      </c>
      <c r="S33" s="2" t="s">
        <v>62</v>
      </c>
      <c r="T33" s="2" t="s">
        <v>63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2" t="s">
        <v>52</v>
      </c>
      <c r="AS33" s="2" t="s">
        <v>52</v>
      </c>
      <c r="AT33" s="3"/>
      <c r="AU33" s="2" t="s">
        <v>106</v>
      </c>
      <c r="AV33" s="3">
        <v>2863</v>
      </c>
    </row>
    <row r="34" spans="1:48" ht="30" customHeight="1" x14ac:dyDescent="0.3">
      <c r="A34" s="16" t="s">
        <v>99</v>
      </c>
      <c r="B34" s="16" t="s">
        <v>107</v>
      </c>
      <c r="C34" s="16" t="s">
        <v>101</v>
      </c>
      <c r="D34" s="14">
        <v>2</v>
      </c>
      <c r="E34" s="15">
        <f>TRUNC(단가대비표!O37,0)</f>
        <v>1510</v>
      </c>
      <c r="F34" s="15">
        <f t="shared" si="1"/>
        <v>3020</v>
      </c>
      <c r="G34" s="15">
        <f>TRUNC(단가대비표!P37,0)</f>
        <v>0</v>
      </c>
      <c r="H34" s="15">
        <f t="shared" si="2"/>
        <v>0</v>
      </c>
      <c r="I34" s="15">
        <f>TRUNC(단가대비표!V37,0)</f>
        <v>0</v>
      </c>
      <c r="J34" s="15">
        <f t="shared" si="3"/>
        <v>0</v>
      </c>
      <c r="K34" s="15">
        <f t="shared" si="4"/>
        <v>1510</v>
      </c>
      <c r="L34" s="15">
        <f t="shared" si="5"/>
        <v>3020</v>
      </c>
      <c r="M34" s="16" t="s">
        <v>52</v>
      </c>
      <c r="N34" s="2" t="s">
        <v>108</v>
      </c>
      <c r="O34" s="2" t="s">
        <v>52</v>
      </c>
      <c r="P34" s="2" t="s">
        <v>52</v>
      </c>
      <c r="Q34" s="2" t="s">
        <v>82</v>
      </c>
      <c r="R34" s="2" t="s">
        <v>62</v>
      </c>
      <c r="S34" s="2" t="s">
        <v>62</v>
      </c>
      <c r="T34" s="2" t="s">
        <v>63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2" t="s">
        <v>52</v>
      </c>
      <c r="AS34" s="2" t="s">
        <v>52</v>
      </c>
      <c r="AT34" s="3"/>
      <c r="AU34" s="2" t="s">
        <v>109</v>
      </c>
      <c r="AV34" s="3">
        <v>2864</v>
      </c>
    </row>
    <row r="35" spans="1:48" ht="30" customHeight="1" x14ac:dyDescent="0.3">
      <c r="A35" s="16" t="s">
        <v>110</v>
      </c>
      <c r="B35" s="16" t="s">
        <v>111</v>
      </c>
      <c r="C35" s="16" t="s">
        <v>101</v>
      </c>
      <c r="D35" s="14">
        <v>12</v>
      </c>
      <c r="E35" s="15">
        <f>TRUNC(단가대비표!O28,0)</f>
        <v>20500</v>
      </c>
      <c r="F35" s="15">
        <f t="shared" si="1"/>
        <v>246000</v>
      </c>
      <c r="G35" s="15">
        <f>TRUNC(단가대비표!P28,0)</f>
        <v>0</v>
      </c>
      <c r="H35" s="15">
        <f t="shared" si="2"/>
        <v>0</v>
      </c>
      <c r="I35" s="15">
        <f>TRUNC(단가대비표!V28,0)</f>
        <v>0</v>
      </c>
      <c r="J35" s="15">
        <f t="shared" si="3"/>
        <v>0</v>
      </c>
      <c r="K35" s="15">
        <f t="shared" si="4"/>
        <v>20500</v>
      </c>
      <c r="L35" s="15">
        <f t="shared" si="5"/>
        <v>246000</v>
      </c>
      <c r="M35" s="16" t="s">
        <v>52</v>
      </c>
      <c r="N35" s="2" t="s">
        <v>112</v>
      </c>
      <c r="O35" s="2" t="s">
        <v>52</v>
      </c>
      <c r="P35" s="2" t="s">
        <v>52</v>
      </c>
      <c r="Q35" s="2" t="s">
        <v>82</v>
      </c>
      <c r="R35" s="2" t="s">
        <v>62</v>
      </c>
      <c r="S35" s="2" t="s">
        <v>62</v>
      </c>
      <c r="T35" s="2" t="s">
        <v>63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2" t="s">
        <v>52</v>
      </c>
      <c r="AS35" s="2" t="s">
        <v>52</v>
      </c>
      <c r="AT35" s="3"/>
      <c r="AU35" s="2" t="s">
        <v>113</v>
      </c>
      <c r="AV35" s="3">
        <v>2865</v>
      </c>
    </row>
    <row r="36" spans="1:48" ht="30" customHeight="1" x14ac:dyDescent="0.3">
      <c r="A36" s="16" t="s">
        <v>114</v>
      </c>
      <c r="B36" s="16" t="s">
        <v>111</v>
      </c>
      <c r="C36" s="16" t="s">
        <v>101</v>
      </c>
      <c r="D36" s="14">
        <v>3</v>
      </c>
      <c r="E36" s="15">
        <f>TRUNC(단가대비표!O29,0)</f>
        <v>37000</v>
      </c>
      <c r="F36" s="15">
        <f t="shared" si="1"/>
        <v>111000</v>
      </c>
      <c r="G36" s="15">
        <f>TRUNC(단가대비표!P29,0)</f>
        <v>0</v>
      </c>
      <c r="H36" s="15">
        <f t="shared" si="2"/>
        <v>0</v>
      </c>
      <c r="I36" s="15">
        <f>TRUNC(단가대비표!V29,0)</f>
        <v>0</v>
      </c>
      <c r="J36" s="15">
        <f t="shared" si="3"/>
        <v>0</v>
      </c>
      <c r="K36" s="15">
        <f t="shared" si="4"/>
        <v>37000</v>
      </c>
      <c r="L36" s="15">
        <f t="shared" si="5"/>
        <v>111000</v>
      </c>
      <c r="M36" s="16" t="s">
        <v>52</v>
      </c>
      <c r="N36" s="2" t="s">
        <v>115</v>
      </c>
      <c r="O36" s="2" t="s">
        <v>52</v>
      </c>
      <c r="P36" s="2" t="s">
        <v>52</v>
      </c>
      <c r="Q36" s="2" t="s">
        <v>82</v>
      </c>
      <c r="R36" s="2" t="s">
        <v>62</v>
      </c>
      <c r="S36" s="2" t="s">
        <v>62</v>
      </c>
      <c r="T36" s="2" t="s">
        <v>63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2" t="s">
        <v>52</v>
      </c>
      <c r="AS36" s="2" t="s">
        <v>52</v>
      </c>
      <c r="AT36" s="3"/>
      <c r="AU36" s="2" t="s">
        <v>116</v>
      </c>
      <c r="AV36" s="3">
        <v>2866</v>
      </c>
    </row>
    <row r="37" spans="1:48" ht="30" customHeight="1" x14ac:dyDescent="0.3">
      <c r="A37" s="16" t="s">
        <v>117</v>
      </c>
      <c r="B37" s="16" t="s">
        <v>111</v>
      </c>
      <c r="C37" s="16" t="s">
        <v>101</v>
      </c>
      <c r="D37" s="14">
        <v>45</v>
      </c>
      <c r="E37" s="15">
        <f>TRUNC(단가대비표!O30,0)</f>
        <v>55540</v>
      </c>
      <c r="F37" s="15">
        <f t="shared" si="1"/>
        <v>2499300</v>
      </c>
      <c r="G37" s="15">
        <f>TRUNC(단가대비표!P30,0)</f>
        <v>0</v>
      </c>
      <c r="H37" s="15">
        <f t="shared" si="2"/>
        <v>0</v>
      </c>
      <c r="I37" s="15">
        <f>TRUNC(단가대비표!V30,0)</f>
        <v>0</v>
      </c>
      <c r="J37" s="15">
        <f t="shared" si="3"/>
        <v>0</v>
      </c>
      <c r="K37" s="15">
        <f t="shared" si="4"/>
        <v>55540</v>
      </c>
      <c r="L37" s="15">
        <f t="shared" si="5"/>
        <v>2499300</v>
      </c>
      <c r="M37" s="16" t="s">
        <v>52</v>
      </c>
      <c r="N37" s="2" t="s">
        <v>118</v>
      </c>
      <c r="O37" s="2" t="s">
        <v>52</v>
      </c>
      <c r="P37" s="2" t="s">
        <v>52</v>
      </c>
      <c r="Q37" s="2" t="s">
        <v>82</v>
      </c>
      <c r="R37" s="2" t="s">
        <v>62</v>
      </c>
      <c r="S37" s="2" t="s">
        <v>62</v>
      </c>
      <c r="T37" s="2" t="s">
        <v>63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2" t="s">
        <v>52</v>
      </c>
      <c r="AS37" s="2" t="s">
        <v>52</v>
      </c>
      <c r="AT37" s="3"/>
      <c r="AU37" s="2" t="s">
        <v>119</v>
      </c>
      <c r="AV37" s="3">
        <v>2867</v>
      </c>
    </row>
    <row r="38" spans="1:48" ht="30" customHeight="1" x14ac:dyDescent="0.3">
      <c r="A38" s="16" t="s">
        <v>120</v>
      </c>
      <c r="B38" s="16" t="s">
        <v>111</v>
      </c>
      <c r="C38" s="16" t="s">
        <v>101</v>
      </c>
      <c r="D38" s="14">
        <v>48</v>
      </c>
      <c r="E38" s="15">
        <f>TRUNC(단가대비표!O31,0)</f>
        <v>14100</v>
      </c>
      <c r="F38" s="15">
        <f t="shared" si="1"/>
        <v>676800</v>
      </c>
      <c r="G38" s="15">
        <f>TRUNC(단가대비표!P31,0)</f>
        <v>0</v>
      </c>
      <c r="H38" s="15">
        <f t="shared" si="2"/>
        <v>0</v>
      </c>
      <c r="I38" s="15">
        <f>TRUNC(단가대비표!V31,0)</f>
        <v>0</v>
      </c>
      <c r="J38" s="15">
        <f t="shared" si="3"/>
        <v>0</v>
      </c>
      <c r="K38" s="15">
        <f t="shared" si="4"/>
        <v>14100</v>
      </c>
      <c r="L38" s="15">
        <f t="shared" si="5"/>
        <v>676800</v>
      </c>
      <c r="M38" s="16" t="s">
        <v>52</v>
      </c>
      <c r="N38" s="2" t="s">
        <v>121</v>
      </c>
      <c r="O38" s="2" t="s">
        <v>52</v>
      </c>
      <c r="P38" s="2" t="s">
        <v>52</v>
      </c>
      <c r="Q38" s="2" t="s">
        <v>82</v>
      </c>
      <c r="R38" s="2" t="s">
        <v>62</v>
      </c>
      <c r="S38" s="2" t="s">
        <v>62</v>
      </c>
      <c r="T38" s="2" t="s">
        <v>63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2" t="s">
        <v>52</v>
      </c>
      <c r="AS38" s="2" t="s">
        <v>52</v>
      </c>
      <c r="AT38" s="3"/>
      <c r="AU38" s="2" t="s">
        <v>122</v>
      </c>
      <c r="AV38" s="3">
        <v>2868</v>
      </c>
    </row>
    <row r="39" spans="1:48" ht="30" customHeight="1" x14ac:dyDescent="0.3">
      <c r="A39" s="16" t="s">
        <v>123</v>
      </c>
      <c r="B39" s="16" t="s">
        <v>111</v>
      </c>
      <c r="C39" s="16" t="s">
        <v>101</v>
      </c>
      <c r="D39" s="14">
        <v>30</v>
      </c>
      <c r="E39" s="15">
        <f>TRUNC(단가대비표!O32,0)</f>
        <v>14700</v>
      </c>
      <c r="F39" s="15">
        <f t="shared" si="1"/>
        <v>441000</v>
      </c>
      <c r="G39" s="15">
        <f>TRUNC(단가대비표!P32,0)</f>
        <v>0</v>
      </c>
      <c r="H39" s="15">
        <f t="shared" si="2"/>
        <v>0</v>
      </c>
      <c r="I39" s="15">
        <f>TRUNC(단가대비표!V32,0)</f>
        <v>0</v>
      </c>
      <c r="J39" s="15">
        <f t="shared" si="3"/>
        <v>0</v>
      </c>
      <c r="K39" s="15">
        <f t="shared" si="4"/>
        <v>14700</v>
      </c>
      <c r="L39" s="15">
        <f t="shared" si="5"/>
        <v>441000</v>
      </c>
      <c r="M39" s="16" t="s">
        <v>52</v>
      </c>
      <c r="N39" s="2" t="s">
        <v>124</v>
      </c>
      <c r="O39" s="2" t="s">
        <v>52</v>
      </c>
      <c r="P39" s="2" t="s">
        <v>52</v>
      </c>
      <c r="Q39" s="2" t="s">
        <v>82</v>
      </c>
      <c r="R39" s="2" t="s">
        <v>62</v>
      </c>
      <c r="S39" s="2" t="s">
        <v>62</v>
      </c>
      <c r="T39" s="2" t="s">
        <v>63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2" t="s">
        <v>52</v>
      </c>
      <c r="AS39" s="2" t="s">
        <v>52</v>
      </c>
      <c r="AT39" s="3"/>
      <c r="AU39" s="2" t="s">
        <v>125</v>
      </c>
      <c r="AV39" s="3">
        <v>2869</v>
      </c>
    </row>
    <row r="40" spans="1:48" ht="30" customHeight="1" x14ac:dyDescent="0.3">
      <c r="A40" s="16" t="s">
        <v>126</v>
      </c>
      <c r="B40" s="16" t="s">
        <v>127</v>
      </c>
      <c r="C40" s="16" t="s">
        <v>101</v>
      </c>
      <c r="D40" s="14">
        <v>1</v>
      </c>
      <c r="E40" s="15">
        <f>TRUNC(일위대가목록!E17,0)</f>
        <v>0</v>
      </c>
      <c r="F40" s="15">
        <f t="shared" si="1"/>
        <v>0</v>
      </c>
      <c r="G40" s="15">
        <f>TRUNC(일위대가목록!F17,0)</f>
        <v>0</v>
      </c>
      <c r="H40" s="15">
        <f t="shared" si="2"/>
        <v>0</v>
      </c>
      <c r="I40" s="15">
        <f>TRUNC(일위대가목록!G17,0)</f>
        <v>0</v>
      </c>
      <c r="J40" s="15">
        <f t="shared" si="3"/>
        <v>0</v>
      </c>
      <c r="K40" s="15">
        <f t="shared" si="4"/>
        <v>0</v>
      </c>
      <c r="L40" s="15">
        <f t="shared" si="5"/>
        <v>0</v>
      </c>
      <c r="M40" s="16" t="s">
        <v>128</v>
      </c>
      <c r="N40" s="2" t="s">
        <v>129</v>
      </c>
      <c r="O40" s="2" t="s">
        <v>52</v>
      </c>
      <c r="P40" s="2" t="s">
        <v>52</v>
      </c>
      <c r="Q40" s="2" t="s">
        <v>82</v>
      </c>
      <c r="R40" s="2" t="s">
        <v>63</v>
      </c>
      <c r="S40" s="2" t="s">
        <v>62</v>
      </c>
      <c r="T40" s="2" t="s">
        <v>62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2" t="s">
        <v>52</v>
      </c>
      <c r="AS40" s="2" t="s">
        <v>52</v>
      </c>
      <c r="AT40" s="3"/>
      <c r="AU40" s="2" t="s">
        <v>130</v>
      </c>
      <c r="AV40" s="3">
        <v>2870</v>
      </c>
    </row>
    <row r="41" spans="1:48" ht="30" customHeight="1" x14ac:dyDescent="0.3">
      <c r="A41" s="16" t="s">
        <v>131</v>
      </c>
      <c r="B41" s="16" t="s">
        <v>132</v>
      </c>
      <c r="C41" s="16" t="s">
        <v>101</v>
      </c>
      <c r="D41" s="14">
        <v>1</v>
      </c>
      <c r="E41" s="15">
        <f>TRUNC(일위대가목록!E18,0)</f>
        <v>0</v>
      </c>
      <c r="F41" s="15">
        <f t="shared" si="1"/>
        <v>0</v>
      </c>
      <c r="G41" s="15">
        <f>TRUNC(일위대가목록!F18,0)</f>
        <v>0</v>
      </c>
      <c r="H41" s="15">
        <f t="shared" si="2"/>
        <v>0</v>
      </c>
      <c r="I41" s="15">
        <f>TRUNC(일위대가목록!G18,0)</f>
        <v>0</v>
      </c>
      <c r="J41" s="15">
        <f t="shared" si="3"/>
        <v>0</v>
      </c>
      <c r="K41" s="15">
        <f t="shared" si="4"/>
        <v>0</v>
      </c>
      <c r="L41" s="15">
        <f t="shared" si="5"/>
        <v>0</v>
      </c>
      <c r="M41" s="16" t="s">
        <v>133</v>
      </c>
      <c r="N41" s="2" t="s">
        <v>134</v>
      </c>
      <c r="O41" s="2" t="s">
        <v>52</v>
      </c>
      <c r="P41" s="2" t="s">
        <v>52</v>
      </c>
      <c r="Q41" s="2" t="s">
        <v>82</v>
      </c>
      <c r="R41" s="2" t="s">
        <v>63</v>
      </c>
      <c r="S41" s="2" t="s">
        <v>62</v>
      </c>
      <c r="T41" s="2" t="s">
        <v>62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2" t="s">
        <v>52</v>
      </c>
      <c r="AS41" s="2" t="s">
        <v>52</v>
      </c>
      <c r="AT41" s="3"/>
      <c r="AU41" s="2" t="s">
        <v>135</v>
      </c>
      <c r="AV41" s="3">
        <v>2871</v>
      </c>
    </row>
    <row r="42" spans="1:48" ht="30" customHeight="1" x14ac:dyDescent="0.3">
      <c r="A42" s="16" t="s">
        <v>136</v>
      </c>
      <c r="B42" s="16" t="s">
        <v>137</v>
      </c>
      <c r="C42" s="16" t="s">
        <v>101</v>
      </c>
      <c r="D42" s="14">
        <v>3</v>
      </c>
      <c r="E42" s="15">
        <f>TRUNC(일위대가목록!E19,0)</f>
        <v>0</v>
      </c>
      <c r="F42" s="15">
        <f t="shared" si="1"/>
        <v>0</v>
      </c>
      <c r="G42" s="15">
        <f>TRUNC(일위대가목록!F19,0)</f>
        <v>0</v>
      </c>
      <c r="H42" s="15">
        <f t="shared" si="2"/>
        <v>0</v>
      </c>
      <c r="I42" s="15">
        <f>TRUNC(일위대가목록!G19,0)</f>
        <v>0</v>
      </c>
      <c r="J42" s="15">
        <f t="shared" si="3"/>
        <v>0</v>
      </c>
      <c r="K42" s="15">
        <f t="shared" si="4"/>
        <v>0</v>
      </c>
      <c r="L42" s="15">
        <f t="shared" si="5"/>
        <v>0</v>
      </c>
      <c r="M42" s="16" t="s">
        <v>138</v>
      </c>
      <c r="N42" s="2" t="s">
        <v>139</v>
      </c>
      <c r="O42" s="2" t="s">
        <v>52</v>
      </c>
      <c r="P42" s="2" t="s">
        <v>52</v>
      </c>
      <c r="Q42" s="2" t="s">
        <v>82</v>
      </c>
      <c r="R42" s="2" t="s">
        <v>63</v>
      </c>
      <c r="S42" s="2" t="s">
        <v>62</v>
      </c>
      <c r="T42" s="2" t="s">
        <v>62</v>
      </c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2" t="s">
        <v>52</v>
      </c>
      <c r="AS42" s="2" t="s">
        <v>52</v>
      </c>
      <c r="AT42" s="3"/>
      <c r="AU42" s="2" t="s">
        <v>140</v>
      </c>
      <c r="AV42" s="3">
        <v>2872</v>
      </c>
    </row>
    <row r="43" spans="1:48" ht="30" customHeight="1" x14ac:dyDescent="0.3">
      <c r="A43" s="16" t="s">
        <v>141</v>
      </c>
      <c r="B43" s="16" t="s">
        <v>142</v>
      </c>
      <c r="C43" s="16" t="s">
        <v>101</v>
      </c>
      <c r="D43" s="14">
        <v>2</v>
      </c>
      <c r="E43" s="15">
        <f>TRUNC(일위대가목록!E21,0)</f>
        <v>0</v>
      </c>
      <c r="F43" s="15">
        <f t="shared" si="1"/>
        <v>0</v>
      </c>
      <c r="G43" s="15">
        <f>TRUNC(일위대가목록!F21,0)</f>
        <v>0</v>
      </c>
      <c r="H43" s="15">
        <f t="shared" si="2"/>
        <v>0</v>
      </c>
      <c r="I43" s="15">
        <f>TRUNC(일위대가목록!G21,0)</f>
        <v>0</v>
      </c>
      <c r="J43" s="15">
        <f t="shared" si="3"/>
        <v>0</v>
      </c>
      <c r="K43" s="15">
        <f t="shared" si="4"/>
        <v>0</v>
      </c>
      <c r="L43" s="15">
        <f t="shared" si="5"/>
        <v>0</v>
      </c>
      <c r="M43" s="16" t="s">
        <v>143</v>
      </c>
      <c r="N43" s="2" t="s">
        <v>144</v>
      </c>
      <c r="O43" s="2" t="s">
        <v>52</v>
      </c>
      <c r="P43" s="2" t="s">
        <v>52</v>
      </c>
      <c r="Q43" s="2" t="s">
        <v>82</v>
      </c>
      <c r="R43" s="2" t="s">
        <v>63</v>
      </c>
      <c r="S43" s="2" t="s">
        <v>62</v>
      </c>
      <c r="T43" s="2" t="s">
        <v>62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2" t="s">
        <v>52</v>
      </c>
      <c r="AS43" s="2" t="s">
        <v>52</v>
      </c>
      <c r="AT43" s="3"/>
      <c r="AU43" s="2" t="s">
        <v>145</v>
      </c>
      <c r="AV43" s="3">
        <v>2873</v>
      </c>
    </row>
    <row r="44" spans="1:48" ht="30" customHeight="1" x14ac:dyDescent="0.3">
      <c r="A44" s="16" t="s">
        <v>141</v>
      </c>
      <c r="B44" s="16" t="s">
        <v>132</v>
      </c>
      <c r="C44" s="16" t="s">
        <v>101</v>
      </c>
      <c r="D44" s="14">
        <v>1</v>
      </c>
      <c r="E44" s="15">
        <f>TRUNC(일위대가목록!E22,0)</f>
        <v>0</v>
      </c>
      <c r="F44" s="15">
        <f t="shared" si="1"/>
        <v>0</v>
      </c>
      <c r="G44" s="15">
        <f>TRUNC(일위대가목록!F22,0)</f>
        <v>0</v>
      </c>
      <c r="H44" s="15">
        <f t="shared" si="2"/>
        <v>0</v>
      </c>
      <c r="I44" s="15">
        <f>TRUNC(일위대가목록!G22,0)</f>
        <v>0</v>
      </c>
      <c r="J44" s="15">
        <f t="shared" si="3"/>
        <v>0</v>
      </c>
      <c r="K44" s="15">
        <f t="shared" si="4"/>
        <v>0</v>
      </c>
      <c r="L44" s="15">
        <f t="shared" si="5"/>
        <v>0</v>
      </c>
      <c r="M44" s="16" t="s">
        <v>146</v>
      </c>
      <c r="N44" s="2" t="s">
        <v>147</v>
      </c>
      <c r="O44" s="2" t="s">
        <v>52</v>
      </c>
      <c r="P44" s="2" t="s">
        <v>52</v>
      </c>
      <c r="Q44" s="2" t="s">
        <v>82</v>
      </c>
      <c r="R44" s="2" t="s">
        <v>63</v>
      </c>
      <c r="S44" s="2" t="s">
        <v>62</v>
      </c>
      <c r="T44" s="2" t="s">
        <v>62</v>
      </c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2" t="s">
        <v>52</v>
      </c>
      <c r="AS44" s="2" t="s">
        <v>52</v>
      </c>
      <c r="AT44" s="3"/>
      <c r="AU44" s="2" t="s">
        <v>148</v>
      </c>
      <c r="AV44" s="3">
        <v>2874</v>
      </c>
    </row>
    <row r="45" spans="1:48" ht="30" customHeight="1" x14ac:dyDescent="0.3">
      <c r="A45" s="16" t="s">
        <v>149</v>
      </c>
      <c r="B45" s="16" t="s">
        <v>137</v>
      </c>
      <c r="C45" s="16" t="s">
        <v>101</v>
      </c>
      <c r="D45" s="14">
        <v>5</v>
      </c>
      <c r="E45" s="15">
        <f>TRUNC(일위대가목록!E31,0)</f>
        <v>0</v>
      </c>
      <c r="F45" s="15">
        <f t="shared" si="1"/>
        <v>0</v>
      </c>
      <c r="G45" s="15">
        <f>TRUNC(일위대가목록!F31,0)</f>
        <v>0</v>
      </c>
      <c r="H45" s="15">
        <f t="shared" si="2"/>
        <v>0</v>
      </c>
      <c r="I45" s="15">
        <f>TRUNC(일위대가목록!G31,0)</f>
        <v>0</v>
      </c>
      <c r="J45" s="15">
        <f t="shared" si="3"/>
        <v>0</v>
      </c>
      <c r="K45" s="15">
        <f t="shared" si="4"/>
        <v>0</v>
      </c>
      <c r="L45" s="15">
        <f t="shared" si="5"/>
        <v>0</v>
      </c>
      <c r="M45" s="16" t="s">
        <v>150</v>
      </c>
      <c r="N45" s="2" t="s">
        <v>151</v>
      </c>
      <c r="O45" s="2" t="s">
        <v>52</v>
      </c>
      <c r="P45" s="2" t="s">
        <v>52</v>
      </c>
      <c r="Q45" s="2" t="s">
        <v>82</v>
      </c>
      <c r="R45" s="2" t="s">
        <v>63</v>
      </c>
      <c r="S45" s="2" t="s">
        <v>62</v>
      </c>
      <c r="T45" s="2" t="s">
        <v>62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2" t="s">
        <v>52</v>
      </c>
      <c r="AS45" s="2" t="s">
        <v>52</v>
      </c>
      <c r="AT45" s="3"/>
      <c r="AU45" s="2" t="s">
        <v>152</v>
      </c>
      <c r="AV45" s="3">
        <v>2875</v>
      </c>
    </row>
    <row r="46" spans="1:48" ht="30" customHeight="1" x14ac:dyDescent="0.3">
      <c r="A46" s="16" t="s">
        <v>153</v>
      </c>
      <c r="B46" s="16" t="s">
        <v>132</v>
      </c>
      <c r="C46" s="16" t="s">
        <v>101</v>
      </c>
      <c r="D46" s="14">
        <v>1</v>
      </c>
      <c r="E46" s="15">
        <f>TRUNC(일위대가목록!E30,0)</f>
        <v>0</v>
      </c>
      <c r="F46" s="15">
        <f t="shared" si="1"/>
        <v>0</v>
      </c>
      <c r="G46" s="15">
        <f>TRUNC(일위대가목록!F30,0)</f>
        <v>0</v>
      </c>
      <c r="H46" s="15">
        <f t="shared" si="2"/>
        <v>0</v>
      </c>
      <c r="I46" s="15">
        <f>TRUNC(일위대가목록!G30,0)</f>
        <v>0</v>
      </c>
      <c r="J46" s="15">
        <f t="shared" si="3"/>
        <v>0</v>
      </c>
      <c r="K46" s="15">
        <f t="shared" si="4"/>
        <v>0</v>
      </c>
      <c r="L46" s="15">
        <f t="shared" si="5"/>
        <v>0</v>
      </c>
      <c r="M46" s="16" t="s">
        <v>154</v>
      </c>
      <c r="N46" s="2" t="s">
        <v>155</v>
      </c>
      <c r="O46" s="2" t="s">
        <v>52</v>
      </c>
      <c r="P46" s="2" t="s">
        <v>52</v>
      </c>
      <c r="Q46" s="2" t="s">
        <v>82</v>
      </c>
      <c r="R46" s="2" t="s">
        <v>63</v>
      </c>
      <c r="S46" s="2" t="s">
        <v>62</v>
      </c>
      <c r="T46" s="2" t="s">
        <v>62</v>
      </c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2" t="s">
        <v>52</v>
      </c>
      <c r="AS46" s="2" t="s">
        <v>52</v>
      </c>
      <c r="AT46" s="3"/>
      <c r="AU46" s="2" t="s">
        <v>156</v>
      </c>
      <c r="AV46" s="3">
        <v>2876</v>
      </c>
    </row>
    <row r="47" spans="1:48" ht="30" customHeight="1" x14ac:dyDescent="0.3">
      <c r="A47" s="16" t="s">
        <v>157</v>
      </c>
      <c r="B47" s="16" t="s">
        <v>132</v>
      </c>
      <c r="C47" s="16" t="s">
        <v>101</v>
      </c>
      <c r="D47" s="14">
        <v>1</v>
      </c>
      <c r="E47" s="15">
        <f>TRUNC(일위대가목록!E32,0)</f>
        <v>0</v>
      </c>
      <c r="F47" s="15">
        <f t="shared" si="1"/>
        <v>0</v>
      </c>
      <c r="G47" s="15">
        <f>TRUNC(일위대가목록!F32,0)</f>
        <v>0</v>
      </c>
      <c r="H47" s="15">
        <f t="shared" si="2"/>
        <v>0</v>
      </c>
      <c r="I47" s="15">
        <f>TRUNC(일위대가목록!G32,0)</f>
        <v>0</v>
      </c>
      <c r="J47" s="15">
        <f t="shared" si="3"/>
        <v>0</v>
      </c>
      <c r="K47" s="15">
        <f t="shared" si="4"/>
        <v>0</v>
      </c>
      <c r="L47" s="15">
        <f t="shared" si="5"/>
        <v>0</v>
      </c>
      <c r="M47" s="16" t="s">
        <v>158</v>
      </c>
      <c r="N47" s="2" t="s">
        <v>159</v>
      </c>
      <c r="O47" s="2" t="s">
        <v>52</v>
      </c>
      <c r="P47" s="2" t="s">
        <v>52</v>
      </c>
      <c r="Q47" s="2" t="s">
        <v>82</v>
      </c>
      <c r="R47" s="2" t="s">
        <v>63</v>
      </c>
      <c r="S47" s="2" t="s">
        <v>62</v>
      </c>
      <c r="T47" s="2" t="s">
        <v>62</v>
      </c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2" t="s">
        <v>52</v>
      </c>
      <c r="AS47" s="2" t="s">
        <v>52</v>
      </c>
      <c r="AT47" s="3"/>
      <c r="AU47" s="2" t="s">
        <v>160</v>
      </c>
      <c r="AV47" s="3">
        <v>2877</v>
      </c>
    </row>
    <row r="48" spans="1:48" ht="30" customHeight="1" x14ac:dyDescent="0.3">
      <c r="A48" s="16" t="s">
        <v>161</v>
      </c>
      <c r="B48" s="16" t="s">
        <v>137</v>
      </c>
      <c r="C48" s="16" t="s">
        <v>101</v>
      </c>
      <c r="D48" s="14">
        <v>3</v>
      </c>
      <c r="E48" s="15">
        <f>TRUNC(일위대가목록!E25,0)</f>
        <v>0</v>
      </c>
      <c r="F48" s="15">
        <f t="shared" si="1"/>
        <v>0</v>
      </c>
      <c r="G48" s="15">
        <f>TRUNC(일위대가목록!F25,0)</f>
        <v>0</v>
      </c>
      <c r="H48" s="15">
        <f t="shared" si="2"/>
        <v>0</v>
      </c>
      <c r="I48" s="15">
        <f>TRUNC(일위대가목록!G25,0)</f>
        <v>0</v>
      </c>
      <c r="J48" s="15">
        <f t="shared" si="3"/>
        <v>0</v>
      </c>
      <c r="K48" s="15">
        <f t="shared" si="4"/>
        <v>0</v>
      </c>
      <c r="L48" s="15">
        <f t="shared" si="5"/>
        <v>0</v>
      </c>
      <c r="M48" s="16" t="s">
        <v>162</v>
      </c>
      <c r="N48" s="2" t="s">
        <v>163</v>
      </c>
      <c r="O48" s="2" t="s">
        <v>52</v>
      </c>
      <c r="P48" s="2" t="s">
        <v>52</v>
      </c>
      <c r="Q48" s="2" t="s">
        <v>82</v>
      </c>
      <c r="R48" s="2" t="s">
        <v>63</v>
      </c>
      <c r="S48" s="2" t="s">
        <v>62</v>
      </c>
      <c r="T48" s="2" t="s">
        <v>62</v>
      </c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2" t="s">
        <v>52</v>
      </c>
      <c r="AS48" s="2" t="s">
        <v>52</v>
      </c>
      <c r="AT48" s="3"/>
      <c r="AU48" s="2" t="s">
        <v>164</v>
      </c>
      <c r="AV48" s="3">
        <v>2878</v>
      </c>
    </row>
    <row r="49" spans="1:48" ht="30" customHeight="1" x14ac:dyDescent="0.3">
      <c r="A49" s="16" t="s">
        <v>161</v>
      </c>
      <c r="B49" s="16" t="s">
        <v>132</v>
      </c>
      <c r="C49" s="16" t="s">
        <v>101</v>
      </c>
      <c r="D49" s="14">
        <v>1</v>
      </c>
      <c r="E49" s="15">
        <f>TRUNC(일위대가목록!E26,0)</f>
        <v>0</v>
      </c>
      <c r="F49" s="15">
        <f t="shared" si="1"/>
        <v>0</v>
      </c>
      <c r="G49" s="15">
        <f>TRUNC(일위대가목록!F26,0)</f>
        <v>0</v>
      </c>
      <c r="H49" s="15">
        <f t="shared" si="2"/>
        <v>0</v>
      </c>
      <c r="I49" s="15">
        <f>TRUNC(일위대가목록!G26,0)</f>
        <v>0</v>
      </c>
      <c r="J49" s="15">
        <f t="shared" si="3"/>
        <v>0</v>
      </c>
      <c r="K49" s="15">
        <f t="shared" si="4"/>
        <v>0</v>
      </c>
      <c r="L49" s="15">
        <f t="shared" si="5"/>
        <v>0</v>
      </c>
      <c r="M49" s="16" t="s">
        <v>165</v>
      </c>
      <c r="N49" s="2" t="s">
        <v>166</v>
      </c>
      <c r="O49" s="2" t="s">
        <v>52</v>
      </c>
      <c r="P49" s="2" t="s">
        <v>52</v>
      </c>
      <c r="Q49" s="2" t="s">
        <v>82</v>
      </c>
      <c r="R49" s="2" t="s">
        <v>63</v>
      </c>
      <c r="S49" s="2" t="s">
        <v>62</v>
      </c>
      <c r="T49" s="2" t="s">
        <v>62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2" t="s">
        <v>52</v>
      </c>
      <c r="AS49" s="2" t="s">
        <v>52</v>
      </c>
      <c r="AT49" s="3"/>
      <c r="AU49" s="2" t="s">
        <v>167</v>
      </c>
      <c r="AV49" s="3">
        <v>2879</v>
      </c>
    </row>
    <row r="50" spans="1:48" ht="30" customHeight="1" x14ac:dyDescent="0.3">
      <c r="A50" s="16" t="s">
        <v>168</v>
      </c>
      <c r="B50" s="16" t="s">
        <v>111</v>
      </c>
      <c r="C50" s="16" t="s">
        <v>169</v>
      </c>
      <c r="D50" s="14">
        <v>1</v>
      </c>
      <c r="E50" s="15">
        <f>TRUNC(일위대가목록!E27,0)</f>
        <v>0</v>
      </c>
      <c r="F50" s="15">
        <f t="shared" si="1"/>
        <v>0</v>
      </c>
      <c r="G50" s="15">
        <f>TRUNC(일위대가목록!F27,0)</f>
        <v>0</v>
      </c>
      <c r="H50" s="15">
        <f t="shared" si="2"/>
        <v>0</v>
      </c>
      <c r="I50" s="15">
        <f>TRUNC(일위대가목록!G27,0)</f>
        <v>0</v>
      </c>
      <c r="J50" s="15">
        <f t="shared" si="3"/>
        <v>0</v>
      </c>
      <c r="K50" s="15">
        <f t="shared" si="4"/>
        <v>0</v>
      </c>
      <c r="L50" s="15">
        <f t="shared" si="5"/>
        <v>0</v>
      </c>
      <c r="M50" s="16" t="s">
        <v>170</v>
      </c>
      <c r="N50" s="2" t="s">
        <v>171</v>
      </c>
      <c r="O50" s="2" t="s">
        <v>52</v>
      </c>
      <c r="P50" s="2" t="s">
        <v>52</v>
      </c>
      <c r="Q50" s="2" t="s">
        <v>82</v>
      </c>
      <c r="R50" s="2" t="s">
        <v>63</v>
      </c>
      <c r="S50" s="2" t="s">
        <v>62</v>
      </c>
      <c r="T50" s="2" t="s">
        <v>62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2" t="s">
        <v>52</v>
      </c>
      <c r="AS50" s="2" t="s">
        <v>52</v>
      </c>
      <c r="AT50" s="3"/>
      <c r="AU50" s="2" t="s">
        <v>172</v>
      </c>
      <c r="AV50" s="3">
        <v>2880</v>
      </c>
    </row>
    <row r="51" spans="1:48" ht="30" customHeight="1" x14ac:dyDescent="0.3">
      <c r="A51" s="16" t="s">
        <v>173</v>
      </c>
      <c r="B51" s="16" t="s">
        <v>137</v>
      </c>
      <c r="C51" s="16" t="s">
        <v>101</v>
      </c>
      <c r="D51" s="14">
        <v>2</v>
      </c>
      <c r="E51" s="15">
        <f>TRUNC(일위대가목록!E20,0)</f>
        <v>0</v>
      </c>
      <c r="F51" s="15">
        <f t="shared" si="1"/>
        <v>0</v>
      </c>
      <c r="G51" s="15">
        <f>TRUNC(일위대가목록!F20,0)</f>
        <v>0</v>
      </c>
      <c r="H51" s="15">
        <f t="shared" si="2"/>
        <v>0</v>
      </c>
      <c r="I51" s="15">
        <f>TRUNC(일위대가목록!G20,0)</f>
        <v>0</v>
      </c>
      <c r="J51" s="15">
        <f t="shared" si="3"/>
        <v>0</v>
      </c>
      <c r="K51" s="15">
        <f t="shared" si="4"/>
        <v>0</v>
      </c>
      <c r="L51" s="15">
        <f t="shared" si="5"/>
        <v>0</v>
      </c>
      <c r="M51" s="16" t="s">
        <v>174</v>
      </c>
      <c r="N51" s="2" t="s">
        <v>175</v>
      </c>
      <c r="O51" s="2" t="s">
        <v>52</v>
      </c>
      <c r="P51" s="2" t="s">
        <v>52</v>
      </c>
      <c r="Q51" s="2" t="s">
        <v>82</v>
      </c>
      <c r="R51" s="2" t="s">
        <v>63</v>
      </c>
      <c r="S51" s="2" t="s">
        <v>62</v>
      </c>
      <c r="T51" s="2" t="s">
        <v>62</v>
      </c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2" t="s">
        <v>52</v>
      </c>
      <c r="AS51" s="2" t="s">
        <v>52</v>
      </c>
      <c r="AT51" s="3"/>
      <c r="AU51" s="2" t="s">
        <v>176</v>
      </c>
      <c r="AV51" s="3">
        <v>2881</v>
      </c>
    </row>
    <row r="52" spans="1:48" ht="30" customHeight="1" x14ac:dyDescent="0.3">
      <c r="A52" s="16" t="s">
        <v>177</v>
      </c>
      <c r="B52" s="16" t="s">
        <v>178</v>
      </c>
      <c r="C52" s="16" t="s">
        <v>179</v>
      </c>
      <c r="D52" s="14">
        <v>12</v>
      </c>
      <c r="E52" s="15">
        <f>TRUNC(일위대가목록!E12,0)</f>
        <v>0</v>
      </c>
      <c r="F52" s="15">
        <f t="shared" si="1"/>
        <v>0</v>
      </c>
      <c r="G52" s="15">
        <f>TRUNC(일위대가목록!F12,0)</f>
        <v>0</v>
      </c>
      <c r="H52" s="15">
        <f t="shared" si="2"/>
        <v>0</v>
      </c>
      <c r="I52" s="15">
        <f>TRUNC(일위대가목록!G12,0)</f>
        <v>0</v>
      </c>
      <c r="J52" s="15">
        <f t="shared" si="3"/>
        <v>0</v>
      </c>
      <c r="K52" s="15">
        <f t="shared" si="4"/>
        <v>0</v>
      </c>
      <c r="L52" s="15">
        <f t="shared" si="5"/>
        <v>0</v>
      </c>
      <c r="M52" s="16" t="s">
        <v>180</v>
      </c>
      <c r="N52" s="2" t="s">
        <v>181</v>
      </c>
      <c r="O52" s="2" t="s">
        <v>52</v>
      </c>
      <c r="P52" s="2" t="s">
        <v>52</v>
      </c>
      <c r="Q52" s="2" t="s">
        <v>82</v>
      </c>
      <c r="R52" s="2" t="s">
        <v>63</v>
      </c>
      <c r="S52" s="2" t="s">
        <v>62</v>
      </c>
      <c r="T52" s="2" t="s">
        <v>62</v>
      </c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2" t="s">
        <v>52</v>
      </c>
      <c r="AS52" s="2" t="s">
        <v>52</v>
      </c>
      <c r="AT52" s="3"/>
      <c r="AU52" s="2" t="s">
        <v>182</v>
      </c>
      <c r="AV52" s="3">
        <v>2882</v>
      </c>
    </row>
    <row r="53" spans="1:48" ht="30" customHeight="1" x14ac:dyDescent="0.3">
      <c r="A53" s="16" t="s">
        <v>183</v>
      </c>
      <c r="B53" s="16" t="s">
        <v>111</v>
      </c>
      <c r="C53" s="16" t="s">
        <v>101</v>
      </c>
      <c r="D53" s="14">
        <v>1</v>
      </c>
      <c r="E53" s="15">
        <f>TRUNC(일위대가목록!E35,0)</f>
        <v>0</v>
      </c>
      <c r="F53" s="15">
        <f t="shared" si="1"/>
        <v>0</v>
      </c>
      <c r="G53" s="15">
        <f>TRUNC(일위대가목록!F35,0)</f>
        <v>0</v>
      </c>
      <c r="H53" s="15">
        <f t="shared" si="2"/>
        <v>0</v>
      </c>
      <c r="I53" s="15">
        <f>TRUNC(일위대가목록!G35,0)</f>
        <v>0</v>
      </c>
      <c r="J53" s="15">
        <f t="shared" si="3"/>
        <v>0</v>
      </c>
      <c r="K53" s="15">
        <f t="shared" si="4"/>
        <v>0</v>
      </c>
      <c r="L53" s="15">
        <f t="shared" si="5"/>
        <v>0</v>
      </c>
      <c r="M53" s="16" t="s">
        <v>184</v>
      </c>
      <c r="N53" s="2" t="s">
        <v>185</v>
      </c>
      <c r="O53" s="2" t="s">
        <v>52</v>
      </c>
      <c r="P53" s="2" t="s">
        <v>52</v>
      </c>
      <c r="Q53" s="2" t="s">
        <v>82</v>
      </c>
      <c r="R53" s="2" t="s">
        <v>63</v>
      </c>
      <c r="S53" s="2" t="s">
        <v>62</v>
      </c>
      <c r="T53" s="2" t="s">
        <v>62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2" t="s">
        <v>52</v>
      </c>
      <c r="AS53" s="2" t="s">
        <v>52</v>
      </c>
      <c r="AT53" s="3"/>
      <c r="AU53" s="2" t="s">
        <v>186</v>
      </c>
      <c r="AV53" s="3">
        <v>2883</v>
      </c>
    </row>
    <row r="54" spans="1:48" ht="30" customHeight="1" x14ac:dyDescent="0.3">
      <c r="A54" s="16" t="s">
        <v>187</v>
      </c>
      <c r="B54" s="16" t="s">
        <v>84</v>
      </c>
      <c r="C54" s="16" t="s">
        <v>101</v>
      </c>
      <c r="D54" s="14">
        <v>1</v>
      </c>
      <c r="E54" s="15">
        <f>TRUNC(일위대가목록!E33,0)</f>
        <v>0</v>
      </c>
      <c r="F54" s="15">
        <f t="shared" si="1"/>
        <v>0</v>
      </c>
      <c r="G54" s="15">
        <f>TRUNC(일위대가목록!F33,0)</f>
        <v>0</v>
      </c>
      <c r="H54" s="15">
        <f t="shared" si="2"/>
        <v>0</v>
      </c>
      <c r="I54" s="15">
        <f>TRUNC(일위대가목록!G33,0)</f>
        <v>0</v>
      </c>
      <c r="J54" s="15">
        <f t="shared" si="3"/>
        <v>0</v>
      </c>
      <c r="K54" s="15">
        <f t="shared" si="4"/>
        <v>0</v>
      </c>
      <c r="L54" s="15">
        <f t="shared" si="5"/>
        <v>0</v>
      </c>
      <c r="M54" s="16" t="s">
        <v>188</v>
      </c>
      <c r="N54" s="2" t="s">
        <v>189</v>
      </c>
      <c r="O54" s="2" t="s">
        <v>52</v>
      </c>
      <c r="P54" s="2" t="s">
        <v>52</v>
      </c>
      <c r="Q54" s="2" t="s">
        <v>82</v>
      </c>
      <c r="R54" s="2" t="s">
        <v>63</v>
      </c>
      <c r="S54" s="2" t="s">
        <v>62</v>
      </c>
      <c r="T54" s="2" t="s">
        <v>62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2" t="s">
        <v>52</v>
      </c>
      <c r="AS54" s="2" t="s">
        <v>52</v>
      </c>
      <c r="AT54" s="3"/>
      <c r="AU54" s="2" t="s">
        <v>190</v>
      </c>
      <c r="AV54" s="3">
        <v>2884</v>
      </c>
    </row>
    <row r="55" spans="1:48" ht="30" customHeight="1" x14ac:dyDescent="0.3">
      <c r="A55" s="16" t="s">
        <v>191</v>
      </c>
      <c r="B55" s="16" t="s">
        <v>192</v>
      </c>
      <c r="C55" s="16" t="s">
        <v>67</v>
      </c>
      <c r="D55" s="14">
        <v>1</v>
      </c>
      <c r="E55" s="15">
        <f>TRUNC(일위대가목록!E28,0)</f>
        <v>0</v>
      </c>
      <c r="F55" s="15">
        <f t="shared" si="1"/>
        <v>0</v>
      </c>
      <c r="G55" s="15">
        <f>TRUNC(일위대가목록!F28,0)</f>
        <v>0</v>
      </c>
      <c r="H55" s="15">
        <f t="shared" si="2"/>
        <v>0</v>
      </c>
      <c r="I55" s="15">
        <f>TRUNC(일위대가목록!G28,0)</f>
        <v>0</v>
      </c>
      <c r="J55" s="15">
        <f t="shared" si="3"/>
        <v>0</v>
      </c>
      <c r="K55" s="15">
        <f t="shared" si="4"/>
        <v>0</v>
      </c>
      <c r="L55" s="15">
        <f t="shared" si="5"/>
        <v>0</v>
      </c>
      <c r="M55" s="16" t="s">
        <v>193</v>
      </c>
      <c r="N55" s="2" t="s">
        <v>194</v>
      </c>
      <c r="O55" s="2" t="s">
        <v>52</v>
      </c>
      <c r="P55" s="2" t="s">
        <v>52</v>
      </c>
      <c r="Q55" s="2" t="s">
        <v>82</v>
      </c>
      <c r="R55" s="2" t="s">
        <v>63</v>
      </c>
      <c r="S55" s="2" t="s">
        <v>62</v>
      </c>
      <c r="T55" s="2" t="s">
        <v>62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2" t="s">
        <v>52</v>
      </c>
      <c r="AS55" s="2" t="s">
        <v>52</v>
      </c>
      <c r="AT55" s="3"/>
      <c r="AU55" s="2" t="s">
        <v>195</v>
      </c>
      <c r="AV55" s="3">
        <v>2885</v>
      </c>
    </row>
    <row r="56" spans="1:48" ht="30" customHeight="1" x14ac:dyDescent="0.3">
      <c r="A56" s="16" t="s">
        <v>196</v>
      </c>
      <c r="B56" s="16" t="s">
        <v>111</v>
      </c>
      <c r="C56" s="16" t="s">
        <v>179</v>
      </c>
      <c r="D56" s="14">
        <v>1</v>
      </c>
      <c r="E56" s="15">
        <f>TRUNC(일위대가목록!E29,0)</f>
        <v>0</v>
      </c>
      <c r="F56" s="15">
        <f t="shared" si="1"/>
        <v>0</v>
      </c>
      <c r="G56" s="15">
        <f>TRUNC(일위대가목록!F29,0)</f>
        <v>0</v>
      </c>
      <c r="H56" s="15">
        <f t="shared" si="2"/>
        <v>0</v>
      </c>
      <c r="I56" s="15">
        <f>TRUNC(일위대가목록!G29,0)</f>
        <v>0</v>
      </c>
      <c r="J56" s="15">
        <f t="shared" si="3"/>
        <v>0</v>
      </c>
      <c r="K56" s="15">
        <f t="shared" si="4"/>
        <v>0</v>
      </c>
      <c r="L56" s="15">
        <f t="shared" si="5"/>
        <v>0</v>
      </c>
      <c r="M56" s="16" t="s">
        <v>197</v>
      </c>
      <c r="N56" s="2" t="s">
        <v>198</v>
      </c>
      <c r="O56" s="2" t="s">
        <v>52</v>
      </c>
      <c r="P56" s="2" t="s">
        <v>52</v>
      </c>
      <c r="Q56" s="2" t="s">
        <v>82</v>
      </c>
      <c r="R56" s="2" t="s">
        <v>63</v>
      </c>
      <c r="S56" s="2" t="s">
        <v>62</v>
      </c>
      <c r="T56" s="2" t="s">
        <v>62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2" t="s">
        <v>52</v>
      </c>
      <c r="AS56" s="2" t="s">
        <v>52</v>
      </c>
      <c r="AT56" s="3"/>
      <c r="AU56" s="2" t="s">
        <v>199</v>
      </c>
      <c r="AV56" s="3">
        <v>2886</v>
      </c>
    </row>
    <row r="57" spans="1:48" ht="30" customHeight="1" x14ac:dyDescent="0.3">
      <c r="A57" s="16" t="s">
        <v>200</v>
      </c>
      <c r="B57" s="16" t="s">
        <v>201</v>
      </c>
      <c r="C57" s="16" t="s">
        <v>101</v>
      </c>
      <c r="D57" s="14">
        <v>4</v>
      </c>
      <c r="E57" s="15">
        <f>TRUNC(단가대비표!O9,0)</f>
        <v>660</v>
      </c>
      <c r="F57" s="15">
        <f t="shared" si="1"/>
        <v>2640</v>
      </c>
      <c r="G57" s="15">
        <f>TRUNC(단가대비표!P9,0)</f>
        <v>0</v>
      </c>
      <c r="H57" s="15">
        <f t="shared" si="2"/>
        <v>0</v>
      </c>
      <c r="I57" s="15">
        <f>TRUNC(단가대비표!V9,0)</f>
        <v>0</v>
      </c>
      <c r="J57" s="15">
        <f t="shared" si="3"/>
        <v>0</v>
      </c>
      <c r="K57" s="15">
        <f t="shared" si="4"/>
        <v>660</v>
      </c>
      <c r="L57" s="15">
        <f t="shared" si="5"/>
        <v>2640</v>
      </c>
      <c r="M57" s="16" t="s">
        <v>52</v>
      </c>
      <c r="N57" s="2" t="s">
        <v>202</v>
      </c>
      <c r="O57" s="2" t="s">
        <v>52</v>
      </c>
      <c r="P57" s="2" t="s">
        <v>52</v>
      </c>
      <c r="Q57" s="2" t="s">
        <v>82</v>
      </c>
      <c r="R57" s="2" t="s">
        <v>62</v>
      </c>
      <c r="S57" s="2" t="s">
        <v>62</v>
      </c>
      <c r="T57" s="2" t="s">
        <v>63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2" t="s">
        <v>52</v>
      </c>
      <c r="AS57" s="2" t="s">
        <v>52</v>
      </c>
      <c r="AT57" s="3"/>
      <c r="AU57" s="2" t="s">
        <v>203</v>
      </c>
      <c r="AV57" s="3">
        <v>2887</v>
      </c>
    </row>
    <row r="58" spans="1:48" ht="30" customHeight="1" x14ac:dyDescent="0.3">
      <c r="A58" s="14"/>
      <c r="B58" s="14"/>
      <c r="C58" s="14"/>
      <c r="D58" s="14"/>
      <c r="E58" s="15"/>
      <c r="F58" s="15"/>
      <c r="G58" s="15"/>
      <c r="H58" s="15"/>
      <c r="I58" s="15"/>
      <c r="J58" s="15"/>
      <c r="K58" s="15"/>
      <c r="L58" s="15"/>
      <c r="M58" s="14"/>
      <c r="Q58" s="1" t="s">
        <v>82</v>
      </c>
    </row>
    <row r="59" spans="1:48" ht="30" customHeight="1" x14ac:dyDescent="0.3">
      <c r="A59" s="14"/>
      <c r="B59" s="14"/>
      <c r="C59" s="14"/>
      <c r="D59" s="14"/>
      <c r="E59" s="15"/>
      <c r="F59" s="15"/>
      <c r="G59" s="15"/>
      <c r="H59" s="15"/>
      <c r="I59" s="15"/>
      <c r="J59" s="15"/>
      <c r="K59" s="15"/>
      <c r="L59" s="15"/>
      <c r="M59" s="14"/>
      <c r="Q59" s="1" t="s">
        <v>82</v>
      </c>
    </row>
    <row r="60" spans="1:48" ht="30" customHeight="1" x14ac:dyDescent="0.3">
      <c r="A60" s="14"/>
      <c r="B60" s="14"/>
      <c r="C60" s="14"/>
      <c r="D60" s="14"/>
      <c r="E60" s="15"/>
      <c r="F60" s="15"/>
      <c r="G60" s="15"/>
      <c r="H60" s="15"/>
      <c r="I60" s="15"/>
      <c r="J60" s="15"/>
      <c r="K60" s="15"/>
      <c r="L60" s="15"/>
      <c r="M60" s="14"/>
      <c r="Q60" s="1" t="s">
        <v>82</v>
      </c>
    </row>
    <row r="61" spans="1:48" ht="30" customHeight="1" x14ac:dyDescent="0.3">
      <c r="A61" s="14"/>
      <c r="B61" s="14"/>
      <c r="C61" s="14"/>
      <c r="D61" s="14"/>
      <c r="E61" s="15"/>
      <c r="F61" s="15"/>
      <c r="G61" s="15"/>
      <c r="H61" s="15"/>
      <c r="I61" s="15"/>
      <c r="J61" s="15"/>
      <c r="K61" s="15"/>
      <c r="L61" s="15"/>
      <c r="M61" s="14"/>
      <c r="Q61" s="1" t="s">
        <v>82</v>
      </c>
    </row>
    <row r="62" spans="1:48" ht="30" customHeight="1" x14ac:dyDescent="0.3">
      <c r="A62" s="14"/>
      <c r="B62" s="14"/>
      <c r="C62" s="14"/>
      <c r="D62" s="14"/>
      <c r="E62" s="15"/>
      <c r="F62" s="15"/>
      <c r="G62" s="15"/>
      <c r="H62" s="15"/>
      <c r="I62" s="15"/>
      <c r="J62" s="15"/>
      <c r="K62" s="15"/>
      <c r="L62" s="15"/>
      <c r="M62" s="14"/>
      <c r="Q62" s="1" t="s">
        <v>82</v>
      </c>
    </row>
    <row r="63" spans="1:48" ht="30" customHeight="1" x14ac:dyDescent="0.3">
      <c r="A63" s="14"/>
      <c r="B63" s="14"/>
      <c r="C63" s="14"/>
      <c r="D63" s="14"/>
      <c r="E63" s="15"/>
      <c r="F63" s="15"/>
      <c r="G63" s="15"/>
      <c r="H63" s="15"/>
      <c r="I63" s="15"/>
      <c r="J63" s="15"/>
      <c r="K63" s="15"/>
      <c r="L63" s="15"/>
      <c r="M63" s="14"/>
      <c r="Q63" s="1" t="s">
        <v>82</v>
      </c>
    </row>
    <row r="64" spans="1:48" ht="30" customHeight="1" x14ac:dyDescent="0.3">
      <c r="A64" s="14"/>
      <c r="B64" s="14"/>
      <c r="C64" s="14"/>
      <c r="D64" s="14"/>
      <c r="E64" s="15"/>
      <c r="F64" s="15"/>
      <c r="G64" s="15"/>
      <c r="H64" s="15"/>
      <c r="I64" s="15"/>
      <c r="J64" s="15"/>
      <c r="K64" s="15"/>
      <c r="L64" s="15"/>
      <c r="M64" s="14"/>
      <c r="Q64" s="1" t="s">
        <v>82</v>
      </c>
    </row>
    <row r="65" spans="1:48" ht="30" customHeight="1" x14ac:dyDescent="0.3">
      <c r="A65" s="14"/>
      <c r="B65" s="14"/>
      <c r="C65" s="14"/>
      <c r="D65" s="14"/>
      <c r="E65" s="15"/>
      <c r="F65" s="15"/>
      <c r="G65" s="15"/>
      <c r="H65" s="15"/>
      <c r="I65" s="15"/>
      <c r="J65" s="15"/>
      <c r="K65" s="15"/>
      <c r="L65" s="15"/>
      <c r="M65" s="14"/>
      <c r="Q65" s="1" t="s">
        <v>82</v>
      </c>
    </row>
    <row r="66" spans="1:48" ht="30" customHeight="1" x14ac:dyDescent="0.3">
      <c r="A66" s="14"/>
      <c r="B66" s="14"/>
      <c r="C66" s="14"/>
      <c r="D66" s="14"/>
      <c r="E66" s="15"/>
      <c r="F66" s="15"/>
      <c r="G66" s="15"/>
      <c r="H66" s="15"/>
      <c r="I66" s="15"/>
      <c r="J66" s="15"/>
      <c r="K66" s="15"/>
      <c r="L66" s="15"/>
      <c r="M66" s="14"/>
      <c r="Q66" s="1" t="s">
        <v>82</v>
      </c>
    </row>
    <row r="67" spans="1:48" ht="30" customHeight="1" x14ac:dyDescent="0.3">
      <c r="A67" s="14"/>
      <c r="B67" s="14"/>
      <c r="C67" s="14"/>
      <c r="D67" s="14"/>
      <c r="E67" s="15"/>
      <c r="F67" s="15"/>
      <c r="G67" s="15"/>
      <c r="H67" s="15"/>
      <c r="I67" s="15"/>
      <c r="J67" s="15"/>
      <c r="K67" s="15"/>
      <c r="L67" s="15"/>
      <c r="M67" s="14"/>
      <c r="Q67" s="1" t="s">
        <v>82</v>
      </c>
    </row>
    <row r="68" spans="1:48" ht="30" customHeight="1" x14ac:dyDescent="0.3">
      <c r="A68" s="14"/>
      <c r="B68" s="14"/>
      <c r="C68" s="14"/>
      <c r="D68" s="14"/>
      <c r="E68" s="15"/>
      <c r="F68" s="15"/>
      <c r="G68" s="15"/>
      <c r="H68" s="15"/>
      <c r="I68" s="15"/>
      <c r="J68" s="15"/>
      <c r="K68" s="15"/>
      <c r="L68" s="15"/>
      <c r="M68" s="14"/>
      <c r="Q68" s="1" t="s">
        <v>82</v>
      </c>
    </row>
    <row r="69" spans="1:48" ht="30" customHeight="1" x14ac:dyDescent="0.3">
      <c r="A69" s="14"/>
      <c r="B69" s="14"/>
      <c r="C69" s="14"/>
      <c r="D69" s="14"/>
      <c r="E69" s="15"/>
      <c r="F69" s="15"/>
      <c r="G69" s="15"/>
      <c r="H69" s="15"/>
      <c r="I69" s="15"/>
      <c r="J69" s="15"/>
      <c r="K69" s="15"/>
      <c r="L69" s="15"/>
      <c r="M69" s="14"/>
      <c r="Q69" s="1" t="s">
        <v>82</v>
      </c>
    </row>
    <row r="70" spans="1:48" ht="30" customHeight="1" x14ac:dyDescent="0.3">
      <c r="A70" s="14"/>
      <c r="B70" s="14"/>
      <c r="C70" s="14"/>
      <c r="D70" s="14"/>
      <c r="E70" s="15"/>
      <c r="F70" s="15"/>
      <c r="G70" s="15"/>
      <c r="H70" s="15"/>
      <c r="I70" s="15"/>
      <c r="J70" s="15"/>
      <c r="K70" s="15"/>
      <c r="L70" s="15"/>
      <c r="M70" s="14"/>
      <c r="Q70" s="1" t="s">
        <v>82</v>
      </c>
    </row>
    <row r="71" spans="1:48" ht="30" customHeight="1" x14ac:dyDescent="0.3">
      <c r="A71" s="14"/>
      <c r="B71" s="14"/>
      <c r="C71" s="14"/>
      <c r="D71" s="14"/>
      <c r="E71" s="15"/>
      <c r="F71" s="15"/>
      <c r="G71" s="15"/>
      <c r="H71" s="15"/>
      <c r="I71" s="15"/>
      <c r="J71" s="15"/>
      <c r="K71" s="15"/>
      <c r="L71" s="15"/>
      <c r="M71" s="14"/>
      <c r="Q71" s="1" t="s">
        <v>82</v>
      </c>
    </row>
    <row r="72" spans="1:48" ht="30" customHeight="1" x14ac:dyDescent="0.3">
      <c r="A72" s="14"/>
      <c r="B72" s="14"/>
      <c r="C72" s="14"/>
      <c r="D72" s="14"/>
      <c r="E72" s="15"/>
      <c r="F72" s="15"/>
      <c r="G72" s="15"/>
      <c r="H72" s="15"/>
      <c r="I72" s="15"/>
      <c r="J72" s="15"/>
      <c r="K72" s="15"/>
      <c r="L72" s="15"/>
      <c r="M72" s="14"/>
      <c r="Q72" s="1" t="s">
        <v>82</v>
      </c>
    </row>
    <row r="73" spans="1:48" ht="30" customHeight="1" x14ac:dyDescent="0.3">
      <c r="A73" s="14"/>
      <c r="B73" s="14"/>
      <c r="C73" s="14"/>
      <c r="D73" s="14"/>
      <c r="E73" s="15"/>
      <c r="F73" s="15"/>
      <c r="G73" s="15"/>
      <c r="H73" s="15"/>
      <c r="I73" s="15"/>
      <c r="J73" s="15"/>
      <c r="K73" s="15"/>
      <c r="L73" s="15"/>
      <c r="M73" s="14"/>
      <c r="Q73" s="1" t="s">
        <v>82</v>
      </c>
    </row>
    <row r="74" spans="1:48" ht="30" customHeight="1" x14ac:dyDescent="0.3">
      <c r="A74" s="14"/>
      <c r="B74" s="14"/>
      <c r="C74" s="14"/>
      <c r="D74" s="14"/>
      <c r="E74" s="15"/>
      <c r="F74" s="15"/>
      <c r="G74" s="15"/>
      <c r="H74" s="15"/>
      <c r="I74" s="15"/>
      <c r="J74" s="15"/>
      <c r="K74" s="15"/>
      <c r="L74" s="15"/>
      <c r="M74" s="14"/>
      <c r="Q74" s="1" t="s">
        <v>82</v>
      </c>
    </row>
    <row r="75" spans="1:48" ht="30" customHeight="1" x14ac:dyDescent="0.3">
      <c r="A75" s="16" t="s">
        <v>79</v>
      </c>
      <c r="B75" s="14"/>
      <c r="C75" s="14"/>
      <c r="D75" s="14"/>
      <c r="E75" s="15"/>
      <c r="F75" s="15">
        <f>SUMIF(Q29:Q74,"010102",F29:F74)</f>
        <v>3993500</v>
      </c>
      <c r="G75" s="15"/>
      <c r="H75" s="15">
        <f>SUMIF(Q29:Q74,"010102",H29:H74)</f>
        <v>0</v>
      </c>
      <c r="I75" s="15"/>
      <c r="J75" s="15">
        <f>SUMIF(Q29:Q74,"010102",J29:J74)</f>
        <v>0</v>
      </c>
      <c r="K75" s="15"/>
      <c r="L75" s="15">
        <f>SUMIF(Q29:Q74,"010102",L29:L74)</f>
        <v>3993500</v>
      </c>
      <c r="M75" s="14"/>
      <c r="N75" t="s">
        <v>80</v>
      </c>
    </row>
    <row r="76" spans="1:48" ht="30" customHeight="1" x14ac:dyDescent="0.3">
      <c r="A76" s="16" t="s">
        <v>204</v>
      </c>
      <c r="B76" s="16" t="s">
        <v>52</v>
      </c>
      <c r="C76" s="14"/>
      <c r="D76" s="14"/>
      <c r="E76" s="15"/>
      <c r="F76" s="15"/>
      <c r="G76" s="15"/>
      <c r="H76" s="15"/>
      <c r="I76" s="15"/>
      <c r="J76" s="15"/>
      <c r="K76" s="15"/>
      <c r="L76" s="15"/>
      <c r="M76" s="14"/>
      <c r="N76" s="3"/>
      <c r="O76" s="3"/>
      <c r="P76" s="3"/>
      <c r="Q76" s="2" t="s">
        <v>205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</row>
    <row r="77" spans="1:48" ht="30" customHeight="1" x14ac:dyDescent="0.3">
      <c r="A77" s="16" t="s">
        <v>206</v>
      </c>
      <c r="B77" s="16" t="s">
        <v>207</v>
      </c>
      <c r="C77" s="16" t="s">
        <v>208</v>
      </c>
      <c r="D77" s="14">
        <v>18</v>
      </c>
      <c r="E77" s="15">
        <f>TRUNC(일위대가목록!E38,0)</f>
        <v>0</v>
      </c>
      <c r="F77" s="15">
        <f>TRUNC(E77*D77, 0)</f>
        <v>0</v>
      </c>
      <c r="G77" s="15">
        <f>TRUNC(일위대가목록!F38,0)</f>
        <v>0</v>
      </c>
      <c r="H77" s="15">
        <f>TRUNC(G77*D77, 0)</f>
        <v>0</v>
      </c>
      <c r="I77" s="15">
        <f>TRUNC(일위대가목록!G38,0)</f>
        <v>0</v>
      </c>
      <c r="J77" s="15">
        <f>TRUNC(I77*D77, 0)</f>
        <v>0</v>
      </c>
      <c r="K77" s="15">
        <f t="shared" ref="K77:L79" si="6">TRUNC(E77+G77+I77, 0)</f>
        <v>0</v>
      </c>
      <c r="L77" s="15">
        <f t="shared" si="6"/>
        <v>0</v>
      </c>
      <c r="M77" s="16" t="s">
        <v>209</v>
      </c>
      <c r="N77" s="2" t="s">
        <v>210</v>
      </c>
      <c r="O77" s="2" t="s">
        <v>52</v>
      </c>
      <c r="P77" s="2" t="s">
        <v>52</v>
      </c>
      <c r="Q77" s="2" t="s">
        <v>205</v>
      </c>
      <c r="R77" s="2" t="s">
        <v>63</v>
      </c>
      <c r="S77" s="2" t="s">
        <v>62</v>
      </c>
      <c r="T77" s="2" t="s">
        <v>62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2" t="s">
        <v>52</v>
      </c>
      <c r="AS77" s="2" t="s">
        <v>52</v>
      </c>
      <c r="AT77" s="3"/>
      <c r="AU77" s="2" t="s">
        <v>211</v>
      </c>
      <c r="AV77" s="3">
        <v>2889</v>
      </c>
    </row>
    <row r="78" spans="1:48" ht="30" customHeight="1" x14ac:dyDescent="0.3">
      <c r="A78" s="16" t="s">
        <v>212</v>
      </c>
      <c r="B78" s="16" t="s">
        <v>213</v>
      </c>
      <c r="C78" s="16" t="s">
        <v>208</v>
      </c>
      <c r="D78" s="14">
        <v>18</v>
      </c>
      <c r="E78" s="15">
        <f>TRUNC(일위대가목록!E39,0)</f>
        <v>0</v>
      </c>
      <c r="F78" s="15">
        <f>TRUNC(E78*D78, 0)</f>
        <v>0</v>
      </c>
      <c r="G78" s="15">
        <f>TRUNC(일위대가목록!F39,0)</f>
        <v>0</v>
      </c>
      <c r="H78" s="15">
        <f>TRUNC(G78*D78, 0)</f>
        <v>0</v>
      </c>
      <c r="I78" s="15">
        <f>TRUNC(일위대가목록!G39,0)</f>
        <v>0</v>
      </c>
      <c r="J78" s="15">
        <f>TRUNC(I78*D78, 0)</f>
        <v>0</v>
      </c>
      <c r="K78" s="15">
        <f t="shared" si="6"/>
        <v>0</v>
      </c>
      <c r="L78" s="15">
        <f t="shared" si="6"/>
        <v>0</v>
      </c>
      <c r="M78" s="16" t="s">
        <v>214</v>
      </c>
      <c r="N78" s="2" t="s">
        <v>215</v>
      </c>
      <c r="O78" s="2" t="s">
        <v>52</v>
      </c>
      <c r="P78" s="2" t="s">
        <v>52</v>
      </c>
      <c r="Q78" s="2" t="s">
        <v>205</v>
      </c>
      <c r="R78" s="2" t="s">
        <v>63</v>
      </c>
      <c r="S78" s="2" t="s">
        <v>62</v>
      </c>
      <c r="T78" s="2" t="s">
        <v>62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2" t="s">
        <v>52</v>
      </c>
      <c r="AS78" s="2" t="s">
        <v>52</v>
      </c>
      <c r="AT78" s="3"/>
      <c r="AU78" s="2" t="s">
        <v>216</v>
      </c>
      <c r="AV78" s="3">
        <v>2890</v>
      </c>
    </row>
    <row r="79" spans="1:48" ht="30" customHeight="1" x14ac:dyDescent="0.3">
      <c r="A79" s="16" t="s">
        <v>217</v>
      </c>
      <c r="B79" s="16" t="s">
        <v>218</v>
      </c>
      <c r="C79" s="16" t="s">
        <v>60</v>
      </c>
      <c r="D79" s="14">
        <v>1</v>
      </c>
      <c r="E79" s="15">
        <f>TRUNC(일위대가목록!E37,0)</f>
        <v>0</v>
      </c>
      <c r="F79" s="15">
        <f>TRUNC(E79*D79, 0)</f>
        <v>0</v>
      </c>
      <c r="G79" s="15">
        <f>TRUNC(일위대가목록!F37,0)</f>
        <v>0</v>
      </c>
      <c r="H79" s="15">
        <f>TRUNC(G79*D79, 0)</f>
        <v>0</v>
      </c>
      <c r="I79" s="15">
        <f>TRUNC(일위대가목록!G37,0)</f>
        <v>0</v>
      </c>
      <c r="J79" s="15">
        <f>TRUNC(I79*D79, 0)</f>
        <v>0</v>
      </c>
      <c r="K79" s="15">
        <f t="shared" si="6"/>
        <v>0</v>
      </c>
      <c r="L79" s="15">
        <f t="shared" si="6"/>
        <v>0</v>
      </c>
      <c r="M79" s="16" t="s">
        <v>219</v>
      </c>
      <c r="N79" s="2" t="s">
        <v>220</v>
      </c>
      <c r="O79" s="2" t="s">
        <v>52</v>
      </c>
      <c r="P79" s="2" t="s">
        <v>52</v>
      </c>
      <c r="Q79" s="2" t="s">
        <v>205</v>
      </c>
      <c r="R79" s="2" t="s">
        <v>63</v>
      </c>
      <c r="S79" s="2" t="s">
        <v>62</v>
      </c>
      <c r="T79" s="2" t="s">
        <v>62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2" t="s">
        <v>52</v>
      </c>
      <c r="AS79" s="2" t="s">
        <v>52</v>
      </c>
      <c r="AT79" s="3"/>
      <c r="AU79" s="2" t="s">
        <v>221</v>
      </c>
      <c r="AV79" s="3">
        <v>2891</v>
      </c>
    </row>
    <row r="80" spans="1:48" ht="30" customHeight="1" x14ac:dyDescent="0.3">
      <c r="A80" s="14"/>
      <c r="B80" s="14"/>
      <c r="C80" s="14"/>
      <c r="D80" s="14"/>
      <c r="E80" s="15"/>
      <c r="F80" s="15"/>
      <c r="G80" s="15"/>
      <c r="H80" s="15"/>
      <c r="I80" s="15"/>
      <c r="J80" s="15"/>
      <c r="K80" s="15"/>
      <c r="L80" s="15"/>
      <c r="M80" s="14"/>
      <c r="Q80" s="1" t="s">
        <v>205</v>
      </c>
    </row>
    <row r="81" spans="1:17" ht="30" customHeight="1" x14ac:dyDescent="0.3">
      <c r="A81" s="14"/>
      <c r="B81" s="14"/>
      <c r="C81" s="14"/>
      <c r="D81" s="14"/>
      <c r="E81" s="15"/>
      <c r="F81" s="15"/>
      <c r="G81" s="15"/>
      <c r="H81" s="15"/>
      <c r="I81" s="15"/>
      <c r="J81" s="15"/>
      <c r="K81" s="15"/>
      <c r="L81" s="15"/>
      <c r="M81" s="14"/>
      <c r="Q81" s="1" t="s">
        <v>205</v>
      </c>
    </row>
    <row r="82" spans="1:17" ht="30" customHeight="1" x14ac:dyDescent="0.3">
      <c r="A82" s="14"/>
      <c r="B82" s="14"/>
      <c r="C82" s="14"/>
      <c r="D82" s="14"/>
      <c r="E82" s="15"/>
      <c r="F82" s="15"/>
      <c r="G82" s="15"/>
      <c r="H82" s="15"/>
      <c r="I82" s="15"/>
      <c r="J82" s="15"/>
      <c r="K82" s="15"/>
      <c r="L82" s="15"/>
      <c r="M82" s="14"/>
      <c r="Q82" s="1" t="s">
        <v>205</v>
      </c>
    </row>
    <row r="83" spans="1:17" ht="30" customHeight="1" x14ac:dyDescent="0.3">
      <c r="A83" s="14"/>
      <c r="B83" s="14"/>
      <c r="C83" s="14"/>
      <c r="D83" s="14"/>
      <c r="E83" s="15"/>
      <c r="F83" s="15"/>
      <c r="G83" s="15"/>
      <c r="H83" s="15"/>
      <c r="I83" s="15"/>
      <c r="J83" s="15"/>
      <c r="K83" s="15"/>
      <c r="L83" s="15"/>
      <c r="M83" s="14"/>
      <c r="Q83" s="1" t="s">
        <v>205</v>
      </c>
    </row>
    <row r="84" spans="1:17" ht="30" customHeight="1" x14ac:dyDescent="0.3">
      <c r="A84" s="14"/>
      <c r="B84" s="14"/>
      <c r="C84" s="14"/>
      <c r="D84" s="14"/>
      <c r="E84" s="15"/>
      <c r="F84" s="15"/>
      <c r="G84" s="15"/>
      <c r="H84" s="15"/>
      <c r="I84" s="15"/>
      <c r="J84" s="15"/>
      <c r="K84" s="15"/>
      <c r="L84" s="15"/>
      <c r="M84" s="14"/>
      <c r="Q84" s="1" t="s">
        <v>205</v>
      </c>
    </row>
    <row r="85" spans="1:17" ht="30" customHeight="1" x14ac:dyDescent="0.3">
      <c r="A85" s="14"/>
      <c r="B85" s="14"/>
      <c r="C85" s="14"/>
      <c r="D85" s="14"/>
      <c r="E85" s="15"/>
      <c r="F85" s="15"/>
      <c r="G85" s="15"/>
      <c r="H85" s="15"/>
      <c r="I85" s="15"/>
      <c r="J85" s="15"/>
      <c r="K85" s="15"/>
      <c r="L85" s="15"/>
      <c r="M85" s="14"/>
      <c r="Q85" s="1" t="s">
        <v>205</v>
      </c>
    </row>
    <row r="86" spans="1:17" ht="30" customHeight="1" x14ac:dyDescent="0.3">
      <c r="A86" s="14"/>
      <c r="B86" s="14"/>
      <c r="C86" s="14"/>
      <c r="D86" s="14"/>
      <c r="E86" s="15"/>
      <c r="F86" s="15"/>
      <c r="G86" s="15"/>
      <c r="H86" s="15"/>
      <c r="I86" s="15"/>
      <c r="J86" s="15"/>
      <c r="K86" s="15"/>
      <c r="L86" s="15"/>
      <c r="M86" s="14"/>
      <c r="Q86" s="1" t="s">
        <v>205</v>
      </c>
    </row>
    <row r="87" spans="1:17" ht="30" customHeight="1" x14ac:dyDescent="0.3">
      <c r="A87" s="14"/>
      <c r="B87" s="14"/>
      <c r="C87" s="14"/>
      <c r="D87" s="14"/>
      <c r="E87" s="15"/>
      <c r="F87" s="15"/>
      <c r="G87" s="15"/>
      <c r="H87" s="15"/>
      <c r="I87" s="15"/>
      <c r="J87" s="15"/>
      <c r="K87" s="15"/>
      <c r="L87" s="15"/>
      <c r="M87" s="14"/>
      <c r="Q87" s="1" t="s">
        <v>205</v>
      </c>
    </row>
    <row r="88" spans="1:17" ht="30" customHeight="1" x14ac:dyDescent="0.3">
      <c r="A88" s="14"/>
      <c r="B88" s="14"/>
      <c r="C88" s="14"/>
      <c r="D88" s="14"/>
      <c r="E88" s="15"/>
      <c r="F88" s="15"/>
      <c r="G88" s="15"/>
      <c r="H88" s="15"/>
      <c r="I88" s="15"/>
      <c r="J88" s="15"/>
      <c r="K88" s="15"/>
      <c r="L88" s="15"/>
      <c r="M88" s="14"/>
      <c r="Q88" s="1" t="s">
        <v>205</v>
      </c>
    </row>
    <row r="89" spans="1:17" ht="30" customHeight="1" x14ac:dyDescent="0.3">
      <c r="A89" s="14"/>
      <c r="B89" s="14"/>
      <c r="C89" s="14"/>
      <c r="D89" s="14"/>
      <c r="E89" s="15"/>
      <c r="F89" s="15"/>
      <c r="G89" s="15"/>
      <c r="H89" s="15"/>
      <c r="I89" s="15"/>
      <c r="J89" s="15"/>
      <c r="K89" s="15"/>
      <c r="L89" s="15"/>
      <c r="M89" s="14"/>
      <c r="Q89" s="1" t="s">
        <v>205</v>
      </c>
    </row>
    <row r="90" spans="1:17" ht="30" customHeight="1" x14ac:dyDescent="0.3">
      <c r="A90" s="14"/>
      <c r="B90" s="14"/>
      <c r="C90" s="14"/>
      <c r="D90" s="14"/>
      <c r="E90" s="15"/>
      <c r="F90" s="15"/>
      <c r="G90" s="15"/>
      <c r="H90" s="15"/>
      <c r="I90" s="15"/>
      <c r="J90" s="15"/>
      <c r="K90" s="15"/>
      <c r="L90" s="15"/>
      <c r="M90" s="14"/>
      <c r="Q90" s="1" t="s">
        <v>205</v>
      </c>
    </row>
    <row r="91" spans="1:17" ht="30" customHeight="1" x14ac:dyDescent="0.3">
      <c r="A91" s="14"/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  <c r="M91" s="14"/>
      <c r="Q91" s="1" t="s">
        <v>205</v>
      </c>
    </row>
    <row r="92" spans="1:17" ht="30" customHeight="1" x14ac:dyDescent="0.3">
      <c r="A92" s="14"/>
      <c r="B92" s="14"/>
      <c r="C92" s="14"/>
      <c r="D92" s="14"/>
      <c r="E92" s="15"/>
      <c r="F92" s="15"/>
      <c r="G92" s="15"/>
      <c r="H92" s="15"/>
      <c r="I92" s="15"/>
      <c r="J92" s="15"/>
      <c r="K92" s="15"/>
      <c r="L92" s="15"/>
      <c r="M92" s="14"/>
      <c r="Q92" s="1" t="s">
        <v>205</v>
      </c>
    </row>
    <row r="93" spans="1:17" ht="30" customHeight="1" x14ac:dyDescent="0.3">
      <c r="A93" s="14"/>
      <c r="B93" s="14"/>
      <c r="C93" s="14"/>
      <c r="D93" s="14"/>
      <c r="E93" s="15"/>
      <c r="F93" s="15"/>
      <c r="G93" s="15"/>
      <c r="H93" s="15"/>
      <c r="I93" s="15"/>
      <c r="J93" s="15"/>
      <c r="K93" s="15"/>
      <c r="L93" s="15"/>
      <c r="M93" s="14"/>
      <c r="Q93" s="1" t="s">
        <v>205</v>
      </c>
    </row>
    <row r="94" spans="1:17" ht="30" customHeight="1" x14ac:dyDescent="0.3">
      <c r="A94" s="14"/>
      <c r="B94" s="14"/>
      <c r="C94" s="14"/>
      <c r="D94" s="14"/>
      <c r="E94" s="15"/>
      <c r="F94" s="15"/>
      <c r="G94" s="15"/>
      <c r="H94" s="15"/>
      <c r="I94" s="15"/>
      <c r="J94" s="15"/>
      <c r="K94" s="15"/>
      <c r="L94" s="15"/>
      <c r="M94" s="14"/>
      <c r="Q94" s="1" t="s">
        <v>205</v>
      </c>
    </row>
    <row r="95" spans="1:17" ht="30" customHeight="1" x14ac:dyDescent="0.3">
      <c r="A95" s="14"/>
      <c r="B95" s="14"/>
      <c r="C95" s="14"/>
      <c r="D95" s="14"/>
      <c r="E95" s="15"/>
      <c r="F95" s="15"/>
      <c r="G95" s="15"/>
      <c r="H95" s="15"/>
      <c r="I95" s="15"/>
      <c r="J95" s="15"/>
      <c r="K95" s="15"/>
      <c r="L95" s="15"/>
      <c r="M95" s="14"/>
      <c r="Q95" s="1" t="s">
        <v>205</v>
      </c>
    </row>
    <row r="96" spans="1:17" ht="30" customHeight="1" x14ac:dyDescent="0.3">
      <c r="A96" s="14"/>
      <c r="B96" s="14"/>
      <c r="C96" s="14"/>
      <c r="D96" s="14"/>
      <c r="E96" s="15"/>
      <c r="F96" s="15"/>
      <c r="G96" s="15"/>
      <c r="H96" s="15"/>
      <c r="I96" s="15"/>
      <c r="J96" s="15"/>
      <c r="K96" s="15"/>
      <c r="L96" s="15"/>
      <c r="M96" s="14"/>
      <c r="Q96" s="1" t="s">
        <v>205</v>
      </c>
    </row>
    <row r="97" spans="1:48" ht="30" customHeight="1" x14ac:dyDescent="0.3">
      <c r="A97" s="14"/>
      <c r="B97" s="14"/>
      <c r="C97" s="14"/>
      <c r="D97" s="14"/>
      <c r="E97" s="15"/>
      <c r="F97" s="15"/>
      <c r="G97" s="15"/>
      <c r="H97" s="15"/>
      <c r="I97" s="15"/>
      <c r="J97" s="15"/>
      <c r="K97" s="15"/>
      <c r="L97" s="15"/>
      <c r="M97" s="14"/>
      <c r="Q97" s="1" t="s">
        <v>205</v>
      </c>
    </row>
    <row r="98" spans="1:48" ht="30" customHeight="1" x14ac:dyDescent="0.3">
      <c r="A98" s="14"/>
      <c r="B98" s="14"/>
      <c r="C98" s="14"/>
      <c r="D98" s="14"/>
      <c r="E98" s="15"/>
      <c r="F98" s="15"/>
      <c r="G98" s="15"/>
      <c r="H98" s="15"/>
      <c r="I98" s="15"/>
      <c r="J98" s="15"/>
      <c r="K98" s="15"/>
      <c r="L98" s="15"/>
      <c r="M98" s="14"/>
      <c r="Q98" s="1" t="s">
        <v>205</v>
      </c>
    </row>
    <row r="99" spans="1:48" ht="30" customHeight="1" x14ac:dyDescent="0.3">
      <c r="A99" s="16" t="s">
        <v>79</v>
      </c>
      <c r="B99" s="14"/>
      <c r="C99" s="14"/>
      <c r="D99" s="14"/>
      <c r="E99" s="15"/>
      <c r="F99" s="15">
        <f>SUMIF(Q77:Q98,"010103",F77:F98)</f>
        <v>0</v>
      </c>
      <c r="G99" s="15"/>
      <c r="H99" s="15">
        <f>SUMIF(Q77:Q98,"010103",H77:H98)</f>
        <v>0</v>
      </c>
      <c r="I99" s="15"/>
      <c r="J99" s="15">
        <f>SUMIF(Q77:Q98,"010103",J77:J98)</f>
        <v>0</v>
      </c>
      <c r="K99" s="15"/>
      <c r="L99" s="15">
        <f>SUMIF(Q77:Q98,"010103",L77:L98)</f>
        <v>0</v>
      </c>
      <c r="M99" s="14"/>
      <c r="N99" t="s">
        <v>80</v>
      </c>
    </row>
    <row r="100" spans="1:48" ht="30" customHeight="1" x14ac:dyDescent="0.3">
      <c r="A100" s="16" t="s">
        <v>222</v>
      </c>
      <c r="B100" s="16" t="s">
        <v>52</v>
      </c>
      <c r="C100" s="14"/>
      <c r="D100" s="14"/>
      <c r="E100" s="15"/>
      <c r="F100" s="15"/>
      <c r="G100" s="15"/>
      <c r="H100" s="15"/>
      <c r="I100" s="15"/>
      <c r="J100" s="15"/>
      <c r="K100" s="15"/>
      <c r="L100" s="15"/>
      <c r="M100" s="14"/>
      <c r="N100" s="3"/>
      <c r="O100" s="3"/>
      <c r="P100" s="3"/>
      <c r="Q100" s="2" t="s">
        <v>223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</row>
    <row r="101" spans="1:48" ht="30" customHeight="1" x14ac:dyDescent="0.3">
      <c r="A101" s="16" t="s">
        <v>224</v>
      </c>
      <c r="B101" s="16" t="s">
        <v>111</v>
      </c>
      <c r="C101" s="16" t="s">
        <v>85</v>
      </c>
      <c r="D101" s="14">
        <v>18</v>
      </c>
      <c r="E101" s="15">
        <f>TRUNC(일위대가목록!E36,0)</f>
        <v>0</v>
      </c>
      <c r="F101" s="15">
        <f>TRUNC(E101*D101, 0)</f>
        <v>0</v>
      </c>
      <c r="G101" s="15">
        <f>TRUNC(일위대가목록!F36,0)</f>
        <v>0</v>
      </c>
      <c r="H101" s="15">
        <f>TRUNC(G101*D101, 0)</f>
        <v>0</v>
      </c>
      <c r="I101" s="15">
        <f>TRUNC(일위대가목록!G36,0)</f>
        <v>0</v>
      </c>
      <c r="J101" s="15">
        <f>TRUNC(I101*D101, 0)</f>
        <v>0</v>
      </c>
      <c r="K101" s="15">
        <f>TRUNC(E101+G101+I101, 0)</f>
        <v>0</v>
      </c>
      <c r="L101" s="15">
        <f>TRUNC(F101+H101+J101, 0)</f>
        <v>0</v>
      </c>
      <c r="M101" s="16" t="s">
        <v>225</v>
      </c>
      <c r="N101" s="2" t="s">
        <v>226</v>
      </c>
      <c r="O101" s="2" t="s">
        <v>52</v>
      </c>
      <c r="P101" s="2" t="s">
        <v>52</v>
      </c>
      <c r="Q101" s="2" t="s">
        <v>223</v>
      </c>
      <c r="R101" s="2" t="s">
        <v>63</v>
      </c>
      <c r="S101" s="2" t="s">
        <v>62</v>
      </c>
      <c r="T101" s="2" t="s">
        <v>62</v>
      </c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2" t="s">
        <v>52</v>
      </c>
      <c r="AS101" s="2" t="s">
        <v>52</v>
      </c>
      <c r="AT101" s="3"/>
      <c r="AU101" s="2" t="s">
        <v>227</v>
      </c>
      <c r="AV101" s="3">
        <v>2710</v>
      </c>
    </row>
    <row r="102" spans="1:48" ht="30" customHeight="1" x14ac:dyDescent="0.3">
      <c r="A102" s="16" t="s">
        <v>228</v>
      </c>
      <c r="B102" s="16" t="s">
        <v>229</v>
      </c>
      <c r="C102" s="16" t="s">
        <v>230</v>
      </c>
      <c r="D102" s="14">
        <v>0.01</v>
      </c>
      <c r="E102" s="15">
        <f>TRUNC(일위대가목록!E4,0)</f>
        <v>0</v>
      </c>
      <c r="F102" s="15">
        <f>TRUNC(E102*D102, 0)</f>
        <v>0</v>
      </c>
      <c r="G102" s="15">
        <f>TRUNC(일위대가목록!F4,0)</f>
        <v>0</v>
      </c>
      <c r="H102" s="15">
        <f>TRUNC(G102*D102, 0)</f>
        <v>0</v>
      </c>
      <c r="I102" s="15">
        <f>TRUNC(일위대가목록!G4,0)</f>
        <v>0</v>
      </c>
      <c r="J102" s="15">
        <f>TRUNC(I102*D102, 0)</f>
        <v>0</v>
      </c>
      <c r="K102" s="15">
        <f>TRUNC(E102+G102+I102, 0)</f>
        <v>0</v>
      </c>
      <c r="L102" s="15">
        <f>TRUNC(F102+H102+J102, 0)</f>
        <v>0</v>
      </c>
      <c r="M102" s="16" t="s">
        <v>231</v>
      </c>
      <c r="N102" s="2" t="s">
        <v>232</v>
      </c>
      <c r="O102" s="2" t="s">
        <v>52</v>
      </c>
      <c r="P102" s="2" t="s">
        <v>52</v>
      </c>
      <c r="Q102" s="2" t="s">
        <v>223</v>
      </c>
      <c r="R102" s="2" t="s">
        <v>63</v>
      </c>
      <c r="S102" s="2" t="s">
        <v>62</v>
      </c>
      <c r="T102" s="2" t="s">
        <v>62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2" t="s">
        <v>52</v>
      </c>
      <c r="AS102" s="2" t="s">
        <v>52</v>
      </c>
      <c r="AT102" s="3"/>
      <c r="AU102" s="2" t="s">
        <v>233</v>
      </c>
      <c r="AV102" s="3">
        <v>2711</v>
      </c>
    </row>
    <row r="103" spans="1:48" ht="30" customHeight="1" x14ac:dyDescent="0.3">
      <c r="A103" s="14"/>
      <c r="B103" s="14"/>
      <c r="C103" s="14"/>
      <c r="D103" s="14"/>
      <c r="E103" s="15"/>
      <c r="F103" s="15"/>
      <c r="G103" s="15"/>
      <c r="H103" s="15"/>
      <c r="I103" s="15"/>
      <c r="J103" s="15"/>
      <c r="K103" s="15"/>
      <c r="L103" s="15"/>
      <c r="M103" s="14"/>
      <c r="Q103" s="1" t="s">
        <v>223</v>
      </c>
    </row>
    <row r="104" spans="1:48" ht="30" customHeight="1" x14ac:dyDescent="0.3">
      <c r="A104" s="14"/>
      <c r="B104" s="14"/>
      <c r="C104" s="14"/>
      <c r="D104" s="14"/>
      <c r="E104" s="15"/>
      <c r="F104" s="15"/>
      <c r="G104" s="15"/>
      <c r="H104" s="15"/>
      <c r="I104" s="15"/>
      <c r="J104" s="15"/>
      <c r="K104" s="15"/>
      <c r="L104" s="15"/>
      <c r="M104" s="14"/>
      <c r="Q104" s="1" t="s">
        <v>223</v>
      </c>
    </row>
    <row r="105" spans="1:48" ht="30" customHeight="1" x14ac:dyDescent="0.3">
      <c r="A105" s="14"/>
      <c r="B105" s="14"/>
      <c r="C105" s="14"/>
      <c r="D105" s="14"/>
      <c r="E105" s="15"/>
      <c r="F105" s="15"/>
      <c r="G105" s="15"/>
      <c r="H105" s="15"/>
      <c r="I105" s="15"/>
      <c r="J105" s="15"/>
      <c r="K105" s="15"/>
      <c r="L105" s="15"/>
      <c r="M105" s="14"/>
      <c r="Q105" s="1" t="s">
        <v>223</v>
      </c>
    </row>
    <row r="106" spans="1:48" ht="30" customHeight="1" x14ac:dyDescent="0.3">
      <c r="A106" s="14"/>
      <c r="B106" s="14"/>
      <c r="C106" s="14"/>
      <c r="D106" s="14"/>
      <c r="E106" s="15"/>
      <c r="F106" s="15"/>
      <c r="G106" s="15"/>
      <c r="H106" s="15"/>
      <c r="I106" s="15"/>
      <c r="J106" s="15"/>
      <c r="K106" s="15"/>
      <c r="L106" s="15"/>
      <c r="M106" s="14"/>
      <c r="Q106" s="1" t="s">
        <v>223</v>
      </c>
    </row>
    <row r="107" spans="1:48" ht="30" customHeight="1" x14ac:dyDescent="0.3">
      <c r="A107" s="14"/>
      <c r="B107" s="14"/>
      <c r="C107" s="14"/>
      <c r="D107" s="14"/>
      <c r="E107" s="15"/>
      <c r="F107" s="15"/>
      <c r="G107" s="15"/>
      <c r="H107" s="15"/>
      <c r="I107" s="15"/>
      <c r="J107" s="15"/>
      <c r="K107" s="15"/>
      <c r="L107" s="15"/>
      <c r="M107" s="14"/>
      <c r="Q107" s="1" t="s">
        <v>223</v>
      </c>
    </row>
    <row r="108" spans="1:48" ht="30" customHeight="1" x14ac:dyDescent="0.3">
      <c r="A108" s="14"/>
      <c r="B108" s="14"/>
      <c r="C108" s="14"/>
      <c r="D108" s="14"/>
      <c r="E108" s="15"/>
      <c r="F108" s="15"/>
      <c r="G108" s="15"/>
      <c r="H108" s="15"/>
      <c r="I108" s="15"/>
      <c r="J108" s="15"/>
      <c r="K108" s="15"/>
      <c r="L108" s="15"/>
      <c r="M108" s="14"/>
      <c r="Q108" s="1" t="s">
        <v>223</v>
      </c>
    </row>
    <row r="109" spans="1:48" ht="30" customHeight="1" x14ac:dyDescent="0.3">
      <c r="A109" s="14"/>
      <c r="B109" s="14"/>
      <c r="C109" s="14"/>
      <c r="D109" s="14"/>
      <c r="E109" s="15"/>
      <c r="F109" s="15"/>
      <c r="G109" s="15"/>
      <c r="H109" s="15"/>
      <c r="I109" s="15"/>
      <c r="J109" s="15"/>
      <c r="K109" s="15"/>
      <c r="L109" s="15"/>
      <c r="M109" s="14"/>
      <c r="Q109" s="1" t="s">
        <v>223</v>
      </c>
    </row>
    <row r="110" spans="1:48" ht="30" customHeight="1" x14ac:dyDescent="0.3">
      <c r="A110" s="14"/>
      <c r="B110" s="14"/>
      <c r="C110" s="14"/>
      <c r="D110" s="14"/>
      <c r="E110" s="15"/>
      <c r="F110" s="15"/>
      <c r="G110" s="15"/>
      <c r="H110" s="15"/>
      <c r="I110" s="15"/>
      <c r="J110" s="15"/>
      <c r="K110" s="15"/>
      <c r="L110" s="15"/>
      <c r="M110" s="14"/>
      <c r="Q110" s="1" t="s">
        <v>223</v>
      </c>
    </row>
    <row r="111" spans="1:48" ht="30" customHeight="1" x14ac:dyDescent="0.3">
      <c r="A111" s="14"/>
      <c r="B111" s="14"/>
      <c r="C111" s="14"/>
      <c r="D111" s="14"/>
      <c r="E111" s="15"/>
      <c r="F111" s="15"/>
      <c r="G111" s="15"/>
      <c r="H111" s="15"/>
      <c r="I111" s="15"/>
      <c r="J111" s="15"/>
      <c r="K111" s="15"/>
      <c r="L111" s="15"/>
      <c r="M111" s="14"/>
      <c r="Q111" s="1" t="s">
        <v>223</v>
      </c>
    </row>
    <row r="112" spans="1:48" ht="30" customHeight="1" x14ac:dyDescent="0.3">
      <c r="A112" s="14"/>
      <c r="B112" s="14"/>
      <c r="C112" s="14"/>
      <c r="D112" s="14"/>
      <c r="E112" s="15"/>
      <c r="F112" s="15"/>
      <c r="G112" s="15"/>
      <c r="H112" s="15"/>
      <c r="I112" s="15"/>
      <c r="J112" s="15"/>
      <c r="K112" s="15"/>
      <c r="L112" s="15"/>
      <c r="M112" s="14"/>
      <c r="Q112" s="1" t="s">
        <v>223</v>
      </c>
    </row>
    <row r="113" spans="1:48" ht="30" customHeight="1" x14ac:dyDescent="0.3">
      <c r="A113" s="14"/>
      <c r="B113" s="14"/>
      <c r="C113" s="14"/>
      <c r="D113" s="14"/>
      <c r="E113" s="15"/>
      <c r="F113" s="15"/>
      <c r="G113" s="15"/>
      <c r="H113" s="15"/>
      <c r="I113" s="15"/>
      <c r="J113" s="15"/>
      <c r="K113" s="15"/>
      <c r="L113" s="15"/>
      <c r="M113" s="14"/>
      <c r="Q113" s="1" t="s">
        <v>223</v>
      </c>
    </row>
    <row r="114" spans="1:48" ht="30" customHeight="1" x14ac:dyDescent="0.3">
      <c r="A114" s="14"/>
      <c r="B114" s="14"/>
      <c r="C114" s="14"/>
      <c r="D114" s="14"/>
      <c r="E114" s="15"/>
      <c r="F114" s="15"/>
      <c r="G114" s="15"/>
      <c r="H114" s="15"/>
      <c r="I114" s="15"/>
      <c r="J114" s="15"/>
      <c r="K114" s="15"/>
      <c r="L114" s="15"/>
      <c r="M114" s="14"/>
      <c r="Q114" s="1" t="s">
        <v>223</v>
      </c>
    </row>
    <row r="115" spans="1:48" ht="30" customHeight="1" x14ac:dyDescent="0.3">
      <c r="A115" s="14"/>
      <c r="B115" s="14"/>
      <c r="C115" s="14"/>
      <c r="D115" s="14"/>
      <c r="E115" s="15"/>
      <c r="F115" s="15"/>
      <c r="G115" s="15"/>
      <c r="H115" s="15"/>
      <c r="I115" s="15"/>
      <c r="J115" s="15"/>
      <c r="K115" s="15"/>
      <c r="L115" s="15"/>
      <c r="M115" s="14"/>
      <c r="Q115" s="1" t="s">
        <v>223</v>
      </c>
    </row>
    <row r="116" spans="1:48" ht="30" customHeight="1" x14ac:dyDescent="0.3">
      <c r="A116" s="14"/>
      <c r="B116" s="14"/>
      <c r="C116" s="14"/>
      <c r="D116" s="14"/>
      <c r="E116" s="15"/>
      <c r="F116" s="15"/>
      <c r="G116" s="15"/>
      <c r="H116" s="15"/>
      <c r="I116" s="15"/>
      <c r="J116" s="15"/>
      <c r="K116" s="15"/>
      <c r="L116" s="15"/>
      <c r="M116" s="14"/>
      <c r="Q116" s="1" t="s">
        <v>223</v>
      </c>
    </row>
    <row r="117" spans="1:48" ht="30" customHeight="1" x14ac:dyDescent="0.3">
      <c r="A117" s="14"/>
      <c r="B117" s="14"/>
      <c r="C117" s="14"/>
      <c r="D117" s="14"/>
      <c r="E117" s="15"/>
      <c r="F117" s="15"/>
      <c r="G117" s="15"/>
      <c r="H117" s="15"/>
      <c r="I117" s="15"/>
      <c r="J117" s="15"/>
      <c r="K117" s="15"/>
      <c r="L117" s="15"/>
      <c r="M117" s="14"/>
      <c r="Q117" s="1" t="s">
        <v>223</v>
      </c>
    </row>
    <row r="118" spans="1:48" ht="30" customHeight="1" x14ac:dyDescent="0.3">
      <c r="A118" s="14"/>
      <c r="B118" s="14"/>
      <c r="C118" s="14"/>
      <c r="D118" s="14"/>
      <c r="E118" s="15"/>
      <c r="F118" s="15"/>
      <c r="G118" s="15"/>
      <c r="H118" s="15"/>
      <c r="I118" s="15"/>
      <c r="J118" s="15"/>
      <c r="K118" s="15"/>
      <c r="L118" s="15"/>
      <c r="M118" s="14"/>
      <c r="Q118" s="1" t="s">
        <v>223</v>
      </c>
    </row>
    <row r="119" spans="1:48" ht="30" customHeight="1" x14ac:dyDescent="0.3">
      <c r="A119" s="14"/>
      <c r="B119" s="14"/>
      <c r="C119" s="14"/>
      <c r="D119" s="14"/>
      <c r="E119" s="15"/>
      <c r="F119" s="15"/>
      <c r="G119" s="15"/>
      <c r="H119" s="15"/>
      <c r="I119" s="15"/>
      <c r="J119" s="15"/>
      <c r="K119" s="15"/>
      <c r="L119" s="15"/>
      <c r="M119" s="14"/>
      <c r="Q119" s="1" t="s">
        <v>223</v>
      </c>
    </row>
    <row r="120" spans="1:48" ht="30" customHeight="1" x14ac:dyDescent="0.3">
      <c r="A120" s="14"/>
      <c r="B120" s="14"/>
      <c r="C120" s="14"/>
      <c r="D120" s="14"/>
      <c r="E120" s="15"/>
      <c r="F120" s="15"/>
      <c r="G120" s="15"/>
      <c r="H120" s="15"/>
      <c r="I120" s="15"/>
      <c r="J120" s="15"/>
      <c r="K120" s="15"/>
      <c r="L120" s="15"/>
      <c r="M120" s="14"/>
      <c r="Q120" s="1" t="s">
        <v>223</v>
      </c>
    </row>
    <row r="121" spans="1:48" ht="30" customHeight="1" x14ac:dyDescent="0.3">
      <c r="A121" s="14"/>
      <c r="B121" s="14"/>
      <c r="C121" s="14"/>
      <c r="D121" s="14"/>
      <c r="E121" s="15"/>
      <c r="F121" s="15"/>
      <c r="G121" s="15"/>
      <c r="H121" s="15"/>
      <c r="I121" s="15"/>
      <c r="J121" s="15"/>
      <c r="K121" s="15"/>
      <c r="L121" s="15"/>
      <c r="M121" s="14"/>
      <c r="Q121" s="1" t="s">
        <v>223</v>
      </c>
    </row>
    <row r="122" spans="1:48" ht="30" customHeight="1" x14ac:dyDescent="0.3">
      <c r="A122" s="14"/>
      <c r="B122" s="14"/>
      <c r="C122" s="14"/>
      <c r="D122" s="14"/>
      <c r="E122" s="15"/>
      <c r="F122" s="15"/>
      <c r="G122" s="15"/>
      <c r="H122" s="15"/>
      <c r="I122" s="15"/>
      <c r="J122" s="15"/>
      <c r="K122" s="15"/>
      <c r="L122" s="15"/>
      <c r="M122" s="14"/>
      <c r="Q122" s="1" t="s">
        <v>223</v>
      </c>
    </row>
    <row r="123" spans="1:48" ht="30" customHeight="1" x14ac:dyDescent="0.3">
      <c r="A123" s="16" t="s">
        <v>79</v>
      </c>
      <c r="B123" s="14"/>
      <c r="C123" s="14"/>
      <c r="D123" s="14"/>
      <c r="E123" s="15"/>
      <c r="F123" s="15">
        <f>SUMIF(Q101:Q122,"010104",F101:F122)</f>
        <v>0</v>
      </c>
      <c r="G123" s="15"/>
      <c r="H123" s="15">
        <f>SUMIF(Q101:Q122,"010104",H101:H122)</f>
        <v>0</v>
      </c>
      <c r="I123" s="15"/>
      <c r="J123" s="15">
        <f>SUMIF(Q101:Q122,"010104",J101:J122)</f>
        <v>0</v>
      </c>
      <c r="K123" s="15"/>
      <c r="L123" s="15">
        <f>SUMIF(Q101:Q122,"010104",L101:L122)</f>
        <v>0</v>
      </c>
      <c r="M123" s="14"/>
      <c r="N123" t="s">
        <v>80</v>
      </c>
    </row>
    <row r="124" spans="1:48" ht="30" customHeight="1" x14ac:dyDescent="0.3">
      <c r="A124" s="16" t="s">
        <v>234</v>
      </c>
      <c r="B124" s="16" t="s">
        <v>52</v>
      </c>
      <c r="C124" s="14"/>
      <c r="D124" s="14"/>
      <c r="E124" s="15"/>
      <c r="F124" s="15"/>
      <c r="G124" s="15"/>
      <c r="H124" s="15"/>
      <c r="I124" s="15"/>
      <c r="J124" s="15"/>
      <c r="K124" s="15"/>
      <c r="L124" s="15"/>
      <c r="M124" s="14"/>
      <c r="N124" s="3"/>
      <c r="O124" s="3"/>
      <c r="P124" s="3"/>
      <c r="Q124" s="2" t="s">
        <v>235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1:48" ht="30" customHeight="1" x14ac:dyDescent="0.3">
      <c r="A125" s="16" t="s">
        <v>236</v>
      </c>
      <c r="B125" s="16" t="s">
        <v>52</v>
      </c>
      <c r="C125" s="16" t="s">
        <v>237</v>
      </c>
      <c r="D125" s="14">
        <v>-110</v>
      </c>
      <c r="E125" s="15">
        <f>TRUNC(단가대비표!O5,0)</f>
        <v>423</v>
      </c>
      <c r="F125" s="15">
        <f>TRUNC(E125*D125, 0)</f>
        <v>-46530</v>
      </c>
      <c r="G125" s="15">
        <f>TRUNC(단가대비표!P5,0)</f>
        <v>0</v>
      </c>
      <c r="H125" s="15">
        <f>TRUNC(G125*D125, 0)</f>
        <v>0</v>
      </c>
      <c r="I125" s="15">
        <f>TRUNC(단가대비표!V5,0)</f>
        <v>0</v>
      </c>
      <c r="J125" s="15">
        <f>TRUNC(I125*D125, 0)</f>
        <v>0</v>
      </c>
      <c r="K125" s="15">
        <f>TRUNC(E125+G125+I125, 0)</f>
        <v>423</v>
      </c>
      <c r="L125" s="15">
        <f>TRUNC(F125+H125+J125, 0)</f>
        <v>-46530</v>
      </c>
      <c r="M125" s="16" t="s">
        <v>52</v>
      </c>
      <c r="N125" s="2" t="s">
        <v>238</v>
      </c>
      <c r="O125" s="2" t="s">
        <v>52</v>
      </c>
      <c r="P125" s="2" t="s">
        <v>52</v>
      </c>
      <c r="Q125" s="2" t="s">
        <v>235</v>
      </c>
      <c r="R125" s="2" t="s">
        <v>62</v>
      </c>
      <c r="S125" s="2" t="s">
        <v>62</v>
      </c>
      <c r="T125" s="2" t="s">
        <v>63</v>
      </c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2" t="s">
        <v>52</v>
      </c>
      <c r="AS125" s="2" t="s">
        <v>52</v>
      </c>
      <c r="AT125" s="3"/>
      <c r="AU125" s="2" t="s">
        <v>239</v>
      </c>
      <c r="AV125" s="3">
        <v>2713</v>
      </c>
    </row>
    <row r="126" spans="1:48" ht="30" customHeight="1" x14ac:dyDescent="0.3">
      <c r="A126" s="14"/>
      <c r="B126" s="14"/>
      <c r="C126" s="14"/>
      <c r="D126" s="14"/>
      <c r="E126" s="15"/>
      <c r="F126" s="15"/>
      <c r="G126" s="15"/>
      <c r="H126" s="15"/>
      <c r="I126" s="15"/>
      <c r="J126" s="15"/>
      <c r="K126" s="15"/>
      <c r="L126" s="15"/>
      <c r="M126" s="14"/>
      <c r="Q126" s="1" t="s">
        <v>235</v>
      </c>
    </row>
    <row r="127" spans="1:48" ht="30" customHeight="1" x14ac:dyDescent="0.3">
      <c r="A127" s="14"/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  <c r="M127" s="14"/>
      <c r="Q127" s="1" t="s">
        <v>235</v>
      </c>
    </row>
    <row r="128" spans="1:48" ht="30" customHeight="1" x14ac:dyDescent="0.3">
      <c r="A128" s="14"/>
      <c r="B128" s="14"/>
      <c r="C128" s="14"/>
      <c r="D128" s="14"/>
      <c r="E128" s="15"/>
      <c r="F128" s="15"/>
      <c r="G128" s="15"/>
      <c r="H128" s="15"/>
      <c r="I128" s="15"/>
      <c r="J128" s="15"/>
      <c r="K128" s="15"/>
      <c r="L128" s="15"/>
      <c r="M128" s="14"/>
      <c r="Q128" s="1" t="s">
        <v>235</v>
      </c>
    </row>
    <row r="129" spans="1:17" ht="30" customHeight="1" x14ac:dyDescent="0.3">
      <c r="A129" s="14"/>
      <c r="B129" s="14"/>
      <c r="C129" s="14"/>
      <c r="D129" s="14"/>
      <c r="E129" s="15"/>
      <c r="F129" s="15"/>
      <c r="G129" s="15"/>
      <c r="H129" s="15"/>
      <c r="I129" s="15"/>
      <c r="J129" s="15"/>
      <c r="K129" s="15"/>
      <c r="L129" s="15"/>
      <c r="M129" s="14"/>
      <c r="Q129" s="1" t="s">
        <v>235</v>
      </c>
    </row>
    <row r="130" spans="1:17" ht="30" customHeight="1" x14ac:dyDescent="0.3">
      <c r="A130" s="14"/>
      <c r="B130" s="14"/>
      <c r="C130" s="14"/>
      <c r="D130" s="14"/>
      <c r="E130" s="15"/>
      <c r="F130" s="15"/>
      <c r="G130" s="15"/>
      <c r="H130" s="15"/>
      <c r="I130" s="15"/>
      <c r="J130" s="15"/>
      <c r="K130" s="15"/>
      <c r="L130" s="15"/>
      <c r="M130" s="14"/>
      <c r="Q130" s="1" t="s">
        <v>235</v>
      </c>
    </row>
    <row r="131" spans="1:17" ht="30" customHeight="1" x14ac:dyDescent="0.3">
      <c r="A131" s="14"/>
      <c r="B131" s="14"/>
      <c r="C131" s="14"/>
      <c r="D131" s="14"/>
      <c r="E131" s="15"/>
      <c r="F131" s="15"/>
      <c r="G131" s="15"/>
      <c r="H131" s="15"/>
      <c r="I131" s="15"/>
      <c r="J131" s="15"/>
      <c r="K131" s="15"/>
      <c r="L131" s="15"/>
      <c r="M131" s="14"/>
      <c r="Q131" s="1" t="s">
        <v>235</v>
      </c>
    </row>
    <row r="132" spans="1:17" ht="30" customHeight="1" x14ac:dyDescent="0.3">
      <c r="A132" s="14"/>
      <c r="B132" s="14"/>
      <c r="C132" s="14"/>
      <c r="D132" s="14"/>
      <c r="E132" s="15"/>
      <c r="F132" s="15"/>
      <c r="G132" s="15"/>
      <c r="H132" s="15"/>
      <c r="I132" s="15"/>
      <c r="J132" s="15"/>
      <c r="K132" s="15"/>
      <c r="L132" s="15"/>
      <c r="M132" s="14"/>
      <c r="Q132" s="1" t="s">
        <v>235</v>
      </c>
    </row>
    <row r="133" spans="1:17" ht="30" customHeight="1" x14ac:dyDescent="0.3">
      <c r="A133" s="14"/>
      <c r="B133" s="14"/>
      <c r="C133" s="14"/>
      <c r="D133" s="14"/>
      <c r="E133" s="15"/>
      <c r="F133" s="15"/>
      <c r="G133" s="15"/>
      <c r="H133" s="15"/>
      <c r="I133" s="15"/>
      <c r="J133" s="15"/>
      <c r="K133" s="15"/>
      <c r="L133" s="15"/>
      <c r="M133" s="14"/>
      <c r="Q133" s="1" t="s">
        <v>235</v>
      </c>
    </row>
    <row r="134" spans="1:17" ht="30" customHeight="1" x14ac:dyDescent="0.3">
      <c r="A134" s="14"/>
      <c r="B134" s="14"/>
      <c r="C134" s="14"/>
      <c r="D134" s="14"/>
      <c r="E134" s="15"/>
      <c r="F134" s="15"/>
      <c r="G134" s="15"/>
      <c r="H134" s="15"/>
      <c r="I134" s="15"/>
      <c r="J134" s="15"/>
      <c r="K134" s="15"/>
      <c r="L134" s="15"/>
      <c r="M134" s="14"/>
      <c r="Q134" s="1" t="s">
        <v>235</v>
      </c>
    </row>
    <row r="135" spans="1:17" ht="30" customHeight="1" x14ac:dyDescent="0.3">
      <c r="A135" s="14"/>
      <c r="B135" s="14"/>
      <c r="C135" s="14"/>
      <c r="D135" s="14"/>
      <c r="E135" s="15"/>
      <c r="F135" s="15"/>
      <c r="G135" s="15"/>
      <c r="H135" s="15"/>
      <c r="I135" s="15"/>
      <c r="J135" s="15"/>
      <c r="K135" s="15"/>
      <c r="L135" s="15"/>
      <c r="M135" s="14"/>
      <c r="Q135" s="1" t="s">
        <v>235</v>
      </c>
    </row>
    <row r="136" spans="1:17" ht="30" customHeight="1" x14ac:dyDescent="0.3">
      <c r="A136" s="14"/>
      <c r="B136" s="14"/>
      <c r="C136" s="14"/>
      <c r="D136" s="14"/>
      <c r="E136" s="15"/>
      <c r="F136" s="15"/>
      <c r="G136" s="15"/>
      <c r="H136" s="15"/>
      <c r="I136" s="15"/>
      <c r="J136" s="15"/>
      <c r="K136" s="15"/>
      <c r="L136" s="15"/>
      <c r="M136" s="14"/>
      <c r="Q136" s="1" t="s">
        <v>235</v>
      </c>
    </row>
    <row r="137" spans="1:17" ht="30" customHeight="1" x14ac:dyDescent="0.3">
      <c r="A137" s="14"/>
      <c r="B137" s="14"/>
      <c r="C137" s="14"/>
      <c r="D137" s="14"/>
      <c r="E137" s="15"/>
      <c r="F137" s="15"/>
      <c r="G137" s="15"/>
      <c r="H137" s="15"/>
      <c r="I137" s="15"/>
      <c r="J137" s="15"/>
      <c r="K137" s="15"/>
      <c r="L137" s="15"/>
      <c r="M137" s="14"/>
      <c r="Q137" s="1" t="s">
        <v>235</v>
      </c>
    </row>
    <row r="138" spans="1:17" ht="30" customHeight="1" x14ac:dyDescent="0.3">
      <c r="A138" s="14"/>
      <c r="B138" s="14"/>
      <c r="C138" s="14"/>
      <c r="D138" s="14"/>
      <c r="E138" s="15"/>
      <c r="F138" s="15"/>
      <c r="G138" s="15"/>
      <c r="H138" s="15"/>
      <c r="I138" s="15"/>
      <c r="J138" s="15"/>
      <c r="K138" s="15"/>
      <c r="L138" s="15"/>
      <c r="M138" s="14"/>
      <c r="Q138" s="1" t="s">
        <v>235</v>
      </c>
    </row>
    <row r="139" spans="1:17" ht="30" customHeight="1" x14ac:dyDescent="0.3">
      <c r="A139" s="14"/>
      <c r="B139" s="14"/>
      <c r="C139" s="14"/>
      <c r="D139" s="14"/>
      <c r="E139" s="15"/>
      <c r="F139" s="15"/>
      <c r="G139" s="15"/>
      <c r="H139" s="15"/>
      <c r="I139" s="15"/>
      <c r="J139" s="15"/>
      <c r="K139" s="15"/>
      <c r="L139" s="15"/>
      <c r="M139" s="14"/>
      <c r="Q139" s="1" t="s">
        <v>235</v>
      </c>
    </row>
    <row r="140" spans="1:17" ht="30" customHeight="1" x14ac:dyDescent="0.3">
      <c r="A140" s="14"/>
      <c r="B140" s="14"/>
      <c r="C140" s="14"/>
      <c r="D140" s="14"/>
      <c r="E140" s="15"/>
      <c r="F140" s="15"/>
      <c r="G140" s="15"/>
      <c r="H140" s="15"/>
      <c r="I140" s="15"/>
      <c r="J140" s="15"/>
      <c r="K140" s="15"/>
      <c r="L140" s="15"/>
      <c r="M140" s="14"/>
      <c r="Q140" s="1" t="s">
        <v>235</v>
      </c>
    </row>
    <row r="141" spans="1:17" ht="30" customHeight="1" x14ac:dyDescent="0.3">
      <c r="A141" s="14"/>
      <c r="B141" s="14"/>
      <c r="C141" s="14"/>
      <c r="D141" s="14"/>
      <c r="E141" s="15"/>
      <c r="F141" s="15"/>
      <c r="G141" s="15"/>
      <c r="H141" s="15"/>
      <c r="I141" s="15"/>
      <c r="J141" s="15"/>
      <c r="K141" s="15"/>
      <c r="L141" s="15"/>
      <c r="M141" s="14"/>
      <c r="Q141" s="1" t="s">
        <v>235</v>
      </c>
    </row>
    <row r="142" spans="1:17" ht="30" customHeight="1" x14ac:dyDescent="0.3">
      <c r="A142" s="14"/>
      <c r="B142" s="14"/>
      <c r="C142" s="14"/>
      <c r="D142" s="14"/>
      <c r="E142" s="15"/>
      <c r="F142" s="15"/>
      <c r="G142" s="15"/>
      <c r="H142" s="15"/>
      <c r="I142" s="15"/>
      <c r="J142" s="15"/>
      <c r="K142" s="15"/>
      <c r="L142" s="15"/>
      <c r="M142" s="14"/>
      <c r="Q142" s="1" t="s">
        <v>235</v>
      </c>
    </row>
    <row r="143" spans="1:17" ht="30" customHeight="1" x14ac:dyDescent="0.3">
      <c r="A143" s="14"/>
      <c r="B143" s="14"/>
      <c r="C143" s="14"/>
      <c r="D143" s="14"/>
      <c r="E143" s="15"/>
      <c r="F143" s="15"/>
      <c r="G143" s="15"/>
      <c r="H143" s="15"/>
      <c r="I143" s="15"/>
      <c r="J143" s="15"/>
      <c r="K143" s="15"/>
      <c r="L143" s="15"/>
      <c r="M143" s="14"/>
      <c r="Q143" s="1" t="s">
        <v>235</v>
      </c>
    </row>
    <row r="144" spans="1:17" ht="30" customHeight="1" x14ac:dyDescent="0.3">
      <c r="A144" s="14"/>
      <c r="B144" s="14"/>
      <c r="C144" s="14"/>
      <c r="D144" s="14"/>
      <c r="E144" s="15"/>
      <c r="F144" s="15"/>
      <c r="G144" s="15"/>
      <c r="H144" s="15"/>
      <c r="I144" s="15"/>
      <c r="J144" s="15"/>
      <c r="K144" s="15"/>
      <c r="L144" s="15"/>
      <c r="M144" s="14"/>
      <c r="Q144" s="1" t="s">
        <v>235</v>
      </c>
    </row>
    <row r="145" spans="1:17" ht="30" customHeight="1" x14ac:dyDescent="0.3">
      <c r="A145" s="14"/>
      <c r="B145" s="14"/>
      <c r="C145" s="14"/>
      <c r="D145" s="14"/>
      <c r="E145" s="15"/>
      <c r="F145" s="15"/>
      <c r="G145" s="15"/>
      <c r="H145" s="15"/>
      <c r="I145" s="15"/>
      <c r="J145" s="15"/>
      <c r="K145" s="15"/>
      <c r="L145" s="15"/>
      <c r="M145" s="14"/>
      <c r="Q145" s="1" t="s">
        <v>235</v>
      </c>
    </row>
    <row r="146" spans="1:17" ht="30" customHeight="1" x14ac:dyDescent="0.3">
      <c r="A146" s="14"/>
      <c r="B146" s="14"/>
      <c r="C146" s="14"/>
      <c r="D146" s="14"/>
      <c r="E146" s="15"/>
      <c r="F146" s="15"/>
      <c r="G146" s="15"/>
      <c r="H146" s="15"/>
      <c r="I146" s="15"/>
      <c r="J146" s="15"/>
      <c r="K146" s="15"/>
      <c r="L146" s="15"/>
      <c r="M146" s="14"/>
      <c r="Q146" s="1" t="s">
        <v>235</v>
      </c>
    </row>
    <row r="147" spans="1:17" ht="30" customHeight="1" x14ac:dyDescent="0.3">
      <c r="A147" s="16" t="s">
        <v>79</v>
      </c>
      <c r="B147" s="14"/>
      <c r="C147" s="14"/>
      <c r="D147" s="14"/>
      <c r="E147" s="15"/>
      <c r="F147" s="15">
        <f>SUMIF(Q125:Q146,"0102",F125:F146)</f>
        <v>-46530</v>
      </c>
      <c r="G147" s="15"/>
      <c r="H147" s="15">
        <f>SUMIF(Q125:Q146,"0102",H125:H146)</f>
        <v>0</v>
      </c>
      <c r="I147" s="15"/>
      <c r="J147" s="15">
        <f>SUMIF(Q125:Q146,"0102",J125:J146)</f>
        <v>0</v>
      </c>
      <c r="K147" s="15"/>
      <c r="L147" s="15">
        <f>SUMIF(Q125:Q146,"0102",L125:L146)</f>
        <v>-46530</v>
      </c>
      <c r="M147" s="14"/>
      <c r="N147" t="s">
        <v>80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5" fitToHeight="0" orientation="landscape" horizontalDpi="300" verticalDpi="300" r:id="rId1"/>
  <rowBreaks count="5" manualBreakCount="5">
    <brk id="27" max="16383" man="1"/>
    <brk id="75" max="16383" man="1"/>
    <brk id="99" max="16383" man="1"/>
    <brk id="123" max="16383" man="1"/>
    <brk id="1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9"/>
  <sheetViews>
    <sheetView topLeftCell="B1" workbookViewId="0">
      <selection activeCell="F4" sqref="F4:G39"/>
    </sheetView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customWidth="1"/>
    <col min="14" max="14" width="2.625" hidden="1" customWidth="1"/>
  </cols>
  <sheetData>
    <row r="1" spans="1:14" ht="30" customHeight="1" x14ac:dyDescent="0.3">
      <c r="A1" s="5"/>
      <c r="B1" s="4" t="s">
        <v>240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" customHeight="1" x14ac:dyDescent="0.3">
      <c r="A2" s="17"/>
      <c r="B2" s="18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4" ht="30" customHeight="1" x14ac:dyDescent="0.3">
      <c r="A3" s="9" t="s">
        <v>241</v>
      </c>
      <c r="B3" s="9" t="s">
        <v>2</v>
      </c>
      <c r="C3" s="9" t="s">
        <v>3</v>
      </c>
      <c r="D3" s="9" t="s">
        <v>4</v>
      </c>
      <c r="E3" s="9" t="s">
        <v>242</v>
      </c>
      <c r="F3" s="9" t="s">
        <v>243</v>
      </c>
      <c r="G3" s="9" t="s">
        <v>244</v>
      </c>
      <c r="H3" s="9" t="s">
        <v>245</v>
      </c>
      <c r="I3" s="9" t="s">
        <v>246</v>
      </c>
      <c r="J3" s="9" t="s">
        <v>247</v>
      </c>
      <c r="K3" s="9" t="s">
        <v>248</v>
      </c>
      <c r="L3" s="9" t="s">
        <v>249</v>
      </c>
      <c r="M3" s="9" t="s">
        <v>250</v>
      </c>
      <c r="N3" s="1" t="s">
        <v>251</v>
      </c>
    </row>
    <row r="4" spans="1:14" ht="30" customHeight="1" x14ac:dyDescent="0.3">
      <c r="A4" s="16" t="s">
        <v>232</v>
      </c>
      <c r="B4" s="16" t="s">
        <v>228</v>
      </c>
      <c r="C4" s="16" t="s">
        <v>229</v>
      </c>
      <c r="D4" s="16" t="s">
        <v>230</v>
      </c>
      <c r="E4" s="26"/>
      <c r="F4" s="26"/>
      <c r="G4" s="26"/>
      <c r="H4" s="26">
        <f t="shared" ref="H4:H39" si="0">E4+F4+G4</f>
        <v>0</v>
      </c>
      <c r="I4" s="16" t="s">
        <v>231</v>
      </c>
      <c r="J4" s="16" t="s">
        <v>52</v>
      </c>
      <c r="K4" s="16" t="s">
        <v>52</v>
      </c>
      <c r="L4" s="16" t="s">
        <v>52</v>
      </c>
      <c r="M4" s="16" t="s">
        <v>52</v>
      </c>
      <c r="N4" s="2" t="s">
        <v>52</v>
      </c>
    </row>
    <row r="5" spans="1:14" ht="30" customHeight="1" x14ac:dyDescent="0.3">
      <c r="A5" s="16" t="s">
        <v>87</v>
      </c>
      <c r="B5" s="16" t="s">
        <v>83</v>
      </c>
      <c r="C5" s="16" t="s">
        <v>84</v>
      </c>
      <c r="D5" s="16" t="s">
        <v>85</v>
      </c>
      <c r="E5" s="26"/>
      <c r="F5" s="26"/>
      <c r="G5" s="26"/>
      <c r="H5" s="26">
        <f t="shared" si="0"/>
        <v>0</v>
      </c>
      <c r="I5" s="16" t="s">
        <v>86</v>
      </c>
      <c r="J5" s="16" t="s">
        <v>52</v>
      </c>
      <c r="K5" s="16" t="s">
        <v>52</v>
      </c>
      <c r="L5" s="16" t="s">
        <v>52</v>
      </c>
      <c r="M5" s="16" t="s">
        <v>275</v>
      </c>
      <c r="N5" s="2" t="s">
        <v>52</v>
      </c>
    </row>
    <row r="6" spans="1:14" ht="30" customHeight="1" x14ac:dyDescent="0.3">
      <c r="A6" s="16" t="s">
        <v>92</v>
      </c>
      <c r="B6" s="16" t="s">
        <v>89</v>
      </c>
      <c r="C6" s="16" t="s">
        <v>90</v>
      </c>
      <c r="D6" s="16" t="s">
        <v>85</v>
      </c>
      <c r="E6" s="26"/>
      <c r="F6" s="26"/>
      <c r="G6" s="26"/>
      <c r="H6" s="26">
        <f t="shared" si="0"/>
        <v>0</v>
      </c>
      <c r="I6" s="16" t="s">
        <v>91</v>
      </c>
      <c r="J6" s="16" t="s">
        <v>52</v>
      </c>
      <c r="K6" s="16" t="s">
        <v>52</v>
      </c>
      <c r="L6" s="16" t="s">
        <v>52</v>
      </c>
      <c r="M6" s="16" t="s">
        <v>291</v>
      </c>
      <c r="N6" s="2" t="s">
        <v>52</v>
      </c>
    </row>
    <row r="7" spans="1:14" ht="30" customHeight="1" x14ac:dyDescent="0.3">
      <c r="A7" s="16" t="s">
        <v>288</v>
      </c>
      <c r="B7" s="16" t="s">
        <v>285</v>
      </c>
      <c r="C7" s="16" t="s">
        <v>286</v>
      </c>
      <c r="D7" s="16" t="s">
        <v>208</v>
      </c>
      <c r="E7" s="26"/>
      <c r="F7" s="26"/>
      <c r="G7" s="26"/>
      <c r="H7" s="26">
        <f t="shared" si="0"/>
        <v>0</v>
      </c>
      <c r="I7" s="16" t="s">
        <v>287</v>
      </c>
      <c r="J7" s="16" t="s">
        <v>52</v>
      </c>
      <c r="K7" s="16" t="s">
        <v>52</v>
      </c>
      <c r="L7" s="16" t="s">
        <v>52</v>
      </c>
      <c r="M7" s="16" t="s">
        <v>275</v>
      </c>
      <c r="N7" s="2" t="s">
        <v>52</v>
      </c>
    </row>
    <row r="8" spans="1:14" ht="30" customHeight="1" x14ac:dyDescent="0.3">
      <c r="A8" s="16" t="s">
        <v>299</v>
      </c>
      <c r="B8" s="16" t="s">
        <v>296</v>
      </c>
      <c r="C8" s="16" t="s">
        <v>297</v>
      </c>
      <c r="D8" s="16" t="s">
        <v>208</v>
      </c>
      <c r="E8" s="26"/>
      <c r="F8" s="26"/>
      <c r="G8" s="26"/>
      <c r="H8" s="26">
        <f t="shared" si="0"/>
        <v>0</v>
      </c>
      <c r="I8" s="16" t="s">
        <v>298</v>
      </c>
      <c r="J8" s="16" t="s">
        <v>52</v>
      </c>
      <c r="K8" s="16" t="s">
        <v>52</v>
      </c>
      <c r="L8" s="16" t="s">
        <v>52</v>
      </c>
      <c r="M8" s="16" t="s">
        <v>291</v>
      </c>
      <c r="N8" s="2" t="s">
        <v>52</v>
      </c>
    </row>
    <row r="9" spans="1:14" ht="30" customHeight="1" x14ac:dyDescent="0.3">
      <c r="A9" s="16" t="s">
        <v>318</v>
      </c>
      <c r="B9" s="16" t="s">
        <v>319</v>
      </c>
      <c r="C9" s="16" t="s">
        <v>320</v>
      </c>
      <c r="D9" s="16" t="s">
        <v>208</v>
      </c>
      <c r="E9" s="26"/>
      <c r="F9" s="26"/>
      <c r="G9" s="26"/>
      <c r="H9" s="26">
        <f t="shared" si="0"/>
        <v>0</v>
      </c>
      <c r="I9" s="16" t="s">
        <v>321</v>
      </c>
      <c r="J9" s="16" t="s">
        <v>52</v>
      </c>
      <c r="K9" s="16" t="s">
        <v>52</v>
      </c>
      <c r="L9" s="16" t="s">
        <v>52</v>
      </c>
      <c r="M9" s="16" t="s">
        <v>322</v>
      </c>
      <c r="N9" s="2" t="s">
        <v>52</v>
      </c>
    </row>
    <row r="10" spans="1:14" ht="30" customHeight="1" x14ac:dyDescent="0.3">
      <c r="A10" s="16" t="s">
        <v>97</v>
      </c>
      <c r="B10" s="16" t="s">
        <v>94</v>
      </c>
      <c r="C10" s="16" t="s">
        <v>95</v>
      </c>
      <c r="D10" s="16" t="s">
        <v>85</v>
      </c>
      <c r="E10" s="26"/>
      <c r="F10" s="26"/>
      <c r="G10" s="26"/>
      <c r="H10" s="26">
        <f t="shared" si="0"/>
        <v>0</v>
      </c>
      <c r="I10" s="16" t="s">
        <v>96</v>
      </c>
      <c r="J10" s="16" t="s">
        <v>52</v>
      </c>
      <c r="K10" s="16" t="s">
        <v>52</v>
      </c>
      <c r="L10" s="16" t="s">
        <v>52</v>
      </c>
      <c r="M10" s="16" t="s">
        <v>322</v>
      </c>
      <c r="N10" s="2" t="s">
        <v>52</v>
      </c>
    </row>
    <row r="11" spans="1:14" ht="30" customHeight="1" x14ac:dyDescent="0.3">
      <c r="A11" s="16" t="s">
        <v>344</v>
      </c>
      <c r="B11" s="16" t="s">
        <v>345</v>
      </c>
      <c r="C11" s="16" t="s">
        <v>111</v>
      </c>
      <c r="D11" s="16" t="s">
        <v>179</v>
      </c>
      <c r="E11" s="26"/>
      <c r="F11" s="26"/>
      <c r="G11" s="26"/>
      <c r="H11" s="26">
        <f t="shared" si="0"/>
        <v>0</v>
      </c>
      <c r="I11" s="16" t="s">
        <v>346</v>
      </c>
      <c r="J11" s="16" t="s">
        <v>52</v>
      </c>
      <c r="K11" s="16" t="s">
        <v>52</v>
      </c>
      <c r="L11" s="16" t="s">
        <v>52</v>
      </c>
      <c r="M11" s="16" t="s">
        <v>347</v>
      </c>
      <c r="N11" s="2" t="s">
        <v>52</v>
      </c>
    </row>
    <row r="12" spans="1:14" ht="30" customHeight="1" x14ac:dyDescent="0.3">
      <c r="A12" s="16" t="s">
        <v>181</v>
      </c>
      <c r="B12" s="16" t="s">
        <v>177</v>
      </c>
      <c r="C12" s="16" t="s">
        <v>178</v>
      </c>
      <c r="D12" s="16" t="s">
        <v>179</v>
      </c>
      <c r="E12" s="26"/>
      <c r="F12" s="26"/>
      <c r="G12" s="26"/>
      <c r="H12" s="26">
        <f t="shared" si="0"/>
        <v>0</v>
      </c>
      <c r="I12" s="16" t="s">
        <v>180</v>
      </c>
      <c r="J12" s="16" t="s">
        <v>52</v>
      </c>
      <c r="K12" s="16" t="s">
        <v>52</v>
      </c>
      <c r="L12" s="16" t="s">
        <v>52</v>
      </c>
      <c r="M12" s="16" t="s">
        <v>347</v>
      </c>
      <c r="N12" s="2" t="s">
        <v>52</v>
      </c>
    </row>
    <row r="13" spans="1:14" ht="30" customHeight="1" x14ac:dyDescent="0.3">
      <c r="A13" s="16" t="s">
        <v>73</v>
      </c>
      <c r="B13" s="16" t="s">
        <v>70</v>
      </c>
      <c r="C13" s="16" t="s">
        <v>71</v>
      </c>
      <c r="D13" s="16" t="s">
        <v>60</v>
      </c>
      <c r="E13" s="26"/>
      <c r="F13" s="26"/>
      <c r="G13" s="26"/>
      <c r="H13" s="26">
        <f t="shared" si="0"/>
        <v>0</v>
      </c>
      <c r="I13" s="16" t="s">
        <v>72</v>
      </c>
      <c r="J13" s="16" t="s">
        <v>52</v>
      </c>
      <c r="K13" s="16" t="s">
        <v>52</v>
      </c>
      <c r="L13" s="16" t="s">
        <v>52</v>
      </c>
      <c r="M13" s="16" t="s">
        <v>363</v>
      </c>
      <c r="N13" s="2" t="s">
        <v>52</v>
      </c>
    </row>
    <row r="14" spans="1:14" ht="30" customHeight="1" x14ac:dyDescent="0.3">
      <c r="A14" s="16" t="s">
        <v>77</v>
      </c>
      <c r="B14" s="16" t="s">
        <v>75</v>
      </c>
      <c r="C14" s="16" t="s">
        <v>71</v>
      </c>
      <c r="D14" s="16" t="s">
        <v>60</v>
      </c>
      <c r="E14" s="26"/>
      <c r="F14" s="26"/>
      <c r="G14" s="26"/>
      <c r="H14" s="26">
        <f t="shared" si="0"/>
        <v>0</v>
      </c>
      <c r="I14" s="16" t="s">
        <v>76</v>
      </c>
      <c r="J14" s="16" t="s">
        <v>52</v>
      </c>
      <c r="K14" s="16" t="s">
        <v>52</v>
      </c>
      <c r="L14" s="16" t="s">
        <v>52</v>
      </c>
      <c r="M14" s="16" t="s">
        <v>371</v>
      </c>
      <c r="N14" s="2" t="s">
        <v>52</v>
      </c>
    </row>
    <row r="15" spans="1:14" ht="30" customHeight="1" x14ac:dyDescent="0.3">
      <c r="A15" s="16" t="s">
        <v>375</v>
      </c>
      <c r="B15" s="16" t="s">
        <v>376</v>
      </c>
      <c r="C15" s="16" t="s">
        <v>377</v>
      </c>
      <c r="D15" s="16" t="s">
        <v>169</v>
      </c>
      <c r="E15" s="26"/>
      <c r="F15" s="26"/>
      <c r="G15" s="26"/>
      <c r="H15" s="26">
        <f t="shared" si="0"/>
        <v>0</v>
      </c>
      <c r="I15" s="16" t="s">
        <v>378</v>
      </c>
      <c r="J15" s="16" t="s">
        <v>52</v>
      </c>
      <c r="K15" s="16" t="s">
        <v>52</v>
      </c>
      <c r="L15" s="16" t="s">
        <v>52</v>
      </c>
      <c r="M15" s="16" t="s">
        <v>379</v>
      </c>
      <c r="N15" s="2" t="s">
        <v>52</v>
      </c>
    </row>
    <row r="16" spans="1:14" ht="30" customHeight="1" x14ac:dyDescent="0.3">
      <c r="A16" s="16" t="s">
        <v>383</v>
      </c>
      <c r="B16" s="16" t="s">
        <v>376</v>
      </c>
      <c r="C16" s="16" t="s">
        <v>111</v>
      </c>
      <c r="D16" s="16" t="s">
        <v>169</v>
      </c>
      <c r="E16" s="26"/>
      <c r="F16" s="26"/>
      <c r="G16" s="26"/>
      <c r="H16" s="26">
        <f t="shared" si="0"/>
        <v>0</v>
      </c>
      <c r="I16" s="16" t="s">
        <v>384</v>
      </c>
      <c r="J16" s="16" t="s">
        <v>52</v>
      </c>
      <c r="K16" s="16" t="s">
        <v>52</v>
      </c>
      <c r="L16" s="16" t="s">
        <v>52</v>
      </c>
      <c r="M16" s="16" t="s">
        <v>379</v>
      </c>
      <c r="N16" s="2" t="s">
        <v>52</v>
      </c>
    </row>
    <row r="17" spans="1:14" ht="30" customHeight="1" x14ac:dyDescent="0.3">
      <c r="A17" s="16" t="s">
        <v>129</v>
      </c>
      <c r="B17" s="16" t="s">
        <v>126</v>
      </c>
      <c r="C17" s="16" t="s">
        <v>127</v>
      </c>
      <c r="D17" s="16" t="s">
        <v>101</v>
      </c>
      <c r="E17" s="26"/>
      <c r="F17" s="26"/>
      <c r="G17" s="26"/>
      <c r="H17" s="26">
        <f t="shared" si="0"/>
        <v>0</v>
      </c>
      <c r="I17" s="16" t="s">
        <v>128</v>
      </c>
      <c r="J17" s="16" t="s">
        <v>52</v>
      </c>
      <c r="K17" s="16" t="s">
        <v>52</v>
      </c>
      <c r="L17" s="16" t="s">
        <v>52</v>
      </c>
      <c r="M17" s="16" t="s">
        <v>379</v>
      </c>
      <c r="N17" s="2" t="s">
        <v>52</v>
      </c>
    </row>
    <row r="18" spans="1:14" ht="30" customHeight="1" x14ac:dyDescent="0.3">
      <c r="A18" s="16" t="s">
        <v>134</v>
      </c>
      <c r="B18" s="16" t="s">
        <v>131</v>
      </c>
      <c r="C18" s="16" t="s">
        <v>132</v>
      </c>
      <c r="D18" s="16" t="s">
        <v>101</v>
      </c>
      <c r="E18" s="26"/>
      <c r="F18" s="26"/>
      <c r="G18" s="26"/>
      <c r="H18" s="26">
        <f t="shared" si="0"/>
        <v>0</v>
      </c>
      <c r="I18" s="16" t="s">
        <v>133</v>
      </c>
      <c r="J18" s="16" t="s">
        <v>52</v>
      </c>
      <c r="K18" s="16" t="s">
        <v>52</v>
      </c>
      <c r="L18" s="16" t="s">
        <v>52</v>
      </c>
      <c r="M18" s="16" t="s">
        <v>379</v>
      </c>
      <c r="N18" s="2" t="s">
        <v>52</v>
      </c>
    </row>
    <row r="19" spans="1:14" ht="30" customHeight="1" x14ac:dyDescent="0.3">
      <c r="A19" s="16" t="s">
        <v>139</v>
      </c>
      <c r="B19" s="16" t="s">
        <v>136</v>
      </c>
      <c r="C19" s="16" t="s">
        <v>137</v>
      </c>
      <c r="D19" s="16" t="s">
        <v>101</v>
      </c>
      <c r="E19" s="26"/>
      <c r="F19" s="26"/>
      <c r="G19" s="26"/>
      <c r="H19" s="26">
        <f t="shared" si="0"/>
        <v>0</v>
      </c>
      <c r="I19" s="16" t="s">
        <v>138</v>
      </c>
      <c r="J19" s="16" t="s">
        <v>52</v>
      </c>
      <c r="K19" s="16" t="s">
        <v>52</v>
      </c>
      <c r="L19" s="16" t="s">
        <v>52</v>
      </c>
      <c r="M19" s="16" t="s">
        <v>379</v>
      </c>
      <c r="N19" s="2" t="s">
        <v>52</v>
      </c>
    </row>
    <row r="20" spans="1:14" ht="30" customHeight="1" x14ac:dyDescent="0.3">
      <c r="A20" s="16" t="s">
        <v>175</v>
      </c>
      <c r="B20" s="16" t="s">
        <v>173</v>
      </c>
      <c r="C20" s="16" t="s">
        <v>137</v>
      </c>
      <c r="D20" s="16" t="s">
        <v>101</v>
      </c>
      <c r="E20" s="26"/>
      <c r="F20" s="26"/>
      <c r="G20" s="26"/>
      <c r="H20" s="26">
        <f t="shared" si="0"/>
        <v>0</v>
      </c>
      <c r="I20" s="16" t="s">
        <v>174</v>
      </c>
      <c r="J20" s="16" t="s">
        <v>52</v>
      </c>
      <c r="K20" s="16" t="s">
        <v>52</v>
      </c>
      <c r="L20" s="16" t="s">
        <v>52</v>
      </c>
      <c r="M20" s="16" t="s">
        <v>379</v>
      </c>
      <c r="N20" s="2" t="s">
        <v>52</v>
      </c>
    </row>
    <row r="21" spans="1:14" ht="30" customHeight="1" x14ac:dyDescent="0.3">
      <c r="A21" s="16" t="s">
        <v>144</v>
      </c>
      <c r="B21" s="16" t="s">
        <v>141</v>
      </c>
      <c r="C21" s="16" t="s">
        <v>142</v>
      </c>
      <c r="D21" s="16" t="s">
        <v>101</v>
      </c>
      <c r="E21" s="26"/>
      <c r="F21" s="26"/>
      <c r="G21" s="26"/>
      <c r="H21" s="26">
        <f t="shared" si="0"/>
        <v>0</v>
      </c>
      <c r="I21" s="16" t="s">
        <v>143</v>
      </c>
      <c r="J21" s="16" t="s">
        <v>52</v>
      </c>
      <c r="K21" s="16" t="s">
        <v>52</v>
      </c>
      <c r="L21" s="16" t="s">
        <v>52</v>
      </c>
      <c r="M21" s="16" t="s">
        <v>379</v>
      </c>
      <c r="N21" s="2" t="s">
        <v>52</v>
      </c>
    </row>
    <row r="22" spans="1:14" ht="30" customHeight="1" x14ac:dyDescent="0.3">
      <c r="A22" s="16" t="s">
        <v>147</v>
      </c>
      <c r="B22" s="16" t="s">
        <v>141</v>
      </c>
      <c r="C22" s="16" t="s">
        <v>132</v>
      </c>
      <c r="D22" s="16" t="s">
        <v>101</v>
      </c>
      <c r="E22" s="26"/>
      <c r="F22" s="26"/>
      <c r="G22" s="26"/>
      <c r="H22" s="26">
        <f t="shared" si="0"/>
        <v>0</v>
      </c>
      <c r="I22" s="16" t="s">
        <v>146</v>
      </c>
      <c r="J22" s="16" t="s">
        <v>52</v>
      </c>
      <c r="K22" s="16" t="s">
        <v>52</v>
      </c>
      <c r="L22" s="16" t="s">
        <v>52</v>
      </c>
      <c r="M22" s="16" t="s">
        <v>379</v>
      </c>
      <c r="N22" s="2" t="s">
        <v>52</v>
      </c>
    </row>
    <row r="23" spans="1:14" ht="30" customHeight="1" x14ac:dyDescent="0.3">
      <c r="A23" s="16" t="s">
        <v>423</v>
      </c>
      <c r="B23" s="16" t="s">
        <v>424</v>
      </c>
      <c r="C23" s="16" t="s">
        <v>111</v>
      </c>
      <c r="D23" s="16" t="s">
        <v>169</v>
      </c>
      <c r="E23" s="26"/>
      <c r="F23" s="26"/>
      <c r="G23" s="26"/>
      <c r="H23" s="26">
        <f t="shared" si="0"/>
        <v>0</v>
      </c>
      <c r="I23" s="16" t="s">
        <v>425</v>
      </c>
      <c r="J23" s="16" t="s">
        <v>52</v>
      </c>
      <c r="K23" s="16" t="s">
        <v>52</v>
      </c>
      <c r="L23" s="16" t="s">
        <v>52</v>
      </c>
      <c r="M23" s="16" t="s">
        <v>426</v>
      </c>
      <c r="N23" s="2" t="s">
        <v>52</v>
      </c>
    </row>
    <row r="24" spans="1:14" ht="30" customHeight="1" x14ac:dyDescent="0.3">
      <c r="A24" s="16" t="s">
        <v>431</v>
      </c>
      <c r="B24" s="16" t="s">
        <v>432</v>
      </c>
      <c r="C24" s="16" t="s">
        <v>111</v>
      </c>
      <c r="D24" s="16" t="s">
        <v>169</v>
      </c>
      <c r="E24" s="26"/>
      <c r="F24" s="26"/>
      <c r="G24" s="26"/>
      <c r="H24" s="26">
        <f t="shared" si="0"/>
        <v>0</v>
      </c>
      <c r="I24" s="16" t="s">
        <v>433</v>
      </c>
      <c r="J24" s="16" t="s">
        <v>52</v>
      </c>
      <c r="K24" s="16" t="s">
        <v>52</v>
      </c>
      <c r="L24" s="16" t="s">
        <v>52</v>
      </c>
      <c r="M24" s="16" t="s">
        <v>434</v>
      </c>
      <c r="N24" s="2" t="s">
        <v>52</v>
      </c>
    </row>
    <row r="25" spans="1:14" ht="30" customHeight="1" x14ac:dyDescent="0.3">
      <c r="A25" s="16" t="s">
        <v>163</v>
      </c>
      <c r="B25" s="16" t="s">
        <v>161</v>
      </c>
      <c r="C25" s="16" t="s">
        <v>137</v>
      </c>
      <c r="D25" s="16" t="s">
        <v>101</v>
      </c>
      <c r="E25" s="26"/>
      <c r="F25" s="26"/>
      <c r="G25" s="26"/>
      <c r="H25" s="26">
        <f t="shared" si="0"/>
        <v>0</v>
      </c>
      <c r="I25" s="16" t="s">
        <v>162</v>
      </c>
      <c r="J25" s="16" t="s">
        <v>52</v>
      </c>
      <c r="K25" s="16" t="s">
        <v>52</v>
      </c>
      <c r="L25" s="16" t="s">
        <v>52</v>
      </c>
      <c r="M25" s="16" t="s">
        <v>426</v>
      </c>
      <c r="N25" s="2" t="s">
        <v>52</v>
      </c>
    </row>
    <row r="26" spans="1:14" ht="30" customHeight="1" x14ac:dyDescent="0.3">
      <c r="A26" s="16" t="s">
        <v>166</v>
      </c>
      <c r="B26" s="16" t="s">
        <v>161</v>
      </c>
      <c r="C26" s="16" t="s">
        <v>132</v>
      </c>
      <c r="D26" s="16" t="s">
        <v>101</v>
      </c>
      <c r="E26" s="26"/>
      <c r="F26" s="26"/>
      <c r="G26" s="26"/>
      <c r="H26" s="26">
        <f t="shared" si="0"/>
        <v>0</v>
      </c>
      <c r="I26" s="16" t="s">
        <v>165</v>
      </c>
      <c r="J26" s="16" t="s">
        <v>52</v>
      </c>
      <c r="K26" s="16" t="s">
        <v>52</v>
      </c>
      <c r="L26" s="16" t="s">
        <v>52</v>
      </c>
      <c r="M26" s="16" t="s">
        <v>426</v>
      </c>
      <c r="N26" s="2" t="s">
        <v>52</v>
      </c>
    </row>
    <row r="27" spans="1:14" ht="30" customHeight="1" x14ac:dyDescent="0.3">
      <c r="A27" s="16" t="s">
        <v>171</v>
      </c>
      <c r="B27" s="16" t="s">
        <v>168</v>
      </c>
      <c r="C27" s="16" t="s">
        <v>111</v>
      </c>
      <c r="D27" s="16" t="s">
        <v>169</v>
      </c>
      <c r="E27" s="26"/>
      <c r="F27" s="26"/>
      <c r="G27" s="26"/>
      <c r="H27" s="26">
        <f t="shared" si="0"/>
        <v>0</v>
      </c>
      <c r="I27" s="16" t="s">
        <v>170</v>
      </c>
      <c r="J27" s="16" t="s">
        <v>52</v>
      </c>
      <c r="K27" s="16" t="s">
        <v>52</v>
      </c>
      <c r="L27" s="16" t="s">
        <v>52</v>
      </c>
      <c r="M27" s="16" t="s">
        <v>434</v>
      </c>
      <c r="N27" s="2" t="s">
        <v>52</v>
      </c>
    </row>
    <row r="28" spans="1:14" ht="30" customHeight="1" x14ac:dyDescent="0.3">
      <c r="A28" s="16" t="s">
        <v>194</v>
      </c>
      <c r="B28" s="16" t="s">
        <v>191</v>
      </c>
      <c r="C28" s="16" t="s">
        <v>192</v>
      </c>
      <c r="D28" s="16" t="s">
        <v>67</v>
      </c>
      <c r="E28" s="26"/>
      <c r="F28" s="26"/>
      <c r="G28" s="26"/>
      <c r="H28" s="26">
        <f t="shared" si="0"/>
        <v>0</v>
      </c>
      <c r="I28" s="16" t="s">
        <v>193</v>
      </c>
      <c r="J28" s="16" t="s">
        <v>52</v>
      </c>
      <c r="K28" s="16" t="s">
        <v>52</v>
      </c>
      <c r="L28" s="16" t="s">
        <v>52</v>
      </c>
      <c r="M28" s="16" t="s">
        <v>379</v>
      </c>
      <c r="N28" s="2" t="s">
        <v>52</v>
      </c>
    </row>
    <row r="29" spans="1:14" ht="30" customHeight="1" x14ac:dyDescent="0.3">
      <c r="A29" s="16" t="s">
        <v>198</v>
      </c>
      <c r="B29" s="16" t="s">
        <v>196</v>
      </c>
      <c r="C29" s="16" t="s">
        <v>111</v>
      </c>
      <c r="D29" s="16" t="s">
        <v>179</v>
      </c>
      <c r="E29" s="26"/>
      <c r="F29" s="26"/>
      <c r="G29" s="26"/>
      <c r="H29" s="26">
        <f t="shared" si="0"/>
        <v>0</v>
      </c>
      <c r="I29" s="16" t="s">
        <v>197</v>
      </c>
      <c r="J29" s="16" t="s">
        <v>52</v>
      </c>
      <c r="K29" s="16" t="s">
        <v>52</v>
      </c>
      <c r="L29" s="16" t="s">
        <v>52</v>
      </c>
      <c r="M29" s="16" t="s">
        <v>474</v>
      </c>
      <c r="N29" s="2" t="s">
        <v>52</v>
      </c>
    </row>
    <row r="30" spans="1:14" ht="30" customHeight="1" x14ac:dyDescent="0.3">
      <c r="A30" s="16" t="s">
        <v>155</v>
      </c>
      <c r="B30" s="16" t="s">
        <v>153</v>
      </c>
      <c r="C30" s="16" t="s">
        <v>132</v>
      </c>
      <c r="D30" s="16" t="s">
        <v>101</v>
      </c>
      <c r="E30" s="26"/>
      <c r="F30" s="26"/>
      <c r="G30" s="26"/>
      <c r="H30" s="26">
        <f t="shared" si="0"/>
        <v>0</v>
      </c>
      <c r="I30" s="16" t="s">
        <v>154</v>
      </c>
      <c r="J30" s="16" t="s">
        <v>52</v>
      </c>
      <c r="K30" s="16" t="s">
        <v>52</v>
      </c>
      <c r="L30" s="16" t="s">
        <v>52</v>
      </c>
      <c r="M30" s="16" t="s">
        <v>379</v>
      </c>
      <c r="N30" s="2" t="s">
        <v>52</v>
      </c>
    </row>
    <row r="31" spans="1:14" ht="30" customHeight="1" x14ac:dyDescent="0.3">
      <c r="A31" s="16" t="s">
        <v>151</v>
      </c>
      <c r="B31" s="16" t="s">
        <v>149</v>
      </c>
      <c r="C31" s="16" t="s">
        <v>137</v>
      </c>
      <c r="D31" s="16" t="s">
        <v>101</v>
      </c>
      <c r="E31" s="26"/>
      <c r="F31" s="26"/>
      <c r="G31" s="26"/>
      <c r="H31" s="26">
        <f t="shared" si="0"/>
        <v>0</v>
      </c>
      <c r="I31" s="16" t="s">
        <v>150</v>
      </c>
      <c r="J31" s="16" t="s">
        <v>52</v>
      </c>
      <c r="K31" s="16" t="s">
        <v>52</v>
      </c>
      <c r="L31" s="16" t="s">
        <v>52</v>
      </c>
      <c r="M31" s="16" t="s">
        <v>379</v>
      </c>
      <c r="N31" s="2" t="s">
        <v>52</v>
      </c>
    </row>
    <row r="32" spans="1:14" ht="30" customHeight="1" x14ac:dyDescent="0.3">
      <c r="A32" s="16" t="s">
        <v>159</v>
      </c>
      <c r="B32" s="16" t="s">
        <v>157</v>
      </c>
      <c r="C32" s="16" t="s">
        <v>132</v>
      </c>
      <c r="D32" s="16" t="s">
        <v>101</v>
      </c>
      <c r="E32" s="26"/>
      <c r="F32" s="26"/>
      <c r="G32" s="26"/>
      <c r="H32" s="26">
        <f t="shared" si="0"/>
        <v>0</v>
      </c>
      <c r="I32" s="16" t="s">
        <v>158</v>
      </c>
      <c r="J32" s="16" t="s">
        <v>52</v>
      </c>
      <c r="K32" s="16" t="s">
        <v>52</v>
      </c>
      <c r="L32" s="16" t="s">
        <v>52</v>
      </c>
      <c r="M32" s="16" t="s">
        <v>379</v>
      </c>
      <c r="N32" s="2" t="s">
        <v>52</v>
      </c>
    </row>
    <row r="33" spans="1:14" ht="30" customHeight="1" x14ac:dyDescent="0.3">
      <c r="A33" s="16" t="s">
        <v>189</v>
      </c>
      <c r="B33" s="16" t="s">
        <v>187</v>
      </c>
      <c r="C33" s="16" t="s">
        <v>84</v>
      </c>
      <c r="D33" s="16" t="s">
        <v>101</v>
      </c>
      <c r="E33" s="26"/>
      <c r="F33" s="26"/>
      <c r="G33" s="26"/>
      <c r="H33" s="26">
        <f t="shared" si="0"/>
        <v>0</v>
      </c>
      <c r="I33" s="16" t="s">
        <v>188</v>
      </c>
      <c r="J33" s="16" t="s">
        <v>52</v>
      </c>
      <c r="K33" s="16" t="s">
        <v>52</v>
      </c>
      <c r="L33" s="16" t="s">
        <v>52</v>
      </c>
      <c r="M33" s="16" t="s">
        <v>379</v>
      </c>
      <c r="N33" s="2" t="s">
        <v>52</v>
      </c>
    </row>
    <row r="34" spans="1:14" ht="30" customHeight="1" x14ac:dyDescent="0.3">
      <c r="A34" s="16" t="s">
        <v>509</v>
      </c>
      <c r="B34" s="16" t="s">
        <v>510</v>
      </c>
      <c r="C34" s="16" t="s">
        <v>511</v>
      </c>
      <c r="D34" s="16" t="s">
        <v>67</v>
      </c>
      <c r="E34" s="26"/>
      <c r="F34" s="26"/>
      <c r="G34" s="26"/>
      <c r="H34" s="26">
        <f t="shared" si="0"/>
        <v>0</v>
      </c>
      <c r="I34" s="16" t="s">
        <v>512</v>
      </c>
      <c r="J34" s="16" t="s">
        <v>52</v>
      </c>
      <c r="K34" s="16" t="s">
        <v>52</v>
      </c>
      <c r="L34" s="16" t="s">
        <v>52</v>
      </c>
      <c r="M34" s="16" t="s">
        <v>513</v>
      </c>
      <c r="N34" s="2" t="s">
        <v>52</v>
      </c>
    </row>
    <row r="35" spans="1:14" ht="30" customHeight="1" x14ac:dyDescent="0.3">
      <c r="A35" s="16" t="s">
        <v>185</v>
      </c>
      <c r="B35" s="16" t="s">
        <v>183</v>
      </c>
      <c r="C35" s="16" t="s">
        <v>111</v>
      </c>
      <c r="D35" s="16" t="s">
        <v>101</v>
      </c>
      <c r="E35" s="26"/>
      <c r="F35" s="26"/>
      <c r="G35" s="26"/>
      <c r="H35" s="26">
        <f t="shared" si="0"/>
        <v>0</v>
      </c>
      <c r="I35" s="16" t="s">
        <v>184</v>
      </c>
      <c r="J35" s="16" t="s">
        <v>52</v>
      </c>
      <c r="K35" s="16" t="s">
        <v>52</v>
      </c>
      <c r="L35" s="16" t="s">
        <v>52</v>
      </c>
      <c r="M35" s="16" t="s">
        <v>513</v>
      </c>
      <c r="N35" s="2" t="s">
        <v>52</v>
      </c>
    </row>
    <row r="36" spans="1:14" ht="30" customHeight="1" x14ac:dyDescent="0.3">
      <c r="A36" s="16" t="s">
        <v>226</v>
      </c>
      <c r="B36" s="16" t="s">
        <v>224</v>
      </c>
      <c r="C36" s="16" t="s">
        <v>111</v>
      </c>
      <c r="D36" s="16" t="s">
        <v>85</v>
      </c>
      <c r="E36" s="26"/>
      <c r="F36" s="26"/>
      <c r="G36" s="26"/>
      <c r="H36" s="26">
        <f t="shared" si="0"/>
        <v>0</v>
      </c>
      <c r="I36" s="16" t="s">
        <v>225</v>
      </c>
      <c r="J36" s="16" t="s">
        <v>52</v>
      </c>
      <c r="K36" s="16" t="s">
        <v>52</v>
      </c>
      <c r="L36" s="16" t="s">
        <v>52</v>
      </c>
      <c r="M36" s="16" t="s">
        <v>522</v>
      </c>
      <c r="N36" s="2" t="s">
        <v>52</v>
      </c>
    </row>
    <row r="37" spans="1:14" ht="30" customHeight="1" x14ac:dyDescent="0.3">
      <c r="A37" s="16" t="s">
        <v>220</v>
      </c>
      <c r="B37" s="16" t="s">
        <v>217</v>
      </c>
      <c r="C37" s="16" t="s">
        <v>218</v>
      </c>
      <c r="D37" s="16" t="s">
        <v>60</v>
      </c>
      <c r="E37" s="26"/>
      <c r="F37" s="26"/>
      <c r="G37" s="26"/>
      <c r="H37" s="26">
        <f t="shared" si="0"/>
        <v>0</v>
      </c>
      <c r="I37" s="16" t="s">
        <v>219</v>
      </c>
      <c r="J37" s="16" t="s">
        <v>52</v>
      </c>
      <c r="K37" s="16" t="s">
        <v>52</v>
      </c>
      <c r="L37" s="16" t="s">
        <v>52</v>
      </c>
      <c r="M37" s="16" t="s">
        <v>529</v>
      </c>
      <c r="N37" s="2" t="s">
        <v>52</v>
      </c>
    </row>
    <row r="38" spans="1:14" ht="30" customHeight="1" x14ac:dyDescent="0.3">
      <c r="A38" s="16" t="s">
        <v>210</v>
      </c>
      <c r="B38" s="16" t="s">
        <v>206</v>
      </c>
      <c r="C38" s="16" t="s">
        <v>207</v>
      </c>
      <c r="D38" s="16" t="s">
        <v>208</v>
      </c>
      <c r="E38" s="26"/>
      <c r="F38" s="26"/>
      <c r="G38" s="26"/>
      <c r="H38" s="26">
        <f t="shared" si="0"/>
        <v>0</v>
      </c>
      <c r="I38" s="16" t="s">
        <v>209</v>
      </c>
      <c r="J38" s="16" t="s">
        <v>52</v>
      </c>
      <c r="K38" s="16" t="s">
        <v>52</v>
      </c>
      <c r="L38" s="16" t="s">
        <v>52</v>
      </c>
      <c r="M38" s="16" t="s">
        <v>535</v>
      </c>
      <c r="N38" s="2" t="s">
        <v>52</v>
      </c>
    </row>
    <row r="39" spans="1:14" ht="30" customHeight="1" x14ac:dyDescent="0.3">
      <c r="A39" s="16" t="s">
        <v>215</v>
      </c>
      <c r="B39" s="16" t="s">
        <v>212</v>
      </c>
      <c r="C39" s="16" t="s">
        <v>213</v>
      </c>
      <c r="D39" s="16" t="s">
        <v>208</v>
      </c>
      <c r="E39" s="26"/>
      <c r="F39" s="26"/>
      <c r="G39" s="26"/>
      <c r="H39" s="26">
        <f t="shared" si="0"/>
        <v>0</v>
      </c>
      <c r="I39" s="16" t="s">
        <v>214</v>
      </c>
      <c r="J39" s="16" t="s">
        <v>52</v>
      </c>
      <c r="K39" s="16" t="s">
        <v>52</v>
      </c>
      <c r="L39" s="16" t="s">
        <v>52</v>
      </c>
      <c r="M39" s="16" t="s">
        <v>522</v>
      </c>
      <c r="N39" s="2" t="s">
        <v>52</v>
      </c>
    </row>
  </sheetData>
  <phoneticPr fontId="1" type="noConversion"/>
  <pageMargins left="0.78740157480314954" right="0" top="0.39370078740157477" bottom="0.39370078740157477" header="0" footer="0"/>
  <pageSetup paperSize="9" scale="7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Z203"/>
  <sheetViews>
    <sheetView tabSelected="1" workbookViewId="0">
      <selection activeCell="F6" sqref="F6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52" ht="30" customHeight="1" x14ac:dyDescent="0.3">
      <c r="A2" s="85" t="s">
        <v>2</v>
      </c>
      <c r="B2" s="85" t="s">
        <v>3</v>
      </c>
      <c r="C2" s="85" t="s">
        <v>4</v>
      </c>
      <c r="D2" s="85" t="s">
        <v>5</v>
      </c>
      <c r="E2" s="85" t="s">
        <v>6</v>
      </c>
      <c r="F2" s="85"/>
      <c r="G2" s="85" t="s">
        <v>9</v>
      </c>
      <c r="H2" s="85"/>
      <c r="I2" s="85" t="s">
        <v>10</v>
      </c>
      <c r="J2" s="85"/>
      <c r="K2" s="85" t="s">
        <v>11</v>
      </c>
      <c r="L2" s="85"/>
      <c r="M2" s="85" t="s">
        <v>12</v>
      </c>
      <c r="N2" s="87" t="s">
        <v>252</v>
      </c>
      <c r="O2" s="87" t="s">
        <v>20</v>
      </c>
      <c r="P2" s="87" t="s">
        <v>22</v>
      </c>
      <c r="Q2" s="87" t="s">
        <v>23</v>
      </c>
      <c r="R2" s="87" t="s">
        <v>24</v>
      </c>
      <c r="S2" s="87" t="s">
        <v>25</v>
      </c>
      <c r="T2" s="87" t="s">
        <v>26</v>
      </c>
      <c r="U2" s="87" t="s">
        <v>27</v>
      </c>
      <c r="V2" s="87" t="s">
        <v>28</v>
      </c>
      <c r="W2" s="87" t="s">
        <v>29</v>
      </c>
      <c r="X2" s="87" t="s">
        <v>30</v>
      </c>
      <c r="Y2" s="87" t="s">
        <v>31</v>
      </c>
      <c r="Z2" s="87" t="s">
        <v>32</v>
      </c>
      <c r="AA2" s="87" t="s">
        <v>33</v>
      </c>
      <c r="AB2" s="87" t="s">
        <v>34</v>
      </c>
      <c r="AC2" s="87" t="s">
        <v>35</v>
      </c>
      <c r="AD2" s="87" t="s">
        <v>36</v>
      </c>
      <c r="AE2" s="87" t="s">
        <v>37</v>
      </c>
      <c r="AF2" s="87" t="s">
        <v>38</v>
      </c>
      <c r="AG2" s="87" t="s">
        <v>39</v>
      </c>
      <c r="AH2" s="87" t="s">
        <v>40</v>
      </c>
      <c r="AI2" s="87" t="s">
        <v>41</v>
      </c>
      <c r="AJ2" s="87" t="s">
        <v>42</v>
      </c>
      <c r="AK2" s="87" t="s">
        <v>43</v>
      </c>
      <c r="AL2" s="87" t="s">
        <v>44</v>
      </c>
      <c r="AM2" s="87" t="s">
        <v>45</v>
      </c>
      <c r="AN2" s="87" t="s">
        <v>46</v>
      </c>
      <c r="AO2" s="87" t="s">
        <v>47</v>
      </c>
      <c r="AP2" s="87" t="s">
        <v>253</v>
      </c>
      <c r="AQ2" s="87" t="s">
        <v>254</v>
      </c>
      <c r="AR2" s="87" t="s">
        <v>255</v>
      </c>
      <c r="AS2" s="87" t="s">
        <v>256</v>
      </c>
      <c r="AT2" s="87" t="s">
        <v>257</v>
      </c>
      <c r="AU2" s="87" t="s">
        <v>258</v>
      </c>
      <c r="AV2" s="87" t="s">
        <v>48</v>
      </c>
      <c r="AW2" s="87" t="s">
        <v>259</v>
      </c>
      <c r="AX2" s="1" t="s">
        <v>251</v>
      </c>
      <c r="AY2" s="1" t="s">
        <v>21</v>
      </c>
      <c r="AZ2" s="1" t="s">
        <v>260</v>
      </c>
    </row>
    <row r="3" spans="1:52" ht="30" customHeight="1" x14ac:dyDescent="0.3">
      <c r="A3" s="85"/>
      <c r="B3" s="85"/>
      <c r="C3" s="85"/>
      <c r="D3" s="85"/>
      <c r="E3" s="9" t="s">
        <v>7</v>
      </c>
      <c r="F3" s="9" t="s">
        <v>8</v>
      </c>
      <c r="G3" s="9" t="s">
        <v>7</v>
      </c>
      <c r="H3" s="9" t="s">
        <v>8</v>
      </c>
      <c r="I3" s="9" t="s">
        <v>7</v>
      </c>
      <c r="J3" s="9" t="s">
        <v>8</v>
      </c>
      <c r="K3" s="9" t="s">
        <v>7</v>
      </c>
      <c r="L3" s="9" t="s">
        <v>8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</row>
    <row r="4" spans="1:52" ht="30" customHeight="1" x14ac:dyDescent="0.3">
      <c r="A4" s="19" t="s">
        <v>261</v>
      </c>
      <c r="B4" s="20"/>
      <c r="C4" s="20"/>
      <c r="D4" s="20"/>
      <c r="E4" s="24"/>
      <c r="F4" s="27"/>
      <c r="G4" s="24"/>
      <c r="H4" s="27"/>
      <c r="I4" s="24"/>
      <c r="J4" s="27"/>
      <c r="K4" s="24"/>
      <c r="L4" s="27"/>
      <c r="M4" s="21"/>
      <c r="N4" s="1" t="s">
        <v>232</v>
      </c>
    </row>
    <row r="5" spans="1:52" ht="30" customHeight="1" x14ac:dyDescent="0.3">
      <c r="A5" s="22" t="s">
        <v>262</v>
      </c>
      <c r="B5" s="22" t="s">
        <v>263</v>
      </c>
      <c r="C5" s="22" t="s">
        <v>230</v>
      </c>
      <c r="D5" s="23">
        <v>1</v>
      </c>
      <c r="E5" s="25">
        <f>단가대비표!O47</f>
        <v>0</v>
      </c>
      <c r="F5" s="28">
        <f>TRUNC(E5*D5,1)</f>
        <v>0</v>
      </c>
      <c r="G5" s="25">
        <f>단가대비표!P47</f>
        <v>0</v>
      </c>
      <c r="H5" s="28">
        <f>TRUNC(G5*D5,1)</f>
        <v>0</v>
      </c>
      <c r="I5" s="25"/>
      <c r="J5" s="28">
        <f>TRUNC(I5*D5,1)</f>
        <v>0</v>
      </c>
      <c r="K5" s="25">
        <f t="shared" ref="K5:L7" si="0">TRUNC(E5+G5+I5,1)</f>
        <v>0</v>
      </c>
      <c r="L5" s="28">
        <f t="shared" si="0"/>
        <v>0</v>
      </c>
      <c r="M5" s="22" t="s">
        <v>52</v>
      </c>
      <c r="N5" s="2" t="s">
        <v>232</v>
      </c>
      <c r="O5" s="2" t="s">
        <v>264</v>
      </c>
      <c r="P5" s="2" t="s">
        <v>62</v>
      </c>
      <c r="Q5" s="2" t="s">
        <v>62</v>
      </c>
      <c r="R5" s="2" t="s">
        <v>63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2" t="s">
        <v>52</v>
      </c>
      <c r="AW5" s="2" t="s">
        <v>265</v>
      </c>
      <c r="AX5" s="2" t="s">
        <v>52</v>
      </c>
      <c r="AY5" s="2" t="s">
        <v>52</v>
      </c>
      <c r="AZ5" s="2" t="s">
        <v>52</v>
      </c>
    </row>
    <row r="6" spans="1:52" ht="30" customHeight="1" x14ac:dyDescent="0.3">
      <c r="A6" s="22" t="s">
        <v>266</v>
      </c>
      <c r="B6" s="22" t="s">
        <v>267</v>
      </c>
      <c r="C6" s="22" t="s">
        <v>230</v>
      </c>
      <c r="D6" s="23">
        <v>1</v>
      </c>
      <c r="E6" s="25">
        <f>단가대비표!O46</f>
        <v>0</v>
      </c>
      <c r="F6" s="28">
        <f>TRUNC(E6*D6,1)</f>
        <v>0</v>
      </c>
      <c r="G6" s="25">
        <f>단가대비표!P46</f>
        <v>0</v>
      </c>
      <c r="H6" s="28">
        <f>TRUNC(G6*D6,1)</f>
        <v>0</v>
      </c>
      <c r="I6" s="25"/>
      <c r="J6" s="28">
        <f>TRUNC(I6*D6,1)</f>
        <v>0</v>
      </c>
      <c r="K6" s="25">
        <f t="shared" si="0"/>
        <v>0</v>
      </c>
      <c r="L6" s="28">
        <f t="shared" si="0"/>
        <v>0</v>
      </c>
      <c r="M6" s="22" t="s">
        <v>52</v>
      </c>
      <c r="N6" s="2" t="s">
        <v>232</v>
      </c>
      <c r="O6" s="2" t="s">
        <v>268</v>
      </c>
      <c r="P6" s="2" t="s">
        <v>62</v>
      </c>
      <c r="Q6" s="2" t="s">
        <v>62</v>
      </c>
      <c r="R6" s="2" t="s">
        <v>63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2" t="s">
        <v>52</v>
      </c>
      <c r="AW6" s="2" t="s">
        <v>269</v>
      </c>
      <c r="AX6" s="2" t="s">
        <v>52</v>
      </c>
      <c r="AY6" s="2" t="s">
        <v>52</v>
      </c>
      <c r="AZ6" s="2" t="s">
        <v>52</v>
      </c>
    </row>
    <row r="7" spans="1:52" ht="30" customHeight="1" x14ac:dyDescent="0.3">
      <c r="A7" s="22" t="s">
        <v>270</v>
      </c>
      <c r="B7" s="22" t="s">
        <v>267</v>
      </c>
      <c r="C7" s="22" t="s">
        <v>230</v>
      </c>
      <c r="D7" s="23">
        <v>1</v>
      </c>
      <c r="E7" s="25">
        <f>단가대비표!O48</f>
        <v>0</v>
      </c>
      <c r="F7" s="28">
        <f>TRUNC(E7*D7,1)</f>
        <v>0</v>
      </c>
      <c r="G7" s="25">
        <f>단가대비표!P48</f>
        <v>0</v>
      </c>
      <c r="H7" s="28">
        <f>TRUNC(G7*D7,1)</f>
        <v>0</v>
      </c>
      <c r="I7" s="25"/>
      <c r="J7" s="28">
        <f>TRUNC(I7*D7,1)</f>
        <v>0</v>
      </c>
      <c r="K7" s="25">
        <f t="shared" si="0"/>
        <v>0</v>
      </c>
      <c r="L7" s="28">
        <f t="shared" si="0"/>
        <v>0</v>
      </c>
      <c r="M7" s="22" t="s">
        <v>52</v>
      </c>
      <c r="N7" s="2" t="s">
        <v>232</v>
      </c>
      <c r="O7" s="2" t="s">
        <v>271</v>
      </c>
      <c r="P7" s="2" t="s">
        <v>62</v>
      </c>
      <c r="Q7" s="2" t="s">
        <v>62</v>
      </c>
      <c r="R7" s="2" t="s">
        <v>63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2" t="s">
        <v>52</v>
      </c>
      <c r="AW7" s="2" t="s">
        <v>272</v>
      </c>
      <c r="AX7" s="2" t="s">
        <v>52</v>
      </c>
      <c r="AY7" s="2" t="s">
        <v>52</v>
      </c>
      <c r="AZ7" s="2" t="s">
        <v>52</v>
      </c>
    </row>
    <row r="8" spans="1:52" ht="30" customHeight="1" x14ac:dyDescent="0.3">
      <c r="A8" s="22" t="s">
        <v>273</v>
      </c>
      <c r="B8" s="22" t="s">
        <v>52</v>
      </c>
      <c r="C8" s="22" t="s">
        <v>52</v>
      </c>
      <c r="D8" s="23"/>
      <c r="E8" s="25"/>
      <c r="F8" s="28">
        <f>TRUNC(SUMIF(N5:N7, N4, F5:F7),0)</f>
        <v>0</v>
      </c>
      <c r="G8" s="25"/>
      <c r="H8" s="28">
        <f>TRUNC(SUMIF(N5:N7, N4, H5:H7),0)</f>
        <v>0</v>
      </c>
      <c r="I8" s="25"/>
      <c r="J8" s="28">
        <f>TRUNC(SUMIF(N5:N7, N4, J5:J7),0)</f>
        <v>0</v>
      </c>
      <c r="K8" s="25"/>
      <c r="L8" s="28">
        <f>F8+H8+J8</f>
        <v>0</v>
      </c>
      <c r="M8" s="22" t="s">
        <v>52</v>
      </c>
      <c r="N8" s="2" t="s">
        <v>80</v>
      </c>
      <c r="O8" s="2" t="s">
        <v>80</v>
      </c>
      <c r="P8" s="2" t="s">
        <v>52</v>
      </c>
      <c r="Q8" s="2" t="s">
        <v>52</v>
      </c>
      <c r="R8" s="2" t="s">
        <v>52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2" t="s">
        <v>52</v>
      </c>
      <c r="AW8" s="2" t="s">
        <v>52</v>
      </c>
      <c r="AX8" s="2" t="s">
        <v>52</v>
      </c>
      <c r="AY8" s="2" t="s">
        <v>52</v>
      </c>
      <c r="AZ8" s="2" t="s">
        <v>52</v>
      </c>
    </row>
    <row r="9" spans="1:52" ht="30" customHeight="1" x14ac:dyDescent="0.3">
      <c r="A9" s="23"/>
      <c r="B9" s="23"/>
      <c r="C9" s="23"/>
      <c r="D9" s="23"/>
      <c r="E9" s="25"/>
      <c r="F9" s="28"/>
      <c r="G9" s="25"/>
      <c r="H9" s="28"/>
      <c r="I9" s="25"/>
      <c r="J9" s="28"/>
      <c r="K9" s="25"/>
      <c r="L9" s="28"/>
      <c r="M9" s="23"/>
    </row>
    <row r="10" spans="1:52" ht="30" customHeight="1" x14ac:dyDescent="0.3">
      <c r="A10" s="19" t="s">
        <v>274</v>
      </c>
      <c r="B10" s="20"/>
      <c r="C10" s="20"/>
      <c r="D10" s="20"/>
      <c r="E10" s="24"/>
      <c r="F10" s="27"/>
      <c r="G10" s="24"/>
      <c r="H10" s="27"/>
      <c r="I10" s="24"/>
      <c r="J10" s="27"/>
      <c r="K10" s="24"/>
      <c r="L10" s="27"/>
      <c r="M10" s="21"/>
      <c r="N10" s="1" t="s">
        <v>87</v>
      </c>
    </row>
    <row r="11" spans="1:52" ht="30" customHeight="1" x14ac:dyDescent="0.3">
      <c r="A11" s="22" t="s">
        <v>276</v>
      </c>
      <c r="B11" s="22" t="s">
        <v>277</v>
      </c>
      <c r="C11" s="22" t="s">
        <v>85</v>
      </c>
      <c r="D11" s="23">
        <v>1.1000000000000001</v>
      </c>
      <c r="E11" s="25"/>
      <c r="F11" s="28">
        <f>TRUNC(E11*D11,1)</f>
        <v>0</v>
      </c>
      <c r="G11" s="25">
        <f>단가대비표!P26</f>
        <v>0</v>
      </c>
      <c r="H11" s="28">
        <f>TRUNC(G11*D11,1)</f>
        <v>0</v>
      </c>
      <c r="I11" s="25">
        <f>단가대비표!V26</f>
        <v>0</v>
      </c>
      <c r="J11" s="28">
        <f>TRUNC(I11*D11,1)</f>
        <v>0</v>
      </c>
      <c r="K11" s="25">
        <f t="shared" ref="K11:L13" si="1">TRUNC(E11+G11+I11,1)</f>
        <v>0</v>
      </c>
      <c r="L11" s="28">
        <f t="shared" si="1"/>
        <v>0</v>
      </c>
      <c r="M11" s="22" t="s">
        <v>52</v>
      </c>
      <c r="N11" s="2" t="s">
        <v>87</v>
      </c>
      <c r="O11" s="2" t="s">
        <v>278</v>
      </c>
      <c r="P11" s="2" t="s">
        <v>62</v>
      </c>
      <c r="Q11" s="2" t="s">
        <v>62</v>
      </c>
      <c r="R11" s="2" t="s">
        <v>63</v>
      </c>
      <c r="S11" s="3"/>
      <c r="T11" s="3"/>
      <c r="U11" s="3"/>
      <c r="V11" s="3">
        <v>1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2" t="s">
        <v>52</v>
      </c>
      <c r="AW11" s="2" t="s">
        <v>279</v>
      </c>
      <c r="AX11" s="2" t="s">
        <v>52</v>
      </c>
      <c r="AY11" s="2" t="s">
        <v>52</v>
      </c>
      <c r="AZ11" s="2" t="s">
        <v>52</v>
      </c>
    </row>
    <row r="12" spans="1:52" ht="30" customHeight="1" x14ac:dyDescent="0.3">
      <c r="A12" s="22" t="s">
        <v>280</v>
      </c>
      <c r="B12" s="22" t="s">
        <v>281</v>
      </c>
      <c r="C12" s="22" t="s">
        <v>282</v>
      </c>
      <c r="D12" s="23">
        <v>1</v>
      </c>
      <c r="E12" s="25"/>
      <c r="F12" s="28">
        <f>TRUNC(E12*D12,1)</f>
        <v>0</v>
      </c>
      <c r="G12" s="25">
        <v>0</v>
      </c>
      <c r="H12" s="28">
        <f>TRUNC(G12*D12,1)</f>
        <v>0</v>
      </c>
      <c r="I12" s="25">
        <v>0</v>
      </c>
      <c r="J12" s="28">
        <f>TRUNC(I12*D12,1)</f>
        <v>0</v>
      </c>
      <c r="K12" s="25">
        <f t="shared" si="1"/>
        <v>0</v>
      </c>
      <c r="L12" s="28">
        <f t="shared" si="1"/>
        <v>0</v>
      </c>
      <c r="M12" s="22" t="s">
        <v>52</v>
      </c>
      <c r="N12" s="2" t="s">
        <v>87</v>
      </c>
      <c r="O12" s="2" t="s">
        <v>283</v>
      </c>
      <c r="P12" s="2" t="s">
        <v>62</v>
      </c>
      <c r="Q12" s="2" t="s">
        <v>62</v>
      </c>
      <c r="R12" s="2" t="s">
        <v>62</v>
      </c>
      <c r="S12" s="3">
        <v>0</v>
      </c>
      <c r="T12" s="3">
        <v>0</v>
      </c>
      <c r="U12" s="3">
        <v>0.03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2" t="s">
        <v>52</v>
      </c>
      <c r="AW12" s="2" t="s">
        <v>284</v>
      </c>
      <c r="AX12" s="2" t="s">
        <v>52</v>
      </c>
      <c r="AY12" s="2" t="s">
        <v>52</v>
      </c>
      <c r="AZ12" s="2" t="s">
        <v>52</v>
      </c>
    </row>
    <row r="13" spans="1:52" ht="30" customHeight="1" x14ac:dyDescent="0.3">
      <c r="A13" s="22" t="s">
        <v>285</v>
      </c>
      <c r="B13" s="22" t="s">
        <v>286</v>
      </c>
      <c r="C13" s="22" t="s">
        <v>208</v>
      </c>
      <c r="D13" s="23">
        <v>1</v>
      </c>
      <c r="E13" s="25"/>
      <c r="F13" s="28">
        <f>TRUNC(E13*D13,1)</f>
        <v>0</v>
      </c>
      <c r="G13" s="25">
        <f>일위대가목록!F7</f>
        <v>0</v>
      </c>
      <c r="H13" s="28">
        <f>TRUNC(G13*D13,1)</f>
        <v>0</v>
      </c>
      <c r="I13" s="25">
        <f>일위대가목록!G7</f>
        <v>0</v>
      </c>
      <c r="J13" s="28">
        <f>TRUNC(I13*D13,1)</f>
        <v>0</v>
      </c>
      <c r="K13" s="25">
        <f t="shared" si="1"/>
        <v>0</v>
      </c>
      <c r="L13" s="28">
        <f t="shared" si="1"/>
        <v>0</v>
      </c>
      <c r="M13" s="22" t="s">
        <v>287</v>
      </c>
      <c r="N13" s="2" t="s">
        <v>87</v>
      </c>
      <c r="O13" s="2" t="s">
        <v>288</v>
      </c>
      <c r="P13" s="2" t="s">
        <v>63</v>
      </c>
      <c r="Q13" s="2" t="s">
        <v>62</v>
      </c>
      <c r="R13" s="2" t="s">
        <v>62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2" t="s">
        <v>52</v>
      </c>
      <c r="AW13" s="2" t="s">
        <v>289</v>
      </c>
      <c r="AX13" s="2" t="s">
        <v>52</v>
      </c>
      <c r="AY13" s="2" t="s">
        <v>52</v>
      </c>
      <c r="AZ13" s="2" t="s">
        <v>52</v>
      </c>
    </row>
    <row r="14" spans="1:52" ht="30" customHeight="1" x14ac:dyDescent="0.3">
      <c r="A14" s="22" t="s">
        <v>273</v>
      </c>
      <c r="B14" s="22" t="s">
        <v>52</v>
      </c>
      <c r="C14" s="22" t="s">
        <v>52</v>
      </c>
      <c r="D14" s="23"/>
      <c r="E14" s="25"/>
      <c r="F14" s="28">
        <f>TRUNC(SUMIF(N11:N13, N10, F11:F13),0)</f>
        <v>0</v>
      </c>
      <c r="G14" s="25"/>
      <c r="H14" s="28">
        <f>TRUNC(SUMIF(N11:N13, N10, H11:H13),0)</f>
        <v>0</v>
      </c>
      <c r="I14" s="25"/>
      <c r="J14" s="28">
        <f>TRUNC(SUMIF(N11:N13, N10, J11:J13),0)</f>
        <v>0</v>
      </c>
      <c r="K14" s="25"/>
      <c r="L14" s="28">
        <f>F14+H14+J14</f>
        <v>0</v>
      </c>
      <c r="M14" s="22" t="s">
        <v>52</v>
      </c>
      <c r="N14" s="2" t="s">
        <v>80</v>
      </c>
      <c r="O14" s="2" t="s">
        <v>80</v>
      </c>
      <c r="P14" s="2" t="s">
        <v>52</v>
      </c>
      <c r="Q14" s="2" t="s">
        <v>52</v>
      </c>
      <c r="R14" s="2" t="s">
        <v>52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2" t="s">
        <v>52</v>
      </c>
      <c r="AW14" s="2" t="s">
        <v>52</v>
      </c>
      <c r="AX14" s="2" t="s">
        <v>52</v>
      </c>
      <c r="AY14" s="2" t="s">
        <v>52</v>
      </c>
      <c r="AZ14" s="2" t="s">
        <v>52</v>
      </c>
    </row>
    <row r="15" spans="1:52" ht="30" customHeight="1" x14ac:dyDescent="0.3">
      <c r="A15" s="23"/>
      <c r="B15" s="23"/>
      <c r="C15" s="23"/>
      <c r="D15" s="23"/>
      <c r="E15" s="25"/>
      <c r="F15" s="28"/>
      <c r="G15" s="25"/>
      <c r="H15" s="28"/>
      <c r="I15" s="25"/>
      <c r="J15" s="28"/>
      <c r="K15" s="25"/>
      <c r="L15" s="28"/>
      <c r="M15" s="23"/>
    </row>
    <row r="16" spans="1:52" ht="30" customHeight="1" x14ac:dyDescent="0.3">
      <c r="A16" s="19" t="s">
        <v>290</v>
      </c>
      <c r="B16" s="20"/>
      <c r="C16" s="20"/>
      <c r="D16" s="20"/>
      <c r="E16" s="24"/>
      <c r="F16" s="27"/>
      <c r="G16" s="24"/>
      <c r="H16" s="27"/>
      <c r="I16" s="24"/>
      <c r="J16" s="27"/>
      <c r="K16" s="24"/>
      <c r="L16" s="27"/>
      <c r="M16" s="21"/>
      <c r="N16" s="1" t="s">
        <v>92</v>
      </c>
    </row>
    <row r="17" spans="1:52" ht="30" customHeight="1" x14ac:dyDescent="0.3">
      <c r="A17" s="22" t="s">
        <v>276</v>
      </c>
      <c r="B17" s="22" t="s">
        <v>292</v>
      </c>
      <c r="C17" s="22" t="s">
        <v>85</v>
      </c>
      <c r="D17" s="23">
        <v>1.1000000000000001</v>
      </c>
      <c r="E17" s="25"/>
      <c r="F17" s="28">
        <f>TRUNC(E17*D17,1)</f>
        <v>0</v>
      </c>
      <c r="G17" s="25">
        <f>단가대비표!P27</f>
        <v>0</v>
      </c>
      <c r="H17" s="28">
        <f>TRUNC(G17*D17,1)</f>
        <v>0</v>
      </c>
      <c r="I17" s="25">
        <f>단가대비표!V27</f>
        <v>0</v>
      </c>
      <c r="J17" s="28">
        <f>TRUNC(I17*D17,1)</f>
        <v>0</v>
      </c>
      <c r="K17" s="25">
        <f t="shared" ref="K17:L19" si="2">TRUNC(E17+G17+I17,1)</f>
        <v>0</v>
      </c>
      <c r="L17" s="28">
        <f t="shared" si="2"/>
        <v>0</v>
      </c>
      <c r="M17" s="22" t="s">
        <v>52</v>
      </c>
      <c r="N17" s="2" t="s">
        <v>92</v>
      </c>
      <c r="O17" s="2" t="s">
        <v>293</v>
      </c>
      <c r="P17" s="2" t="s">
        <v>62</v>
      </c>
      <c r="Q17" s="2" t="s">
        <v>62</v>
      </c>
      <c r="R17" s="2" t="s">
        <v>63</v>
      </c>
      <c r="S17" s="3"/>
      <c r="T17" s="3"/>
      <c r="U17" s="3"/>
      <c r="V17" s="3">
        <v>1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2" t="s">
        <v>52</v>
      </c>
      <c r="AW17" s="2" t="s">
        <v>294</v>
      </c>
      <c r="AX17" s="2" t="s">
        <v>52</v>
      </c>
      <c r="AY17" s="2" t="s">
        <v>52</v>
      </c>
      <c r="AZ17" s="2" t="s">
        <v>52</v>
      </c>
    </row>
    <row r="18" spans="1:52" ht="30" customHeight="1" x14ac:dyDescent="0.3">
      <c r="A18" s="22" t="s">
        <v>280</v>
      </c>
      <c r="B18" s="22" t="s">
        <v>281</v>
      </c>
      <c r="C18" s="22" t="s">
        <v>282</v>
      </c>
      <c r="D18" s="23">
        <v>1</v>
      </c>
      <c r="E18" s="25">
        <f>TRUNC(SUMIF(V17:V19, RIGHTB(O18, 1), F17:F19)*U18, 2)</f>
        <v>0</v>
      </c>
      <c r="F18" s="28">
        <f>TRUNC(E18*D18,1)</f>
        <v>0</v>
      </c>
      <c r="G18" s="25">
        <v>0</v>
      </c>
      <c r="H18" s="28">
        <f>TRUNC(G18*D18,1)</f>
        <v>0</v>
      </c>
      <c r="I18" s="25">
        <v>0</v>
      </c>
      <c r="J18" s="28">
        <f>TRUNC(I18*D18,1)</f>
        <v>0</v>
      </c>
      <c r="K18" s="25">
        <f t="shared" si="2"/>
        <v>0</v>
      </c>
      <c r="L18" s="28">
        <f t="shared" si="2"/>
        <v>0</v>
      </c>
      <c r="M18" s="22" t="s">
        <v>52</v>
      </c>
      <c r="N18" s="2" t="s">
        <v>92</v>
      </c>
      <c r="O18" s="2" t="s">
        <v>283</v>
      </c>
      <c r="P18" s="2" t="s">
        <v>62</v>
      </c>
      <c r="Q18" s="2" t="s">
        <v>62</v>
      </c>
      <c r="R18" s="2" t="s">
        <v>62</v>
      </c>
      <c r="S18" s="3">
        <v>0</v>
      </c>
      <c r="T18" s="3">
        <v>0</v>
      </c>
      <c r="U18" s="3">
        <v>0.03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2" t="s">
        <v>52</v>
      </c>
      <c r="AW18" s="2" t="s">
        <v>295</v>
      </c>
      <c r="AX18" s="2" t="s">
        <v>52</v>
      </c>
      <c r="AY18" s="2" t="s">
        <v>52</v>
      </c>
      <c r="AZ18" s="2" t="s">
        <v>52</v>
      </c>
    </row>
    <row r="19" spans="1:52" ht="30" customHeight="1" x14ac:dyDescent="0.3">
      <c r="A19" s="22" t="s">
        <v>296</v>
      </c>
      <c r="B19" s="22" t="s">
        <v>297</v>
      </c>
      <c r="C19" s="22" t="s">
        <v>208</v>
      </c>
      <c r="D19" s="23">
        <v>1</v>
      </c>
      <c r="E19" s="25">
        <f>일위대가목록!E8</f>
        <v>0</v>
      </c>
      <c r="F19" s="28">
        <f>TRUNC(E19*D19,1)</f>
        <v>0</v>
      </c>
      <c r="G19" s="25">
        <f>일위대가목록!F8</f>
        <v>0</v>
      </c>
      <c r="H19" s="28">
        <f>TRUNC(G19*D19,1)</f>
        <v>0</v>
      </c>
      <c r="I19" s="25">
        <f>일위대가목록!G8</f>
        <v>0</v>
      </c>
      <c r="J19" s="28">
        <f>TRUNC(I19*D19,1)</f>
        <v>0</v>
      </c>
      <c r="K19" s="25">
        <f t="shared" si="2"/>
        <v>0</v>
      </c>
      <c r="L19" s="28">
        <f t="shared" si="2"/>
        <v>0</v>
      </c>
      <c r="M19" s="22" t="s">
        <v>298</v>
      </c>
      <c r="N19" s="2" t="s">
        <v>92</v>
      </c>
      <c r="O19" s="2" t="s">
        <v>299</v>
      </c>
      <c r="P19" s="2" t="s">
        <v>63</v>
      </c>
      <c r="Q19" s="2" t="s">
        <v>62</v>
      </c>
      <c r="R19" s="2" t="s">
        <v>62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" t="s">
        <v>52</v>
      </c>
      <c r="AW19" s="2" t="s">
        <v>300</v>
      </c>
      <c r="AX19" s="2" t="s">
        <v>52</v>
      </c>
      <c r="AY19" s="2" t="s">
        <v>52</v>
      </c>
      <c r="AZ19" s="2" t="s">
        <v>52</v>
      </c>
    </row>
    <row r="20" spans="1:52" ht="30" customHeight="1" x14ac:dyDescent="0.3">
      <c r="A20" s="22" t="s">
        <v>273</v>
      </c>
      <c r="B20" s="22" t="s">
        <v>52</v>
      </c>
      <c r="C20" s="22" t="s">
        <v>52</v>
      </c>
      <c r="D20" s="23"/>
      <c r="E20" s="25"/>
      <c r="F20" s="28">
        <f>TRUNC(SUMIF(N17:N19, N16, F17:F19),0)</f>
        <v>0</v>
      </c>
      <c r="G20" s="25"/>
      <c r="H20" s="28">
        <f>TRUNC(SUMIF(N17:N19, N16, H17:H19),0)</f>
        <v>0</v>
      </c>
      <c r="I20" s="25"/>
      <c r="J20" s="28">
        <f>TRUNC(SUMIF(N17:N19, N16, J17:J19),0)</f>
        <v>0</v>
      </c>
      <c r="K20" s="25"/>
      <c r="L20" s="28">
        <f>F20+H20+J20</f>
        <v>0</v>
      </c>
      <c r="M20" s="22" t="s">
        <v>52</v>
      </c>
      <c r="N20" s="2" t="s">
        <v>80</v>
      </c>
      <c r="O20" s="2" t="s">
        <v>80</v>
      </c>
      <c r="P20" s="2" t="s">
        <v>52</v>
      </c>
      <c r="Q20" s="2" t="s">
        <v>52</v>
      </c>
      <c r="R20" s="2" t="s">
        <v>52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2" t="s">
        <v>52</v>
      </c>
      <c r="AW20" s="2" t="s">
        <v>52</v>
      </c>
      <c r="AX20" s="2" t="s">
        <v>52</v>
      </c>
      <c r="AY20" s="2" t="s">
        <v>52</v>
      </c>
      <c r="AZ20" s="2" t="s">
        <v>52</v>
      </c>
    </row>
    <row r="21" spans="1:52" ht="30" customHeight="1" x14ac:dyDescent="0.3">
      <c r="A21" s="23"/>
      <c r="B21" s="23"/>
      <c r="C21" s="23"/>
      <c r="D21" s="23"/>
      <c r="E21" s="25"/>
      <c r="F21" s="28"/>
      <c r="G21" s="25"/>
      <c r="H21" s="28"/>
      <c r="I21" s="25"/>
      <c r="J21" s="28"/>
      <c r="K21" s="25"/>
      <c r="L21" s="28"/>
      <c r="M21" s="23"/>
    </row>
    <row r="22" spans="1:52" ht="30" customHeight="1" x14ac:dyDescent="0.3">
      <c r="A22" s="19" t="s">
        <v>301</v>
      </c>
      <c r="B22" s="20"/>
      <c r="C22" s="20"/>
      <c r="D22" s="20"/>
      <c r="E22" s="24"/>
      <c r="F22" s="27"/>
      <c r="G22" s="24"/>
      <c r="H22" s="27"/>
      <c r="I22" s="24"/>
      <c r="J22" s="27"/>
      <c r="K22" s="24"/>
      <c r="L22" s="27"/>
      <c r="M22" s="21"/>
      <c r="N22" s="1" t="s">
        <v>288</v>
      </c>
    </row>
    <row r="23" spans="1:52" ht="30" customHeight="1" x14ac:dyDescent="0.3">
      <c r="A23" s="22" t="s">
        <v>302</v>
      </c>
      <c r="B23" s="22" t="s">
        <v>303</v>
      </c>
      <c r="C23" s="22" t="s">
        <v>304</v>
      </c>
      <c r="D23" s="23">
        <v>0.06</v>
      </c>
      <c r="E23" s="25">
        <f>단가대비표!O50</f>
        <v>0</v>
      </c>
      <c r="F23" s="28">
        <f>TRUNC(E23*D23,1)</f>
        <v>0</v>
      </c>
      <c r="G23" s="25"/>
      <c r="H23" s="28">
        <f>TRUNC(G23*D23,1)</f>
        <v>0</v>
      </c>
      <c r="I23" s="25">
        <f>단가대비표!V50</f>
        <v>0</v>
      </c>
      <c r="J23" s="28">
        <f>TRUNC(I23*D23,1)</f>
        <v>0</v>
      </c>
      <c r="K23" s="25">
        <f t="shared" ref="K23:L25" si="3">TRUNC(E23+G23+I23,1)</f>
        <v>0</v>
      </c>
      <c r="L23" s="28">
        <f t="shared" si="3"/>
        <v>0</v>
      </c>
      <c r="M23" s="22" t="s">
        <v>52</v>
      </c>
      <c r="N23" s="2" t="s">
        <v>288</v>
      </c>
      <c r="O23" s="2" t="s">
        <v>305</v>
      </c>
      <c r="P23" s="2" t="s">
        <v>62</v>
      </c>
      <c r="Q23" s="2" t="s">
        <v>62</v>
      </c>
      <c r="R23" s="2" t="s">
        <v>63</v>
      </c>
      <c r="S23" s="3"/>
      <c r="T23" s="3"/>
      <c r="U23" s="3"/>
      <c r="V23" s="3">
        <v>1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2" t="s">
        <v>52</v>
      </c>
      <c r="AW23" s="2" t="s">
        <v>306</v>
      </c>
      <c r="AX23" s="2" t="s">
        <v>52</v>
      </c>
      <c r="AY23" s="2" t="s">
        <v>52</v>
      </c>
      <c r="AZ23" s="2" t="s">
        <v>52</v>
      </c>
    </row>
    <row r="24" spans="1:52" ht="30" customHeight="1" x14ac:dyDescent="0.3">
      <c r="A24" s="22" t="s">
        <v>307</v>
      </c>
      <c r="B24" s="22" t="s">
        <v>303</v>
      </c>
      <c r="C24" s="22" t="s">
        <v>304</v>
      </c>
      <c r="D24" s="23">
        <v>0.02</v>
      </c>
      <c r="E24" s="25">
        <f>단가대비표!O49</f>
        <v>0</v>
      </c>
      <c r="F24" s="28">
        <f>TRUNC(E24*D24,1)</f>
        <v>0</v>
      </c>
      <c r="G24" s="25"/>
      <c r="H24" s="28">
        <f>TRUNC(G24*D24,1)</f>
        <v>0</v>
      </c>
      <c r="I24" s="25">
        <f>단가대비표!V49</f>
        <v>0</v>
      </c>
      <c r="J24" s="28">
        <f>TRUNC(I24*D24,1)</f>
        <v>0</v>
      </c>
      <c r="K24" s="25">
        <f t="shared" si="3"/>
        <v>0</v>
      </c>
      <c r="L24" s="28">
        <f t="shared" si="3"/>
        <v>0</v>
      </c>
      <c r="M24" s="22" t="s">
        <v>52</v>
      </c>
      <c r="N24" s="2" t="s">
        <v>288</v>
      </c>
      <c r="O24" s="2" t="s">
        <v>308</v>
      </c>
      <c r="P24" s="2" t="s">
        <v>62</v>
      </c>
      <c r="Q24" s="2" t="s">
        <v>62</v>
      </c>
      <c r="R24" s="2" t="s">
        <v>63</v>
      </c>
      <c r="S24" s="3"/>
      <c r="T24" s="3"/>
      <c r="U24" s="3"/>
      <c r="V24" s="3">
        <v>1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2" t="s">
        <v>52</v>
      </c>
      <c r="AW24" s="2" t="s">
        <v>309</v>
      </c>
      <c r="AX24" s="2" t="s">
        <v>52</v>
      </c>
      <c r="AY24" s="2" t="s">
        <v>52</v>
      </c>
      <c r="AZ24" s="2" t="s">
        <v>52</v>
      </c>
    </row>
    <row r="25" spans="1:52" ht="30" customHeight="1" x14ac:dyDescent="0.3">
      <c r="A25" s="22" t="s">
        <v>310</v>
      </c>
      <c r="B25" s="22" t="s">
        <v>311</v>
      </c>
      <c r="C25" s="22" t="s">
        <v>282</v>
      </c>
      <c r="D25" s="23">
        <v>1</v>
      </c>
      <c r="E25" s="25">
        <f>TRUNC(SUMIF(V23:V25, RIGHTB(O25, 1), H23:H25)*U25, 2)</f>
        <v>0</v>
      </c>
      <c r="F25" s="28">
        <f>TRUNC(E25*D25,1)</f>
        <v>0</v>
      </c>
      <c r="G25" s="25">
        <v>0</v>
      </c>
      <c r="H25" s="28">
        <f>TRUNC(G25*D25,1)</f>
        <v>0</v>
      </c>
      <c r="I25" s="25">
        <v>0</v>
      </c>
      <c r="J25" s="28">
        <f>TRUNC(I25*D25,1)</f>
        <v>0</v>
      </c>
      <c r="K25" s="25">
        <f t="shared" si="3"/>
        <v>0</v>
      </c>
      <c r="L25" s="28">
        <f t="shared" si="3"/>
        <v>0</v>
      </c>
      <c r="M25" s="22" t="s">
        <v>52</v>
      </c>
      <c r="N25" s="2" t="s">
        <v>288</v>
      </c>
      <c r="O25" s="2" t="s">
        <v>283</v>
      </c>
      <c r="P25" s="2" t="s">
        <v>62</v>
      </c>
      <c r="Q25" s="2" t="s">
        <v>62</v>
      </c>
      <c r="R25" s="2" t="s">
        <v>62</v>
      </c>
      <c r="S25" s="3">
        <v>1</v>
      </c>
      <c r="T25" s="3">
        <v>0</v>
      </c>
      <c r="U25" s="3">
        <v>0.02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2" t="s">
        <v>52</v>
      </c>
      <c r="AW25" s="2" t="s">
        <v>312</v>
      </c>
      <c r="AX25" s="2" t="s">
        <v>52</v>
      </c>
      <c r="AY25" s="2" t="s">
        <v>52</v>
      </c>
      <c r="AZ25" s="2" t="s">
        <v>52</v>
      </c>
    </row>
    <row r="26" spans="1:52" ht="30" customHeight="1" x14ac:dyDescent="0.3">
      <c r="A26" s="22" t="s">
        <v>273</v>
      </c>
      <c r="B26" s="22" t="s">
        <v>52</v>
      </c>
      <c r="C26" s="22" t="s">
        <v>52</v>
      </c>
      <c r="D26" s="23"/>
      <c r="E26" s="25"/>
      <c r="F26" s="28">
        <f>TRUNC(SUMIF(N23:N25, N22, F23:F25),0)</f>
        <v>0</v>
      </c>
      <c r="G26" s="25"/>
      <c r="H26" s="28">
        <f>TRUNC(SUMIF(N23:N25, N22, H23:H25),0)</f>
        <v>0</v>
      </c>
      <c r="I26" s="25"/>
      <c r="J26" s="28">
        <f>TRUNC(SUMIF(N23:N25, N22, J23:J25),0)</f>
        <v>0</v>
      </c>
      <c r="K26" s="25"/>
      <c r="L26" s="28">
        <f>F26+H26+J26</f>
        <v>0</v>
      </c>
      <c r="M26" s="22" t="s">
        <v>52</v>
      </c>
      <c r="N26" s="2" t="s">
        <v>80</v>
      </c>
      <c r="O26" s="2" t="s">
        <v>80</v>
      </c>
      <c r="P26" s="2" t="s">
        <v>52</v>
      </c>
      <c r="Q26" s="2" t="s">
        <v>52</v>
      </c>
      <c r="R26" s="2" t="s">
        <v>52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2" t="s">
        <v>52</v>
      </c>
      <c r="AW26" s="2" t="s">
        <v>52</v>
      </c>
      <c r="AX26" s="2" t="s">
        <v>52</v>
      </c>
      <c r="AY26" s="2" t="s">
        <v>52</v>
      </c>
      <c r="AZ26" s="2" t="s">
        <v>52</v>
      </c>
    </row>
    <row r="27" spans="1:52" ht="30" customHeight="1" x14ac:dyDescent="0.3">
      <c r="A27" s="23"/>
      <c r="B27" s="23"/>
      <c r="C27" s="23"/>
      <c r="D27" s="23"/>
      <c r="E27" s="25"/>
      <c r="F27" s="28"/>
      <c r="G27" s="25"/>
      <c r="H27" s="28"/>
      <c r="I27" s="25"/>
      <c r="J27" s="28"/>
      <c r="K27" s="25"/>
      <c r="L27" s="28"/>
      <c r="M27" s="23"/>
    </row>
    <row r="28" spans="1:52" ht="30" customHeight="1" x14ac:dyDescent="0.3">
      <c r="A28" s="19" t="s">
        <v>313</v>
      </c>
      <c r="B28" s="20"/>
      <c r="C28" s="20"/>
      <c r="D28" s="20"/>
      <c r="E28" s="24"/>
      <c r="F28" s="27"/>
      <c r="G28" s="24"/>
      <c r="H28" s="27"/>
      <c r="I28" s="24"/>
      <c r="J28" s="27"/>
      <c r="K28" s="24"/>
      <c r="L28" s="27"/>
      <c r="M28" s="21"/>
      <c r="N28" s="1" t="s">
        <v>299</v>
      </c>
    </row>
    <row r="29" spans="1:52" ht="30" customHeight="1" x14ac:dyDescent="0.3">
      <c r="A29" s="22" t="s">
        <v>302</v>
      </c>
      <c r="B29" s="22" t="s">
        <v>303</v>
      </c>
      <c r="C29" s="22" t="s">
        <v>304</v>
      </c>
      <c r="D29" s="23">
        <v>0.214</v>
      </c>
      <c r="E29" s="25">
        <f>단가대비표!O50</f>
        <v>0</v>
      </c>
      <c r="F29" s="28">
        <f>TRUNC(E29*D29,1)</f>
        <v>0</v>
      </c>
      <c r="G29" s="25"/>
      <c r="H29" s="28">
        <f>TRUNC(G29*D29,1)</f>
        <v>0</v>
      </c>
      <c r="I29" s="25">
        <f>단가대비표!V50</f>
        <v>0</v>
      </c>
      <c r="J29" s="28">
        <f>TRUNC(I29*D29,1)</f>
        <v>0</v>
      </c>
      <c r="K29" s="25">
        <f t="shared" ref="K29:L31" si="4">TRUNC(E29+G29+I29,1)</f>
        <v>0</v>
      </c>
      <c r="L29" s="28">
        <f t="shared" si="4"/>
        <v>0</v>
      </c>
      <c r="M29" s="22" t="s">
        <v>52</v>
      </c>
      <c r="N29" s="2" t="s">
        <v>299</v>
      </c>
      <c r="O29" s="2" t="s">
        <v>305</v>
      </c>
      <c r="P29" s="2" t="s">
        <v>62</v>
      </c>
      <c r="Q29" s="2" t="s">
        <v>62</v>
      </c>
      <c r="R29" s="2" t="s">
        <v>63</v>
      </c>
      <c r="S29" s="3"/>
      <c r="T29" s="3"/>
      <c r="U29" s="3"/>
      <c r="V29" s="3">
        <v>1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2" t="s">
        <v>52</v>
      </c>
      <c r="AW29" s="2" t="s">
        <v>314</v>
      </c>
      <c r="AX29" s="2" t="s">
        <v>52</v>
      </c>
      <c r="AY29" s="2" t="s">
        <v>52</v>
      </c>
      <c r="AZ29" s="2" t="s">
        <v>52</v>
      </c>
    </row>
    <row r="30" spans="1:52" ht="30" customHeight="1" x14ac:dyDescent="0.3">
      <c r="A30" s="22" t="s">
        <v>307</v>
      </c>
      <c r="B30" s="22" t="s">
        <v>303</v>
      </c>
      <c r="C30" s="22" t="s">
        <v>304</v>
      </c>
      <c r="D30" s="23">
        <v>7.0999999999999994E-2</v>
      </c>
      <c r="E30" s="25">
        <f>단가대비표!O49</f>
        <v>0</v>
      </c>
      <c r="F30" s="28">
        <f>TRUNC(E30*D30,1)</f>
        <v>0</v>
      </c>
      <c r="G30" s="25"/>
      <c r="H30" s="28">
        <f>TRUNC(G30*D30,1)</f>
        <v>0</v>
      </c>
      <c r="I30" s="25">
        <f>단가대비표!V49</f>
        <v>0</v>
      </c>
      <c r="J30" s="28">
        <f>TRUNC(I30*D30,1)</f>
        <v>0</v>
      </c>
      <c r="K30" s="25">
        <f t="shared" si="4"/>
        <v>0</v>
      </c>
      <c r="L30" s="28">
        <f t="shared" si="4"/>
        <v>0</v>
      </c>
      <c r="M30" s="22" t="s">
        <v>52</v>
      </c>
      <c r="N30" s="2" t="s">
        <v>299</v>
      </c>
      <c r="O30" s="2" t="s">
        <v>308</v>
      </c>
      <c r="P30" s="2" t="s">
        <v>62</v>
      </c>
      <c r="Q30" s="2" t="s">
        <v>62</v>
      </c>
      <c r="R30" s="2" t="s">
        <v>63</v>
      </c>
      <c r="S30" s="3"/>
      <c r="T30" s="3"/>
      <c r="U30" s="3"/>
      <c r="V30" s="3">
        <v>1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2" t="s">
        <v>52</v>
      </c>
      <c r="AW30" s="2" t="s">
        <v>315</v>
      </c>
      <c r="AX30" s="2" t="s">
        <v>52</v>
      </c>
      <c r="AY30" s="2" t="s">
        <v>52</v>
      </c>
      <c r="AZ30" s="2" t="s">
        <v>52</v>
      </c>
    </row>
    <row r="31" spans="1:52" ht="30" customHeight="1" x14ac:dyDescent="0.3">
      <c r="A31" s="22" t="s">
        <v>310</v>
      </c>
      <c r="B31" s="22" t="s">
        <v>311</v>
      </c>
      <c r="C31" s="22" t="s">
        <v>282</v>
      </c>
      <c r="D31" s="23">
        <v>1</v>
      </c>
      <c r="E31" s="25"/>
      <c r="F31" s="28">
        <f>TRUNC(E31*D31,1)</f>
        <v>0</v>
      </c>
      <c r="G31" s="25">
        <v>0</v>
      </c>
      <c r="H31" s="28">
        <f>TRUNC(G31*D31,1)</f>
        <v>0</v>
      </c>
      <c r="I31" s="25">
        <v>0</v>
      </c>
      <c r="J31" s="28">
        <f>TRUNC(I31*D31,1)</f>
        <v>0</v>
      </c>
      <c r="K31" s="25">
        <f t="shared" si="4"/>
        <v>0</v>
      </c>
      <c r="L31" s="28">
        <f t="shared" si="4"/>
        <v>0</v>
      </c>
      <c r="M31" s="22" t="s">
        <v>52</v>
      </c>
      <c r="N31" s="2" t="s">
        <v>299</v>
      </c>
      <c r="O31" s="2" t="s">
        <v>283</v>
      </c>
      <c r="P31" s="2" t="s">
        <v>62</v>
      </c>
      <c r="Q31" s="2" t="s">
        <v>62</v>
      </c>
      <c r="R31" s="2" t="s">
        <v>62</v>
      </c>
      <c r="S31" s="3">
        <v>1</v>
      </c>
      <c r="T31" s="3">
        <v>0</v>
      </c>
      <c r="U31" s="3">
        <v>0.02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2" t="s">
        <v>52</v>
      </c>
      <c r="AW31" s="2" t="s">
        <v>316</v>
      </c>
      <c r="AX31" s="2" t="s">
        <v>52</v>
      </c>
      <c r="AY31" s="2" t="s">
        <v>52</v>
      </c>
      <c r="AZ31" s="2" t="s">
        <v>52</v>
      </c>
    </row>
    <row r="32" spans="1:52" ht="30" customHeight="1" x14ac:dyDescent="0.3">
      <c r="A32" s="22" t="s">
        <v>273</v>
      </c>
      <c r="B32" s="22" t="s">
        <v>52</v>
      </c>
      <c r="C32" s="22" t="s">
        <v>52</v>
      </c>
      <c r="D32" s="23"/>
      <c r="E32" s="25"/>
      <c r="F32" s="28">
        <f>TRUNC(SUMIF(N29:N31, N28, F29:F31),0)</f>
        <v>0</v>
      </c>
      <c r="G32" s="25"/>
      <c r="H32" s="28">
        <f>TRUNC(SUMIF(N29:N31, N28, H29:H31),0)</f>
        <v>0</v>
      </c>
      <c r="I32" s="25"/>
      <c r="J32" s="28">
        <f>TRUNC(SUMIF(N29:N31, N28, J29:J31),0)</f>
        <v>0</v>
      </c>
      <c r="K32" s="25"/>
      <c r="L32" s="28">
        <f>F32+H32+J32</f>
        <v>0</v>
      </c>
      <c r="M32" s="22" t="s">
        <v>52</v>
      </c>
      <c r="N32" s="2" t="s">
        <v>80</v>
      </c>
      <c r="O32" s="2" t="s">
        <v>80</v>
      </c>
      <c r="P32" s="2" t="s">
        <v>52</v>
      </c>
      <c r="Q32" s="2" t="s">
        <v>52</v>
      </c>
      <c r="R32" s="2" t="s">
        <v>52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2" t="s">
        <v>52</v>
      </c>
      <c r="AW32" s="2" t="s">
        <v>52</v>
      </c>
      <c r="AX32" s="2" t="s">
        <v>52</v>
      </c>
      <c r="AY32" s="2" t="s">
        <v>52</v>
      </c>
      <c r="AZ32" s="2" t="s">
        <v>52</v>
      </c>
    </row>
    <row r="33" spans="1:52" ht="30" customHeight="1" x14ac:dyDescent="0.3">
      <c r="A33" s="23"/>
      <c r="B33" s="23"/>
      <c r="C33" s="23"/>
      <c r="D33" s="23"/>
      <c r="E33" s="25"/>
      <c r="F33" s="28"/>
      <c r="G33" s="25"/>
      <c r="H33" s="28"/>
      <c r="I33" s="25"/>
      <c r="J33" s="28"/>
      <c r="K33" s="25"/>
      <c r="L33" s="28"/>
      <c r="M33" s="23"/>
    </row>
    <row r="34" spans="1:52" ht="30" customHeight="1" x14ac:dyDescent="0.3">
      <c r="A34" s="19" t="s">
        <v>317</v>
      </c>
      <c r="B34" s="20"/>
      <c r="C34" s="20"/>
      <c r="D34" s="20"/>
      <c r="E34" s="24"/>
      <c r="F34" s="27"/>
      <c r="G34" s="24"/>
      <c r="H34" s="27"/>
      <c r="I34" s="24"/>
      <c r="J34" s="27"/>
      <c r="K34" s="24"/>
      <c r="L34" s="27"/>
      <c r="M34" s="21"/>
      <c r="N34" s="1" t="s">
        <v>318</v>
      </c>
    </row>
    <row r="35" spans="1:52" ht="30" customHeight="1" x14ac:dyDescent="0.3">
      <c r="A35" s="22" t="s">
        <v>323</v>
      </c>
      <c r="B35" s="22" t="s">
        <v>303</v>
      </c>
      <c r="C35" s="22" t="s">
        <v>304</v>
      </c>
      <c r="D35" s="23">
        <v>0.08</v>
      </c>
      <c r="E35" s="25">
        <f>단가대비표!O51</f>
        <v>0</v>
      </c>
      <c r="F35" s="28">
        <f>TRUNC(E35*D35,1)</f>
        <v>0</v>
      </c>
      <c r="G35" s="25"/>
      <c r="H35" s="28">
        <f>TRUNC(G35*D35,1)</f>
        <v>0</v>
      </c>
      <c r="I35" s="25">
        <f>단가대비표!V51</f>
        <v>0</v>
      </c>
      <c r="J35" s="28">
        <f>TRUNC(I35*D35,1)</f>
        <v>0</v>
      </c>
      <c r="K35" s="25">
        <f>TRUNC(E35+G35+I35,1)</f>
        <v>0</v>
      </c>
      <c r="L35" s="28">
        <f>TRUNC(F35+H35+J35,1)</f>
        <v>0</v>
      </c>
      <c r="M35" s="22" t="s">
        <v>52</v>
      </c>
      <c r="N35" s="2" t="s">
        <v>318</v>
      </c>
      <c r="O35" s="2" t="s">
        <v>324</v>
      </c>
      <c r="P35" s="2" t="s">
        <v>62</v>
      </c>
      <c r="Q35" s="2" t="s">
        <v>62</v>
      </c>
      <c r="R35" s="2" t="s">
        <v>63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" t="s">
        <v>52</v>
      </c>
      <c r="AW35" s="2" t="s">
        <v>325</v>
      </c>
      <c r="AX35" s="2" t="s">
        <v>52</v>
      </c>
      <c r="AY35" s="2" t="s">
        <v>52</v>
      </c>
      <c r="AZ35" s="2" t="s">
        <v>52</v>
      </c>
    </row>
    <row r="36" spans="1:52" ht="30" customHeight="1" x14ac:dyDescent="0.3">
      <c r="A36" s="22" t="s">
        <v>307</v>
      </c>
      <c r="B36" s="22" t="s">
        <v>303</v>
      </c>
      <c r="C36" s="22" t="s">
        <v>304</v>
      </c>
      <c r="D36" s="23">
        <v>0.04</v>
      </c>
      <c r="E36" s="25">
        <f>단가대비표!O49</f>
        <v>0</v>
      </c>
      <c r="F36" s="28">
        <f>TRUNC(E36*D36,1)</f>
        <v>0</v>
      </c>
      <c r="G36" s="25"/>
      <c r="H36" s="28">
        <f>TRUNC(G36*D36,1)</f>
        <v>0</v>
      </c>
      <c r="I36" s="25">
        <f>단가대비표!V49</f>
        <v>0</v>
      </c>
      <c r="J36" s="28">
        <f>TRUNC(I36*D36,1)</f>
        <v>0</v>
      </c>
      <c r="K36" s="25">
        <f>TRUNC(E36+G36+I36,1)</f>
        <v>0</v>
      </c>
      <c r="L36" s="28">
        <f>TRUNC(F36+H36+J36,1)</f>
        <v>0</v>
      </c>
      <c r="M36" s="22" t="s">
        <v>52</v>
      </c>
      <c r="N36" s="2" t="s">
        <v>318</v>
      </c>
      <c r="O36" s="2" t="s">
        <v>308</v>
      </c>
      <c r="P36" s="2" t="s">
        <v>62</v>
      </c>
      <c r="Q36" s="2" t="s">
        <v>62</v>
      </c>
      <c r="R36" s="2" t="s">
        <v>63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2" t="s">
        <v>52</v>
      </c>
      <c r="AW36" s="2" t="s">
        <v>326</v>
      </c>
      <c r="AX36" s="2" t="s">
        <v>52</v>
      </c>
      <c r="AY36" s="2" t="s">
        <v>52</v>
      </c>
      <c r="AZ36" s="2" t="s">
        <v>52</v>
      </c>
    </row>
    <row r="37" spans="1:52" ht="30" customHeight="1" x14ac:dyDescent="0.3">
      <c r="A37" s="22" t="s">
        <v>273</v>
      </c>
      <c r="B37" s="22" t="s">
        <v>52</v>
      </c>
      <c r="C37" s="22" t="s">
        <v>52</v>
      </c>
      <c r="D37" s="23"/>
      <c r="E37" s="25"/>
      <c r="F37" s="28">
        <f>TRUNC(SUMIF(N35:N36, N34, F35:F36),0)</f>
        <v>0</v>
      </c>
      <c r="G37" s="25"/>
      <c r="H37" s="28">
        <f>TRUNC(SUMIF(N35:N36, N34, H35:H36),0)</f>
        <v>0</v>
      </c>
      <c r="I37" s="25"/>
      <c r="J37" s="28">
        <f>TRUNC(SUMIF(N35:N36, N34, J35:J36),0)</f>
        <v>0</v>
      </c>
      <c r="K37" s="25"/>
      <c r="L37" s="28">
        <f>F37+H37+J37</f>
        <v>0</v>
      </c>
      <c r="M37" s="22" t="s">
        <v>52</v>
      </c>
      <c r="N37" s="2" t="s">
        <v>80</v>
      </c>
      <c r="O37" s="2" t="s">
        <v>80</v>
      </c>
      <c r="P37" s="2" t="s">
        <v>52</v>
      </c>
      <c r="Q37" s="2" t="s">
        <v>52</v>
      </c>
      <c r="R37" s="2" t="s">
        <v>52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2" t="s">
        <v>52</v>
      </c>
      <c r="AW37" s="2" t="s">
        <v>52</v>
      </c>
      <c r="AX37" s="2" t="s">
        <v>52</v>
      </c>
      <c r="AY37" s="2" t="s">
        <v>52</v>
      </c>
      <c r="AZ37" s="2" t="s">
        <v>52</v>
      </c>
    </row>
    <row r="38" spans="1:52" ht="30" customHeight="1" x14ac:dyDescent="0.3">
      <c r="A38" s="23"/>
      <c r="B38" s="23"/>
      <c r="C38" s="23"/>
      <c r="D38" s="23"/>
      <c r="E38" s="25"/>
      <c r="F38" s="28"/>
      <c r="G38" s="25"/>
      <c r="H38" s="28"/>
      <c r="I38" s="25"/>
      <c r="J38" s="28"/>
      <c r="K38" s="25"/>
      <c r="L38" s="28"/>
      <c r="M38" s="23"/>
    </row>
    <row r="39" spans="1:52" ht="30" customHeight="1" x14ac:dyDescent="0.3">
      <c r="A39" s="19" t="s">
        <v>327</v>
      </c>
      <c r="B39" s="20"/>
      <c r="C39" s="20"/>
      <c r="D39" s="20"/>
      <c r="E39" s="24"/>
      <c r="F39" s="27"/>
      <c r="G39" s="24"/>
      <c r="H39" s="27"/>
      <c r="I39" s="24"/>
      <c r="J39" s="27"/>
      <c r="K39" s="24"/>
      <c r="L39" s="27"/>
      <c r="M39" s="21"/>
      <c r="N39" s="1" t="s">
        <v>97</v>
      </c>
    </row>
    <row r="40" spans="1:52" ht="30" customHeight="1" x14ac:dyDescent="0.3">
      <c r="A40" s="22" t="s">
        <v>328</v>
      </c>
      <c r="B40" s="22" t="s">
        <v>329</v>
      </c>
      <c r="C40" s="22" t="s">
        <v>85</v>
      </c>
      <c r="D40" s="23">
        <v>1.05</v>
      </c>
      <c r="E40" s="25"/>
      <c r="F40" s="28">
        <f>TRUNC(E40*D40,1)</f>
        <v>0</v>
      </c>
      <c r="G40" s="25">
        <f>단가대비표!P14</f>
        <v>0</v>
      </c>
      <c r="H40" s="28">
        <f>TRUNC(G40*D40,1)</f>
        <v>0</v>
      </c>
      <c r="I40" s="25">
        <f>단가대비표!V14</f>
        <v>0</v>
      </c>
      <c r="J40" s="28">
        <f>TRUNC(I40*D40,1)</f>
        <v>0</v>
      </c>
      <c r="K40" s="25">
        <f t="shared" ref="K40:L44" si="5">TRUNC(E40+G40+I40,1)</f>
        <v>0</v>
      </c>
      <c r="L40" s="28">
        <f t="shared" si="5"/>
        <v>0</v>
      </c>
      <c r="M40" s="22" t="s">
        <v>52</v>
      </c>
      <c r="N40" s="2" t="s">
        <v>97</v>
      </c>
      <c r="O40" s="2" t="s">
        <v>330</v>
      </c>
      <c r="P40" s="2" t="s">
        <v>62</v>
      </c>
      <c r="Q40" s="2" t="s">
        <v>62</v>
      </c>
      <c r="R40" s="2" t="s">
        <v>63</v>
      </c>
      <c r="S40" s="3"/>
      <c r="T40" s="3"/>
      <c r="U40" s="3"/>
      <c r="V40" s="3">
        <v>1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2" t="s">
        <v>52</v>
      </c>
      <c r="AW40" s="2" t="s">
        <v>331</v>
      </c>
      <c r="AX40" s="2" t="s">
        <v>52</v>
      </c>
      <c r="AY40" s="2" t="s">
        <v>52</v>
      </c>
      <c r="AZ40" s="2" t="s">
        <v>52</v>
      </c>
    </row>
    <row r="41" spans="1:52" ht="30" customHeight="1" x14ac:dyDescent="0.3">
      <c r="A41" s="22" t="s">
        <v>280</v>
      </c>
      <c r="B41" s="22" t="s">
        <v>281</v>
      </c>
      <c r="C41" s="22" t="s">
        <v>282</v>
      </c>
      <c r="D41" s="23">
        <v>1</v>
      </c>
      <c r="E41" s="25"/>
      <c r="F41" s="28">
        <f>TRUNC(E41*D41,1)</f>
        <v>0</v>
      </c>
      <c r="G41" s="25">
        <v>0</v>
      </c>
      <c r="H41" s="28">
        <f>TRUNC(G41*D41,1)</f>
        <v>0</v>
      </c>
      <c r="I41" s="25">
        <v>0</v>
      </c>
      <c r="J41" s="28">
        <f>TRUNC(I41*D41,1)</f>
        <v>0</v>
      </c>
      <c r="K41" s="25">
        <f t="shared" si="5"/>
        <v>0</v>
      </c>
      <c r="L41" s="28">
        <f t="shared" si="5"/>
        <v>0</v>
      </c>
      <c r="M41" s="22" t="s">
        <v>52</v>
      </c>
      <c r="N41" s="2" t="s">
        <v>97</v>
      </c>
      <c r="O41" s="2" t="s">
        <v>283</v>
      </c>
      <c r="P41" s="2" t="s">
        <v>62</v>
      </c>
      <c r="Q41" s="2" t="s">
        <v>62</v>
      </c>
      <c r="R41" s="2" t="s">
        <v>62</v>
      </c>
      <c r="S41" s="3">
        <v>0</v>
      </c>
      <c r="T41" s="3">
        <v>0</v>
      </c>
      <c r="U41" s="3">
        <v>0.03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2" t="s">
        <v>52</v>
      </c>
      <c r="AW41" s="2" t="s">
        <v>332</v>
      </c>
      <c r="AX41" s="2" t="s">
        <v>52</v>
      </c>
      <c r="AY41" s="2" t="s">
        <v>52</v>
      </c>
      <c r="AZ41" s="2" t="s">
        <v>52</v>
      </c>
    </row>
    <row r="42" spans="1:52" ht="30" customHeight="1" x14ac:dyDescent="0.3">
      <c r="A42" s="22" t="s">
        <v>333</v>
      </c>
      <c r="B42" s="22" t="s">
        <v>334</v>
      </c>
      <c r="C42" s="22" t="s">
        <v>335</v>
      </c>
      <c r="D42" s="23">
        <v>0.86</v>
      </c>
      <c r="E42" s="25"/>
      <c r="F42" s="28">
        <f>TRUNC(E42*D42,1)</f>
        <v>0</v>
      </c>
      <c r="G42" s="25">
        <f>단가대비표!P16</f>
        <v>0</v>
      </c>
      <c r="H42" s="28">
        <f>TRUNC(G42*D42,1)</f>
        <v>0</v>
      </c>
      <c r="I42" s="25">
        <f>단가대비표!V16</f>
        <v>0</v>
      </c>
      <c r="J42" s="28">
        <f>TRUNC(I42*D42,1)</f>
        <v>0</v>
      </c>
      <c r="K42" s="25">
        <f t="shared" si="5"/>
        <v>0</v>
      </c>
      <c r="L42" s="28">
        <f t="shared" si="5"/>
        <v>0</v>
      </c>
      <c r="M42" s="22" t="s">
        <v>52</v>
      </c>
      <c r="N42" s="2" t="s">
        <v>97</v>
      </c>
      <c r="O42" s="2" t="s">
        <v>336</v>
      </c>
      <c r="P42" s="2" t="s">
        <v>62</v>
      </c>
      <c r="Q42" s="2" t="s">
        <v>62</v>
      </c>
      <c r="R42" s="2" t="s">
        <v>63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" t="s">
        <v>52</v>
      </c>
      <c r="AW42" s="2" t="s">
        <v>337</v>
      </c>
      <c r="AX42" s="2" t="s">
        <v>52</v>
      </c>
      <c r="AY42" s="2" t="s">
        <v>52</v>
      </c>
      <c r="AZ42" s="2" t="s">
        <v>52</v>
      </c>
    </row>
    <row r="43" spans="1:52" ht="30" customHeight="1" x14ac:dyDescent="0.3">
      <c r="A43" s="22" t="s">
        <v>338</v>
      </c>
      <c r="B43" s="22" t="s">
        <v>339</v>
      </c>
      <c r="C43" s="22" t="s">
        <v>85</v>
      </c>
      <c r="D43" s="23">
        <v>0.74</v>
      </c>
      <c r="E43" s="25"/>
      <c r="F43" s="28">
        <f>TRUNC(E43*D43,1)</f>
        <v>0</v>
      </c>
      <c r="G43" s="25">
        <f>단가대비표!P15</f>
        <v>0</v>
      </c>
      <c r="H43" s="28">
        <f>TRUNC(G43*D43,1)</f>
        <v>0</v>
      </c>
      <c r="I43" s="25">
        <f>단가대비표!V15</f>
        <v>0</v>
      </c>
      <c r="J43" s="28">
        <f>TRUNC(I43*D43,1)</f>
        <v>0</v>
      </c>
      <c r="K43" s="25">
        <f t="shared" si="5"/>
        <v>0</v>
      </c>
      <c r="L43" s="28">
        <f t="shared" si="5"/>
        <v>0</v>
      </c>
      <c r="M43" s="22" t="s">
        <v>52</v>
      </c>
      <c r="N43" s="2" t="s">
        <v>97</v>
      </c>
      <c r="O43" s="2" t="s">
        <v>340</v>
      </c>
      <c r="P43" s="2" t="s">
        <v>62</v>
      </c>
      <c r="Q43" s="2" t="s">
        <v>62</v>
      </c>
      <c r="R43" s="2" t="s">
        <v>63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" t="s">
        <v>52</v>
      </c>
      <c r="AW43" s="2" t="s">
        <v>341</v>
      </c>
      <c r="AX43" s="2" t="s">
        <v>52</v>
      </c>
      <c r="AY43" s="2" t="s">
        <v>52</v>
      </c>
      <c r="AZ43" s="2" t="s">
        <v>52</v>
      </c>
    </row>
    <row r="44" spans="1:52" ht="30" customHeight="1" x14ac:dyDescent="0.3">
      <c r="A44" s="22" t="s">
        <v>319</v>
      </c>
      <c r="B44" s="22" t="s">
        <v>320</v>
      </c>
      <c r="C44" s="22" t="s">
        <v>208</v>
      </c>
      <c r="D44" s="23">
        <v>1</v>
      </c>
      <c r="E44" s="25"/>
      <c r="F44" s="28">
        <f>TRUNC(E44*D44,1)</f>
        <v>0</v>
      </c>
      <c r="G44" s="25">
        <f>일위대가목록!F9</f>
        <v>0</v>
      </c>
      <c r="H44" s="28">
        <f>TRUNC(G44*D44,1)</f>
        <v>0</v>
      </c>
      <c r="I44" s="25">
        <f>일위대가목록!G9</f>
        <v>0</v>
      </c>
      <c r="J44" s="28">
        <f>TRUNC(I44*D44,1)</f>
        <v>0</v>
      </c>
      <c r="K44" s="25">
        <f t="shared" si="5"/>
        <v>0</v>
      </c>
      <c r="L44" s="28">
        <f t="shared" si="5"/>
        <v>0</v>
      </c>
      <c r="M44" s="22" t="s">
        <v>321</v>
      </c>
      <c r="N44" s="2" t="s">
        <v>97</v>
      </c>
      <c r="O44" s="2" t="s">
        <v>318</v>
      </c>
      <c r="P44" s="2" t="s">
        <v>63</v>
      </c>
      <c r="Q44" s="2" t="s">
        <v>62</v>
      </c>
      <c r="R44" s="2" t="s">
        <v>62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" t="s">
        <v>52</v>
      </c>
      <c r="AW44" s="2" t="s">
        <v>342</v>
      </c>
      <c r="AX44" s="2" t="s">
        <v>52</v>
      </c>
      <c r="AY44" s="2" t="s">
        <v>52</v>
      </c>
      <c r="AZ44" s="2" t="s">
        <v>52</v>
      </c>
    </row>
    <row r="45" spans="1:52" ht="30" customHeight="1" x14ac:dyDescent="0.3">
      <c r="A45" s="22" t="s">
        <v>273</v>
      </c>
      <c r="B45" s="22" t="s">
        <v>52</v>
      </c>
      <c r="C45" s="22" t="s">
        <v>52</v>
      </c>
      <c r="D45" s="23"/>
      <c r="E45" s="25"/>
      <c r="F45" s="28">
        <f>TRUNC(SUMIF(N40:N44, N39, F40:F44),0)</f>
        <v>0</v>
      </c>
      <c r="G45" s="25"/>
      <c r="H45" s="28">
        <f>TRUNC(SUMIF(N40:N44, N39, H40:H44),0)</f>
        <v>0</v>
      </c>
      <c r="I45" s="25"/>
      <c r="J45" s="28">
        <f>TRUNC(SUMIF(N40:N44, N39, J40:J44),0)</f>
        <v>0</v>
      </c>
      <c r="K45" s="25"/>
      <c r="L45" s="28">
        <f>F45+H45+J45</f>
        <v>0</v>
      </c>
      <c r="M45" s="22" t="s">
        <v>52</v>
      </c>
      <c r="N45" s="2" t="s">
        <v>80</v>
      </c>
      <c r="O45" s="2" t="s">
        <v>80</v>
      </c>
      <c r="P45" s="2" t="s">
        <v>52</v>
      </c>
      <c r="Q45" s="2" t="s">
        <v>52</v>
      </c>
      <c r="R45" s="2" t="s">
        <v>52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" t="s">
        <v>52</v>
      </c>
      <c r="AW45" s="2" t="s">
        <v>52</v>
      </c>
      <c r="AX45" s="2" t="s">
        <v>52</v>
      </c>
      <c r="AY45" s="2" t="s">
        <v>52</v>
      </c>
      <c r="AZ45" s="2" t="s">
        <v>52</v>
      </c>
    </row>
    <row r="46" spans="1:52" ht="30" customHeight="1" x14ac:dyDescent="0.3">
      <c r="A46" s="23"/>
      <c r="B46" s="23"/>
      <c r="C46" s="23"/>
      <c r="D46" s="23"/>
      <c r="E46" s="25"/>
      <c r="F46" s="28"/>
      <c r="G46" s="25"/>
      <c r="H46" s="28"/>
      <c r="I46" s="25"/>
      <c r="J46" s="28"/>
      <c r="K46" s="25"/>
      <c r="L46" s="28"/>
      <c r="M46" s="23"/>
    </row>
    <row r="47" spans="1:52" ht="30" customHeight="1" x14ac:dyDescent="0.3">
      <c r="A47" s="19" t="s">
        <v>343</v>
      </c>
      <c r="B47" s="20"/>
      <c r="C47" s="20"/>
      <c r="D47" s="20"/>
      <c r="E47" s="24"/>
      <c r="F47" s="27"/>
      <c r="G47" s="24"/>
      <c r="H47" s="27"/>
      <c r="I47" s="24"/>
      <c r="J47" s="27"/>
      <c r="K47" s="24"/>
      <c r="L47" s="27"/>
      <c r="M47" s="21"/>
      <c r="N47" s="1" t="s">
        <v>344</v>
      </c>
    </row>
    <row r="48" spans="1:52" ht="30" customHeight="1" x14ac:dyDescent="0.3">
      <c r="A48" s="22" t="s">
        <v>323</v>
      </c>
      <c r="B48" s="22" t="s">
        <v>303</v>
      </c>
      <c r="C48" s="22" t="s">
        <v>304</v>
      </c>
      <c r="D48" s="23">
        <v>0.28799999999999998</v>
      </c>
      <c r="E48" s="25">
        <f>단가대비표!O51</f>
        <v>0</v>
      </c>
      <c r="F48" s="28">
        <f>TRUNC(E48*D48,1)</f>
        <v>0</v>
      </c>
      <c r="G48" s="25"/>
      <c r="H48" s="28">
        <f>TRUNC(G48*D48,1)</f>
        <v>0</v>
      </c>
      <c r="I48" s="25">
        <f>단가대비표!V51</f>
        <v>0</v>
      </c>
      <c r="J48" s="28">
        <f>TRUNC(I48*D48,1)</f>
        <v>0</v>
      </c>
      <c r="K48" s="25"/>
      <c r="L48" s="28">
        <f>TRUNC(F48+H48+J48,1)</f>
        <v>0</v>
      </c>
      <c r="M48" s="22" t="s">
        <v>52</v>
      </c>
      <c r="N48" s="2" t="s">
        <v>344</v>
      </c>
      <c r="O48" s="2" t="s">
        <v>324</v>
      </c>
      <c r="P48" s="2" t="s">
        <v>62</v>
      </c>
      <c r="Q48" s="2" t="s">
        <v>62</v>
      </c>
      <c r="R48" s="2" t="s">
        <v>63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" t="s">
        <v>52</v>
      </c>
      <c r="AW48" s="2" t="s">
        <v>348</v>
      </c>
      <c r="AX48" s="2" t="s">
        <v>52</v>
      </c>
      <c r="AY48" s="2" t="s">
        <v>52</v>
      </c>
      <c r="AZ48" s="2" t="s">
        <v>52</v>
      </c>
    </row>
    <row r="49" spans="1:52" ht="30" customHeight="1" x14ac:dyDescent="0.3">
      <c r="A49" s="22" t="s">
        <v>307</v>
      </c>
      <c r="B49" s="22" t="s">
        <v>303</v>
      </c>
      <c r="C49" s="22" t="s">
        <v>304</v>
      </c>
      <c r="D49" s="23">
        <v>4.5999999999999999E-2</v>
      </c>
      <c r="E49" s="25">
        <f>단가대비표!O49</f>
        <v>0</v>
      </c>
      <c r="F49" s="28">
        <f>TRUNC(E49*D49,1)</f>
        <v>0</v>
      </c>
      <c r="G49" s="25"/>
      <c r="H49" s="28">
        <f>TRUNC(G49*D49,1)</f>
        <v>0</v>
      </c>
      <c r="I49" s="25">
        <f>단가대비표!V49</f>
        <v>0</v>
      </c>
      <c r="J49" s="28">
        <f>TRUNC(I49*D49,1)</f>
        <v>0</v>
      </c>
      <c r="K49" s="25"/>
      <c r="L49" s="28">
        <f>TRUNC(F49+H49+J49,1)</f>
        <v>0</v>
      </c>
      <c r="M49" s="22" t="s">
        <v>52</v>
      </c>
      <c r="N49" s="2" t="s">
        <v>344</v>
      </c>
      <c r="O49" s="2" t="s">
        <v>308</v>
      </c>
      <c r="P49" s="2" t="s">
        <v>62</v>
      </c>
      <c r="Q49" s="2" t="s">
        <v>62</v>
      </c>
      <c r="R49" s="2" t="s">
        <v>63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" t="s">
        <v>52</v>
      </c>
      <c r="AW49" s="2" t="s">
        <v>349</v>
      </c>
      <c r="AX49" s="2" t="s">
        <v>52</v>
      </c>
      <c r="AY49" s="2" t="s">
        <v>52</v>
      </c>
      <c r="AZ49" s="2" t="s">
        <v>52</v>
      </c>
    </row>
    <row r="50" spans="1:52" ht="30" customHeight="1" x14ac:dyDescent="0.3">
      <c r="A50" s="22" t="s">
        <v>273</v>
      </c>
      <c r="B50" s="22" t="s">
        <v>52</v>
      </c>
      <c r="C50" s="22" t="s">
        <v>52</v>
      </c>
      <c r="D50" s="23"/>
      <c r="E50" s="25"/>
      <c r="F50" s="28">
        <f>TRUNC(SUMIF(N48:N49, N47, F48:F49),0)</f>
        <v>0</v>
      </c>
      <c r="G50" s="25"/>
      <c r="H50" s="28">
        <f>TRUNC(SUMIF(N48:N49, N47, H48:H49),0)</f>
        <v>0</v>
      </c>
      <c r="I50" s="25"/>
      <c r="J50" s="28">
        <f>TRUNC(SUMIF(N48:N49, N47, J48:J49),0)</f>
        <v>0</v>
      </c>
      <c r="K50" s="25"/>
      <c r="L50" s="28">
        <f>F50+H50+J50</f>
        <v>0</v>
      </c>
      <c r="M50" s="22" t="s">
        <v>52</v>
      </c>
      <c r="N50" s="2" t="s">
        <v>80</v>
      </c>
      <c r="O50" s="2" t="s">
        <v>80</v>
      </c>
      <c r="P50" s="2" t="s">
        <v>52</v>
      </c>
      <c r="Q50" s="2" t="s">
        <v>52</v>
      </c>
      <c r="R50" s="2" t="s">
        <v>52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" t="s">
        <v>52</v>
      </c>
      <c r="AW50" s="2" t="s">
        <v>52</v>
      </c>
      <c r="AX50" s="2" t="s">
        <v>52</v>
      </c>
      <c r="AY50" s="2" t="s">
        <v>52</v>
      </c>
      <c r="AZ50" s="2" t="s">
        <v>52</v>
      </c>
    </row>
    <row r="51" spans="1:52" ht="30" customHeight="1" x14ac:dyDescent="0.3">
      <c r="A51" s="23"/>
      <c r="B51" s="23"/>
      <c r="C51" s="23"/>
      <c r="D51" s="23"/>
      <c r="E51" s="25"/>
      <c r="F51" s="28"/>
      <c r="G51" s="25"/>
      <c r="H51" s="28"/>
      <c r="I51" s="25"/>
      <c r="J51" s="28"/>
      <c r="K51" s="25"/>
      <c r="L51" s="28"/>
      <c r="M51" s="23"/>
    </row>
    <row r="52" spans="1:52" ht="30" customHeight="1" x14ac:dyDescent="0.3">
      <c r="A52" s="19" t="s">
        <v>350</v>
      </c>
      <c r="B52" s="20"/>
      <c r="C52" s="20"/>
      <c r="D52" s="20"/>
      <c r="E52" s="24"/>
      <c r="F52" s="27"/>
      <c r="G52" s="24"/>
      <c r="H52" s="27"/>
      <c r="I52" s="24"/>
      <c r="J52" s="27"/>
      <c r="K52" s="24"/>
      <c r="L52" s="27"/>
      <c r="M52" s="21"/>
      <c r="N52" s="1" t="s">
        <v>181</v>
      </c>
    </row>
    <row r="53" spans="1:52" ht="30" customHeight="1" x14ac:dyDescent="0.3">
      <c r="A53" s="22" t="s">
        <v>351</v>
      </c>
      <c r="B53" s="22" t="s">
        <v>352</v>
      </c>
      <c r="C53" s="22" t="s">
        <v>335</v>
      </c>
      <c r="D53" s="23">
        <v>0.88100000000000001</v>
      </c>
      <c r="E53" s="25"/>
      <c r="F53" s="28">
        <f>TRUNC(E53*D53,1)</f>
        <v>0</v>
      </c>
      <c r="G53" s="25">
        <f>단가대비표!P8</f>
        <v>0</v>
      </c>
      <c r="H53" s="28">
        <f>TRUNC(G53*D53,1)</f>
        <v>0</v>
      </c>
      <c r="I53" s="25">
        <f>단가대비표!V8</f>
        <v>0</v>
      </c>
      <c r="J53" s="28">
        <f>TRUNC(I53*D53,1)</f>
        <v>0</v>
      </c>
      <c r="K53" s="25"/>
      <c r="L53" s="28">
        <f t="shared" ref="K53:L56" si="6">TRUNC(F53+H53+J53,1)</f>
        <v>0</v>
      </c>
      <c r="M53" s="22" t="s">
        <v>52</v>
      </c>
      <c r="N53" s="2" t="s">
        <v>181</v>
      </c>
      <c r="O53" s="2" t="s">
        <v>353</v>
      </c>
      <c r="P53" s="2" t="s">
        <v>62</v>
      </c>
      <c r="Q53" s="2" t="s">
        <v>62</v>
      </c>
      <c r="R53" s="2" t="s">
        <v>63</v>
      </c>
      <c r="S53" s="3"/>
      <c r="T53" s="3"/>
      <c r="U53" s="3"/>
      <c r="V53" s="3">
        <v>1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" t="s">
        <v>52</v>
      </c>
      <c r="AW53" s="2" t="s">
        <v>354</v>
      </c>
      <c r="AX53" s="2" t="s">
        <v>52</v>
      </c>
      <c r="AY53" s="2" t="s">
        <v>52</v>
      </c>
      <c r="AZ53" s="2" t="s">
        <v>52</v>
      </c>
    </row>
    <row r="54" spans="1:52" ht="30" customHeight="1" x14ac:dyDescent="0.3">
      <c r="A54" s="22" t="s">
        <v>280</v>
      </c>
      <c r="B54" s="22" t="s">
        <v>281</v>
      </c>
      <c r="C54" s="22" t="s">
        <v>282</v>
      </c>
      <c r="D54" s="23">
        <v>1</v>
      </c>
      <c r="E54" s="25"/>
      <c r="F54" s="28">
        <f>TRUNC(E54*D54,1)</f>
        <v>0</v>
      </c>
      <c r="G54" s="25">
        <v>0</v>
      </c>
      <c r="H54" s="28">
        <f>TRUNC(G54*D54,1)</f>
        <v>0</v>
      </c>
      <c r="I54" s="25">
        <v>0</v>
      </c>
      <c r="J54" s="28">
        <f>TRUNC(I54*D54,1)</f>
        <v>0</v>
      </c>
      <c r="K54" s="25"/>
      <c r="L54" s="28">
        <f t="shared" si="6"/>
        <v>0</v>
      </c>
      <c r="M54" s="22" t="s">
        <v>52</v>
      </c>
      <c r="N54" s="2" t="s">
        <v>181</v>
      </c>
      <c r="O54" s="2" t="s">
        <v>283</v>
      </c>
      <c r="P54" s="2" t="s">
        <v>62</v>
      </c>
      <c r="Q54" s="2" t="s">
        <v>62</v>
      </c>
      <c r="R54" s="2" t="s">
        <v>62</v>
      </c>
      <c r="S54" s="3">
        <v>0</v>
      </c>
      <c r="T54" s="3">
        <v>0</v>
      </c>
      <c r="U54" s="3">
        <v>0.03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" t="s">
        <v>52</v>
      </c>
      <c r="AW54" s="2" t="s">
        <v>355</v>
      </c>
      <c r="AX54" s="2" t="s">
        <v>52</v>
      </c>
      <c r="AY54" s="2" t="s">
        <v>52</v>
      </c>
      <c r="AZ54" s="2" t="s">
        <v>52</v>
      </c>
    </row>
    <row r="55" spans="1:52" ht="30" customHeight="1" x14ac:dyDescent="0.3">
      <c r="A55" s="22" t="s">
        <v>356</v>
      </c>
      <c r="B55" s="22" t="s">
        <v>357</v>
      </c>
      <c r="C55" s="22" t="s">
        <v>358</v>
      </c>
      <c r="D55" s="23">
        <v>1.72</v>
      </c>
      <c r="E55" s="25"/>
      <c r="F55" s="28">
        <f>TRUNC(E55*D55,1)</f>
        <v>0</v>
      </c>
      <c r="G55" s="25">
        <f>단가대비표!P7</f>
        <v>0</v>
      </c>
      <c r="H55" s="28">
        <f>TRUNC(G55*D55,1)</f>
        <v>0</v>
      </c>
      <c r="I55" s="25">
        <f>단가대비표!V7</f>
        <v>0</v>
      </c>
      <c r="J55" s="28">
        <f>TRUNC(I55*D55,1)</f>
        <v>0</v>
      </c>
      <c r="K55" s="25"/>
      <c r="L55" s="28">
        <f t="shared" si="6"/>
        <v>0</v>
      </c>
      <c r="M55" s="22" t="s">
        <v>52</v>
      </c>
      <c r="N55" s="2" t="s">
        <v>181</v>
      </c>
      <c r="O55" s="2" t="s">
        <v>359</v>
      </c>
      <c r="P55" s="2" t="s">
        <v>62</v>
      </c>
      <c r="Q55" s="2" t="s">
        <v>62</v>
      </c>
      <c r="R55" s="2" t="s">
        <v>63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" t="s">
        <v>52</v>
      </c>
      <c r="AW55" s="2" t="s">
        <v>360</v>
      </c>
      <c r="AX55" s="2" t="s">
        <v>52</v>
      </c>
      <c r="AY55" s="2" t="s">
        <v>52</v>
      </c>
      <c r="AZ55" s="2" t="s">
        <v>52</v>
      </c>
    </row>
    <row r="56" spans="1:52" ht="30" customHeight="1" x14ac:dyDescent="0.3">
      <c r="A56" s="22" t="s">
        <v>345</v>
      </c>
      <c r="B56" s="22" t="s">
        <v>111</v>
      </c>
      <c r="C56" s="22" t="s">
        <v>179</v>
      </c>
      <c r="D56" s="23">
        <v>1</v>
      </c>
      <c r="E56" s="25"/>
      <c r="F56" s="28">
        <f>TRUNC(E56*D56,1)</f>
        <v>0</v>
      </c>
      <c r="G56" s="25">
        <f>일위대가목록!F11</f>
        <v>0</v>
      </c>
      <c r="H56" s="28">
        <f>TRUNC(G56*D56,1)</f>
        <v>0</v>
      </c>
      <c r="I56" s="25">
        <f>일위대가목록!G11</f>
        <v>0</v>
      </c>
      <c r="J56" s="28">
        <f>TRUNC(I56*D56,1)</f>
        <v>0</v>
      </c>
      <c r="K56" s="25"/>
      <c r="L56" s="28">
        <f t="shared" si="6"/>
        <v>0</v>
      </c>
      <c r="M56" s="22" t="s">
        <v>346</v>
      </c>
      <c r="N56" s="2" t="s">
        <v>181</v>
      </c>
      <c r="O56" s="2" t="s">
        <v>344</v>
      </c>
      <c r="P56" s="2" t="s">
        <v>63</v>
      </c>
      <c r="Q56" s="2" t="s">
        <v>62</v>
      </c>
      <c r="R56" s="2" t="s">
        <v>62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" t="s">
        <v>52</v>
      </c>
      <c r="AW56" s="2" t="s">
        <v>361</v>
      </c>
      <c r="AX56" s="2" t="s">
        <v>52</v>
      </c>
      <c r="AY56" s="2" t="s">
        <v>52</v>
      </c>
      <c r="AZ56" s="2" t="s">
        <v>52</v>
      </c>
    </row>
    <row r="57" spans="1:52" ht="30" customHeight="1" x14ac:dyDescent="0.3">
      <c r="A57" s="22" t="s">
        <v>273</v>
      </c>
      <c r="B57" s="22" t="s">
        <v>52</v>
      </c>
      <c r="C57" s="22" t="s">
        <v>52</v>
      </c>
      <c r="D57" s="23"/>
      <c r="E57" s="25"/>
      <c r="F57" s="28">
        <f>TRUNC(SUMIF(N53:N56, N52, F53:F56),0)</f>
        <v>0</v>
      </c>
      <c r="G57" s="25"/>
      <c r="H57" s="28">
        <f>TRUNC(SUMIF(N53:N56, N52, H53:H56),0)</f>
        <v>0</v>
      </c>
      <c r="I57" s="25"/>
      <c r="J57" s="28">
        <f>TRUNC(SUMIF(N53:N56, N52, J53:J56),0)</f>
        <v>0</v>
      </c>
      <c r="K57" s="25"/>
      <c r="L57" s="28">
        <f>F57+H57+J57</f>
        <v>0</v>
      </c>
      <c r="M57" s="22" t="s">
        <v>52</v>
      </c>
      <c r="N57" s="2" t="s">
        <v>80</v>
      </c>
      <c r="O57" s="2" t="s">
        <v>80</v>
      </c>
      <c r="P57" s="2" t="s">
        <v>52</v>
      </c>
      <c r="Q57" s="2" t="s">
        <v>52</v>
      </c>
      <c r="R57" s="2" t="s">
        <v>52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" t="s">
        <v>52</v>
      </c>
      <c r="AW57" s="2" t="s">
        <v>52</v>
      </c>
      <c r="AX57" s="2" t="s">
        <v>52</v>
      </c>
      <c r="AY57" s="2" t="s">
        <v>52</v>
      </c>
      <c r="AZ57" s="2" t="s">
        <v>52</v>
      </c>
    </row>
    <row r="58" spans="1:52" ht="30" customHeight="1" x14ac:dyDescent="0.3">
      <c r="A58" s="23"/>
      <c r="B58" s="23"/>
      <c r="C58" s="23"/>
      <c r="D58" s="23"/>
      <c r="E58" s="25"/>
      <c r="F58" s="28"/>
      <c r="G58" s="25"/>
      <c r="H58" s="28"/>
      <c r="I58" s="25"/>
      <c r="J58" s="28"/>
      <c r="K58" s="25"/>
      <c r="L58" s="28"/>
      <c r="M58" s="23"/>
    </row>
    <row r="59" spans="1:52" ht="30" customHeight="1" x14ac:dyDescent="0.3">
      <c r="A59" s="19" t="s">
        <v>362</v>
      </c>
      <c r="B59" s="20"/>
      <c r="C59" s="20"/>
      <c r="D59" s="20"/>
      <c r="E59" s="24"/>
      <c r="F59" s="27"/>
      <c r="G59" s="24"/>
      <c r="H59" s="27"/>
      <c r="I59" s="24"/>
      <c r="J59" s="27"/>
      <c r="K59" s="24"/>
      <c r="L59" s="27"/>
      <c r="M59" s="21"/>
      <c r="N59" s="1" t="s">
        <v>73</v>
      </c>
    </row>
    <row r="60" spans="1:52" ht="30" customHeight="1" x14ac:dyDescent="0.3">
      <c r="A60" s="22" t="s">
        <v>364</v>
      </c>
      <c r="B60" s="22" t="s">
        <v>303</v>
      </c>
      <c r="C60" s="22" t="s">
        <v>304</v>
      </c>
      <c r="D60" s="23">
        <v>9.3569999999999993</v>
      </c>
      <c r="E60" s="25">
        <f>단가대비표!O52</f>
        <v>0</v>
      </c>
      <c r="F60" s="28">
        <f>TRUNC(E60*D60,1)</f>
        <v>0</v>
      </c>
      <c r="G60" s="25"/>
      <c r="H60" s="28">
        <f>TRUNC(G60*D60,1)</f>
        <v>0</v>
      </c>
      <c r="I60" s="25">
        <f>단가대비표!V52</f>
        <v>0</v>
      </c>
      <c r="J60" s="28">
        <f>TRUNC(I60*D60,1)</f>
        <v>0</v>
      </c>
      <c r="K60" s="25">
        <f t="shared" ref="K60:L62" si="7">TRUNC(E60+G60+I60,1)</f>
        <v>0</v>
      </c>
      <c r="L60" s="28">
        <f t="shared" si="7"/>
        <v>0</v>
      </c>
      <c r="M60" s="22" t="s">
        <v>52</v>
      </c>
      <c r="N60" s="2" t="s">
        <v>73</v>
      </c>
      <c r="O60" s="2" t="s">
        <v>365</v>
      </c>
      <c r="P60" s="2" t="s">
        <v>62</v>
      </c>
      <c r="Q60" s="2" t="s">
        <v>62</v>
      </c>
      <c r="R60" s="2" t="s">
        <v>63</v>
      </c>
      <c r="S60" s="3"/>
      <c r="T60" s="3"/>
      <c r="U60" s="3"/>
      <c r="V60" s="3">
        <v>1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" t="s">
        <v>52</v>
      </c>
      <c r="AW60" s="2" t="s">
        <v>366</v>
      </c>
      <c r="AX60" s="2" t="s">
        <v>52</v>
      </c>
      <c r="AY60" s="2" t="s">
        <v>52</v>
      </c>
      <c r="AZ60" s="2" t="s">
        <v>52</v>
      </c>
    </row>
    <row r="61" spans="1:52" ht="30" customHeight="1" x14ac:dyDescent="0.3">
      <c r="A61" s="22" t="s">
        <v>307</v>
      </c>
      <c r="B61" s="22" t="s">
        <v>303</v>
      </c>
      <c r="C61" s="22" t="s">
        <v>304</v>
      </c>
      <c r="D61" s="23">
        <v>3.0990000000000002</v>
      </c>
      <c r="E61" s="25">
        <f>단가대비표!O49</f>
        <v>0</v>
      </c>
      <c r="F61" s="28">
        <f>TRUNC(E61*D61,1)</f>
        <v>0</v>
      </c>
      <c r="G61" s="25"/>
      <c r="H61" s="28">
        <f>TRUNC(G61*D61,1)</f>
        <v>0</v>
      </c>
      <c r="I61" s="25">
        <f>단가대비표!V49</f>
        <v>0</v>
      </c>
      <c r="J61" s="28">
        <f>TRUNC(I61*D61,1)</f>
        <v>0</v>
      </c>
      <c r="K61" s="25">
        <f t="shared" si="7"/>
        <v>0</v>
      </c>
      <c r="L61" s="28">
        <f t="shared" si="7"/>
        <v>0</v>
      </c>
      <c r="M61" s="22" t="s">
        <v>52</v>
      </c>
      <c r="N61" s="2" t="s">
        <v>73</v>
      </c>
      <c r="O61" s="2" t="s">
        <v>308</v>
      </c>
      <c r="P61" s="2" t="s">
        <v>62</v>
      </c>
      <c r="Q61" s="2" t="s">
        <v>62</v>
      </c>
      <c r="R61" s="2" t="s">
        <v>63</v>
      </c>
      <c r="S61" s="3"/>
      <c r="T61" s="3"/>
      <c r="U61" s="3"/>
      <c r="V61" s="3">
        <v>1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" t="s">
        <v>52</v>
      </c>
      <c r="AW61" s="2" t="s">
        <v>367</v>
      </c>
      <c r="AX61" s="2" t="s">
        <v>52</v>
      </c>
      <c r="AY61" s="2" t="s">
        <v>52</v>
      </c>
      <c r="AZ61" s="2" t="s">
        <v>52</v>
      </c>
    </row>
    <row r="62" spans="1:52" ht="30" customHeight="1" x14ac:dyDescent="0.3">
      <c r="A62" s="22" t="s">
        <v>310</v>
      </c>
      <c r="B62" s="22" t="s">
        <v>368</v>
      </c>
      <c r="C62" s="22" t="s">
        <v>282</v>
      </c>
      <c r="D62" s="23">
        <v>1</v>
      </c>
      <c r="E62" s="25">
        <f>TRUNC(SUMIF(V60:V62, RIGHTB(O62, 1), H60:H62)*U62, 2)</f>
        <v>0</v>
      </c>
      <c r="F62" s="28">
        <f>TRUNC(E62*D62,1)</f>
        <v>0</v>
      </c>
      <c r="G62" s="25"/>
      <c r="H62" s="28">
        <f>TRUNC(G62*D62,1)</f>
        <v>0</v>
      </c>
      <c r="I62" s="25">
        <v>0</v>
      </c>
      <c r="J62" s="28">
        <f>TRUNC(I62*D62,1)</f>
        <v>0</v>
      </c>
      <c r="K62" s="25">
        <f t="shared" si="7"/>
        <v>0</v>
      </c>
      <c r="L62" s="28">
        <f t="shared" si="7"/>
        <v>0</v>
      </c>
      <c r="M62" s="22" t="s">
        <v>52</v>
      </c>
      <c r="N62" s="2" t="s">
        <v>73</v>
      </c>
      <c r="O62" s="2" t="s">
        <v>283</v>
      </c>
      <c r="P62" s="2" t="s">
        <v>62</v>
      </c>
      <c r="Q62" s="2" t="s">
        <v>62</v>
      </c>
      <c r="R62" s="2" t="s">
        <v>62</v>
      </c>
      <c r="S62" s="3">
        <v>1</v>
      </c>
      <c r="T62" s="3">
        <v>0</v>
      </c>
      <c r="U62" s="3">
        <v>0.03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" t="s">
        <v>52</v>
      </c>
      <c r="AW62" s="2" t="s">
        <v>369</v>
      </c>
      <c r="AX62" s="2" t="s">
        <v>52</v>
      </c>
      <c r="AY62" s="2" t="s">
        <v>52</v>
      </c>
      <c r="AZ62" s="2" t="s">
        <v>52</v>
      </c>
    </row>
    <row r="63" spans="1:52" ht="30" customHeight="1" x14ac:dyDescent="0.3">
      <c r="A63" s="22" t="s">
        <v>273</v>
      </c>
      <c r="B63" s="22" t="s">
        <v>52</v>
      </c>
      <c r="C63" s="22" t="s">
        <v>52</v>
      </c>
      <c r="D63" s="23"/>
      <c r="E63" s="25"/>
      <c r="F63" s="28">
        <f>TRUNC(SUMIF(N60:N62, N59, F60:F62),0)</f>
        <v>0</v>
      </c>
      <c r="G63" s="25"/>
      <c r="H63" s="28">
        <f>TRUNC(SUMIF(N60:N62, N59, H60:H62),0)</f>
        <v>0</v>
      </c>
      <c r="I63" s="25"/>
      <c r="J63" s="28">
        <f>TRUNC(SUMIF(N60:N62, N59, J60:J62),0)</f>
        <v>0</v>
      </c>
      <c r="K63" s="25"/>
      <c r="L63" s="28">
        <f>F63+H63+J63</f>
        <v>0</v>
      </c>
      <c r="M63" s="22" t="s">
        <v>52</v>
      </c>
      <c r="N63" s="2" t="s">
        <v>80</v>
      </c>
      <c r="O63" s="2" t="s">
        <v>80</v>
      </c>
      <c r="P63" s="2" t="s">
        <v>52</v>
      </c>
      <c r="Q63" s="2" t="s">
        <v>52</v>
      </c>
      <c r="R63" s="2" t="s">
        <v>52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" t="s">
        <v>52</v>
      </c>
      <c r="AW63" s="2" t="s">
        <v>52</v>
      </c>
      <c r="AX63" s="2" t="s">
        <v>52</v>
      </c>
      <c r="AY63" s="2" t="s">
        <v>52</v>
      </c>
      <c r="AZ63" s="2" t="s">
        <v>52</v>
      </c>
    </row>
    <row r="64" spans="1:52" ht="30" customHeight="1" x14ac:dyDescent="0.3">
      <c r="A64" s="23"/>
      <c r="B64" s="23"/>
      <c r="C64" s="23"/>
      <c r="D64" s="23"/>
      <c r="E64" s="25"/>
      <c r="F64" s="28"/>
      <c r="G64" s="25"/>
      <c r="H64" s="28"/>
      <c r="I64" s="25"/>
      <c r="J64" s="28"/>
      <c r="K64" s="25"/>
      <c r="L64" s="28"/>
      <c r="M64" s="23"/>
    </row>
    <row r="65" spans="1:52" ht="30" customHeight="1" x14ac:dyDescent="0.3">
      <c r="A65" s="19" t="s">
        <v>370</v>
      </c>
      <c r="B65" s="20"/>
      <c r="C65" s="20"/>
      <c r="D65" s="20"/>
      <c r="E65" s="24"/>
      <c r="F65" s="27"/>
      <c r="G65" s="24"/>
      <c r="H65" s="27"/>
      <c r="I65" s="24"/>
      <c r="J65" s="27"/>
      <c r="K65" s="24"/>
      <c r="L65" s="27"/>
      <c r="M65" s="21"/>
      <c r="N65" s="1" t="s">
        <v>77</v>
      </c>
    </row>
    <row r="66" spans="1:52" ht="30" customHeight="1" x14ac:dyDescent="0.3">
      <c r="A66" s="22" t="s">
        <v>364</v>
      </c>
      <c r="B66" s="22" t="s">
        <v>303</v>
      </c>
      <c r="C66" s="22" t="s">
        <v>304</v>
      </c>
      <c r="D66" s="23">
        <v>2.3780000000000001</v>
      </c>
      <c r="E66" s="25">
        <f>단가대비표!O52</f>
        <v>0</v>
      </c>
      <c r="F66" s="28">
        <f>TRUNC(E66*D66,1)</f>
        <v>0</v>
      </c>
      <c r="G66" s="25"/>
      <c r="H66" s="28">
        <f>TRUNC(G66*D66,1)</f>
        <v>0</v>
      </c>
      <c r="I66" s="25">
        <f>단가대비표!V52</f>
        <v>0</v>
      </c>
      <c r="J66" s="28">
        <f>TRUNC(I66*D66,1)</f>
        <v>0</v>
      </c>
      <c r="K66" s="25">
        <f>TRUNC(E66+G66+I66,1)</f>
        <v>0</v>
      </c>
      <c r="L66" s="28">
        <f>TRUNC(F66+H66+J66,1)</f>
        <v>0</v>
      </c>
      <c r="M66" s="22" t="s">
        <v>52</v>
      </c>
      <c r="N66" s="2" t="s">
        <v>77</v>
      </c>
      <c r="O66" s="2" t="s">
        <v>365</v>
      </c>
      <c r="P66" s="2" t="s">
        <v>62</v>
      </c>
      <c r="Q66" s="2" t="s">
        <v>62</v>
      </c>
      <c r="R66" s="2" t="s">
        <v>63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" t="s">
        <v>52</v>
      </c>
      <c r="AW66" s="2" t="s">
        <v>372</v>
      </c>
      <c r="AX66" s="2" t="s">
        <v>52</v>
      </c>
      <c r="AY66" s="2" t="s">
        <v>52</v>
      </c>
      <c r="AZ66" s="2" t="s">
        <v>52</v>
      </c>
    </row>
    <row r="67" spans="1:52" ht="30" customHeight="1" x14ac:dyDescent="0.3">
      <c r="A67" s="22" t="s">
        <v>307</v>
      </c>
      <c r="B67" s="22" t="s">
        <v>303</v>
      </c>
      <c r="C67" s="22" t="s">
        <v>304</v>
      </c>
      <c r="D67" s="23">
        <v>0.75800000000000001</v>
      </c>
      <c r="E67" s="25">
        <f>단가대비표!O49</f>
        <v>0</v>
      </c>
      <c r="F67" s="28">
        <f>TRUNC(E67*D67,1)</f>
        <v>0</v>
      </c>
      <c r="G67" s="25"/>
      <c r="H67" s="28">
        <f>TRUNC(G67*D67,1)</f>
        <v>0</v>
      </c>
      <c r="I67" s="25">
        <f>단가대비표!V49</f>
        <v>0</v>
      </c>
      <c r="J67" s="28">
        <f>TRUNC(I67*D67,1)</f>
        <v>0</v>
      </c>
      <c r="K67" s="25">
        <f>TRUNC(E67+G67+I67,1)</f>
        <v>0</v>
      </c>
      <c r="L67" s="28">
        <f>TRUNC(F67+H67+J67,1)</f>
        <v>0</v>
      </c>
      <c r="M67" s="22" t="s">
        <v>52</v>
      </c>
      <c r="N67" s="2" t="s">
        <v>77</v>
      </c>
      <c r="O67" s="2" t="s">
        <v>308</v>
      </c>
      <c r="P67" s="2" t="s">
        <v>62</v>
      </c>
      <c r="Q67" s="2" t="s">
        <v>62</v>
      </c>
      <c r="R67" s="2" t="s">
        <v>63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" t="s">
        <v>52</v>
      </c>
      <c r="AW67" s="2" t="s">
        <v>373</v>
      </c>
      <c r="AX67" s="2" t="s">
        <v>52</v>
      </c>
      <c r="AY67" s="2" t="s">
        <v>52</v>
      </c>
      <c r="AZ67" s="2" t="s">
        <v>52</v>
      </c>
    </row>
    <row r="68" spans="1:52" ht="30" customHeight="1" x14ac:dyDescent="0.3">
      <c r="A68" s="22" t="s">
        <v>273</v>
      </c>
      <c r="B68" s="22" t="s">
        <v>52</v>
      </c>
      <c r="C68" s="22" t="s">
        <v>52</v>
      </c>
      <c r="D68" s="23"/>
      <c r="E68" s="25"/>
      <c r="F68" s="28">
        <f>TRUNC(SUMIF(N66:N67, N65, F66:F67),0)</f>
        <v>0</v>
      </c>
      <c r="G68" s="25"/>
      <c r="H68" s="28">
        <f>TRUNC(SUMIF(N66:N67, N65, H66:H67),0)</f>
        <v>0</v>
      </c>
      <c r="I68" s="25"/>
      <c r="J68" s="28">
        <f>TRUNC(SUMIF(N66:N67, N65, J66:J67),0)</f>
        <v>0</v>
      </c>
      <c r="K68" s="25"/>
      <c r="L68" s="28">
        <f>F68+H68+J68</f>
        <v>0</v>
      </c>
      <c r="M68" s="22" t="s">
        <v>52</v>
      </c>
      <c r="N68" s="2" t="s">
        <v>80</v>
      </c>
      <c r="O68" s="2" t="s">
        <v>80</v>
      </c>
      <c r="P68" s="2" t="s">
        <v>52</v>
      </c>
      <c r="Q68" s="2" t="s">
        <v>52</v>
      </c>
      <c r="R68" s="2" t="s">
        <v>52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" t="s">
        <v>52</v>
      </c>
      <c r="AW68" s="2" t="s">
        <v>52</v>
      </c>
      <c r="AX68" s="2" t="s">
        <v>52</v>
      </c>
      <c r="AY68" s="2" t="s">
        <v>52</v>
      </c>
      <c r="AZ68" s="2" t="s">
        <v>52</v>
      </c>
    </row>
    <row r="69" spans="1:52" ht="30" customHeight="1" x14ac:dyDescent="0.3">
      <c r="A69" s="23"/>
      <c r="B69" s="23"/>
      <c r="C69" s="23"/>
      <c r="D69" s="23"/>
      <c r="E69" s="25"/>
      <c r="F69" s="28"/>
      <c r="G69" s="25"/>
      <c r="H69" s="28"/>
      <c r="I69" s="25"/>
      <c r="J69" s="28"/>
      <c r="K69" s="25"/>
      <c r="L69" s="28"/>
      <c r="M69" s="23"/>
    </row>
    <row r="70" spans="1:52" ht="30" customHeight="1" x14ac:dyDescent="0.3">
      <c r="A70" s="19" t="s">
        <v>374</v>
      </c>
      <c r="B70" s="20"/>
      <c r="C70" s="20"/>
      <c r="D70" s="20"/>
      <c r="E70" s="24"/>
      <c r="F70" s="27"/>
      <c r="G70" s="24"/>
      <c r="H70" s="27"/>
      <c r="I70" s="24"/>
      <c r="J70" s="27"/>
      <c r="K70" s="24"/>
      <c r="L70" s="27"/>
      <c r="M70" s="21"/>
      <c r="N70" s="1" t="s">
        <v>375</v>
      </c>
    </row>
    <row r="71" spans="1:52" ht="30" customHeight="1" x14ac:dyDescent="0.3">
      <c r="A71" s="22" t="s">
        <v>302</v>
      </c>
      <c r="B71" s="22" t="s">
        <v>303</v>
      </c>
      <c r="C71" s="22" t="s">
        <v>304</v>
      </c>
      <c r="D71" s="23">
        <v>0.05</v>
      </c>
      <c r="E71" s="25">
        <f>단가대비표!O50</f>
        <v>0</v>
      </c>
      <c r="F71" s="28">
        <f>TRUNC(E71*D71,1)</f>
        <v>0</v>
      </c>
      <c r="G71" s="25"/>
      <c r="H71" s="28">
        <f>TRUNC(G71*D71,1)</f>
        <v>0</v>
      </c>
      <c r="I71" s="25">
        <f>단가대비표!V50</f>
        <v>0</v>
      </c>
      <c r="J71" s="28">
        <f>TRUNC(I71*D71,1)</f>
        <v>0</v>
      </c>
      <c r="K71" s="25">
        <f>TRUNC(E71+G71+I71,1)</f>
        <v>0</v>
      </c>
      <c r="L71" s="28">
        <f>TRUNC(F71+H71+J71,1)</f>
        <v>0</v>
      </c>
      <c r="M71" s="22" t="s">
        <v>52</v>
      </c>
      <c r="N71" s="2" t="s">
        <v>375</v>
      </c>
      <c r="O71" s="2" t="s">
        <v>305</v>
      </c>
      <c r="P71" s="2" t="s">
        <v>62</v>
      </c>
      <c r="Q71" s="2" t="s">
        <v>62</v>
      </c>
      <c r="R71" s="2" t="s">
        <v>63</v>
      </c>
      <c r="S71" s="3"/>
      <c r="T71" s="3"/>
      <c r="U71" s="3"/>
      <c r="V71" s="3">
        <v>1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2" t="s">
        <v>52</v>
      </c>
      <c r="AW71" s="2" t="s">
        <v>380</v>
      </c>
      <c r="AX71" s="2" t="s">
        <v>52</v>
      </c>
      <c r="AY71" s="2" t="s">
        <v>52</v>
      </c>
      <c r="AZ71" s="2" t="s">
        <v>52</v>
      </c>
    </row>
    <row r="72" spans="1:52" ht="30" customHeight="1" x14ac:dyDescent="0.3">
      <c r="A72" s="22" t="s">
        <v>310</v>
      </c>
      <c r="B72" s="22" t="s">
        <v>311</v>
      </c>
      <c r="C72" s="22" t="s">
        <v>282</v>
      </c>
      <c r="D72" s="23">
        <v>1</v>
      </c>
      <c r="E72" s="25"/>
      <c r="F72" s="28">
        <f>TRUNC(E72*D72,1)</f>
        <v>0</v>
      </c>
      <c r="G72" s="25">
        <v>0</v>
      </c>
      <c r="H72" s="28">
        <f>TRUNC(G72*D72,1)</f>
        <v>0</v>
      </c>
      <c r="I72" s="25">
        <v>0</v>
      </c>
      <c r="J72" s="28">
        <f>TRUNC(I72*D72,1)</f>
        <v>0</v>
      </c>
      <c r="K72" s="25">
        <f>TRUNC(E72+G72+I72,1)</f>
        <v>0</v>
      </c>
      <c r="L72" s="28">
        <f>TRUNC(F72+H72+J72,1)</f>
        <v>0</v>
      </c>
      <c r="M72" s="22" t="s">
        <v>52</v>
      </c>
      <c r="N72" s="2" t="s">
        <v>375</v>
      </c>
      <c r="O72" s="2" t="s">
        <v>283</v>
      </c>
      <c r="P72" s="2" t="s">
        <v>62</v>
      </c>
      <c r="Q72" s="2" t="s">
        <v>62</v>
      </c>
      <c r="R72" s="2" t="s">
        <v>62</v>
      </c>
      <c r="S72" s="3">
        <v>1</v>
      </c>
      <c r="T72" s="3">
        <v>0</v>
      </c>
      <c r="U72" s="3">
        <v>0.02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2" t="s">
        <v>52</v>
      </c>
      <c r="AW72" s="2" t="s">
        <v>381</v>
      </c>
      <c r="AX72" s="2" t="s">
        <v>52</v>
      </c>
      <c r="AY72" s="2" t="s">
        <v>52</v>
      </c>
      <c r="AZ72" s="2" t="s">
        <v>52</v>
      </c>
    </row>
    <row r="73" spans="1:52" ht="30" customHeight="1" x14ac:dyDescent="0.3">
      <c r="A73" s="22" t="s">
        <v>273</v>
      </c>
      <c r="B73" s="22" t="s">
        <v>52</v>
      </c>
      <c r="C73" s="22" t="s">
        <v>52</v>
      </c>
      <c r="D73" s="23"/>
      <c r="E73" s="25"/>
      <c r="F73" s="28">
        <f>TRUNC(SUMIF(N71:N72, N70, F71:F72),0)</f>
        <v>0</v>
      </c>
      <c r="G73" s="25"/>
      <c r="H73" s="28">
        <f>TRUNC(SUMIF(N71:N72, N70, H71:H72),0)</f>
        <v>0</v>
      </c>
      <c r="I73" s="25"/>
      <c r="J73" s="28">
        <f>TRUNC(SUMIF(N71:N72, N70, J71:J72),0)</f>
        <v>0</v>
      </c>
      <c r="K73" s="25"/>
      <c r="L73" s="28">
        <f>F73+H73+J73</f>
        <v>0</v>
      </c>
      <c r="M73" s="22" t="s">
        <v>52</v>
      </c>
      <c r="N73" s="2" t="s">
        <v>80</v>
      </c>
      <c r="O73" s="2" t="s">
        <v>80</v>
      </c>
      <c r="P73" s="2" t="s">
        <v>52</v>
      </c>
      <c r="Q73" s="2" t="s">
        <v>52</v>
      </c>
      <c r="R73" s="2" t="s">
        <v>52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2" t="s">
        <v>52</v>
      </c>
      <c r="AW73" s="2" t="s">
        <v>52</v>
      </c>
      <c r="AX73" s="2" t="s">
        <v>52</v>
      </c>
      <c r="AY73" s="2" t="s">
        <v>52</v>
      </c>
      <c r="AZ73" s="2" t="s">
        <v>52</v>
      </c>
    </row>
    <row r="74" spans="1:52" ht="30" customHeight="1" x14ac:dyDescent="0.3">
      <c r="A74" s="23"/>
      <c r="B74" s="23"/>
      <c r="C74" s="23"/>
      <c r="D74" s="23"/>
      <c r="E74" s="25"/>
      <c r="F74" s="28"/>
      <c r="G74" s="25"/>
      <c r="H74" s="28"/>
      <c r="I74" s="25"/>
      <c r="J74" s="28"/>
      <c r="K74" s="25"/>
      <c r="L74" s="28"/>
      <c r="M74" s="23"/>
    </row>
    <row r="75" spans="1:52" ht="30" customHeight="1" x14ac:dyDescent="0.3">
      <c r="A75" s="19" t="s">
        <v>382</v>
      </c>
      <c r="B75" s="20"/>
      <c r="C75" s="20"/>
      <c r="D75" s="20"/>
      <c r="E75" s="24"/>
      <c r="F75" s="27"/>
      <c r="G75" s="24"/>
      <c r="H75" s="27"/>
      <c r="I75" s="24"/>
      <c r="J75" s="27"/>
      <c r="K75" s="24"/>
      <c r="L75" s="27"/>
      <c r="M75" s="21"/>
      <c r="N75" s="1" t="s">
        <v>383</v>
      </c>
    </row>
    <row r="76" spans="1:52" ht="30" customHeight="1" x14ac:dyDescent="0.3">
      <c r="A76" s="22" t="s">
        <v>302</v>
      </c>
      <c r="B76" s="22" t="s">
        <v>303</v>
      </c>
      <c r="C76" s="22" t="s">
        <v>304</v>
      </c>
      <c r="D76" s="23">
        <v>0.214</v>
      </c>
      <c r="E76" s="25">
        <f>단가대비표!O50</f>
        <v>0</v>
      </c>
      <c r="F76" s="28">
        <f>TRUNC(E76*D76,1)</f>
        <v>0</v>
      </c>
      <c r="G76" s="25"/>
      <c r="H76" s="28">
        <f>TRUNC(G76*D76,1)</f>
        <v>0</v>
      </c>
      <c r="I76" s="25">
        <f>단가대비표!V50</f>
        <v>0</v>
      </c>
      <c r="J76" s="28">
        <f>TRUNC(I76*D76,1)</f>
        <v>0</v>
      </c>
      <c r="K76" s="25">
        <f t="shared" ref="K76:L78" si="8">TRUNC(E76+G76+I76,1)</f>
        <v>0</v>
      </c>
      <c r="L76" s="28">
        <f t="shared" si="8"/>
        <v>0</v>
      </c>
      <c r="M76" s="22" t="s">
        <v>52</v>
      </c>
      <c r="N76" s="2" t="s">
        <v>383</v>
      </c>
      <c r="O76" s="2" t="s">
        <v>305</v>
      </c>
      <c r="P76" s="2" t="s">
        <v>62</v>
      </c>
      <c r="Q76" s="2" t="s">
        <v>62</v>
      </c>
      <c r="R76" s="2" t="s">
        <v>63</v>
      </c>
      <c r="S76" s="3"/>
      <c r="T76" s="3"/>
      <c r="U76" s="3"/>
      <c r="V76" s="3">
        <v>1</v>
      </c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2" t="s">
        <v>52</v>
      </c>
      <c r="AW76" s="2" t="s">
        <v>385</v>
      </c>
      <c r="AX76" s="2" t="s">
        <v>52</v>
      </c>
      <c r="AY76" s="2" t="s">
        <v>52</v>
      </c>
      <c r="AZ76" s="2" t="s">
        <v>52</v>
      </c>
    </row>
    <row r="77" spans="1:52" ht="30" customHeight="1" x14ac:dyDescent="0.3">
      <c r="A77" s="22" t="s">
        <v>307</v>
      </c>
      <c r="B77" s="22" t="s">
        <v>303</v>
      </c>
      <c r="C77" s="22" t="s">
        <v>304</v>
      </c>
      <c r="D77" s="23">
        <v>0.105</v>
      </c>
      <c r="E77" s="25">
        <f>단가대비표!O49</f>
        <v>0</v>
      </c>
      <c r="F77" s="28">
        <f>TRUNC(E77*D77,1)</f>
        <v>0</v>
      </c>
      <c r="G77" s="25"/>
      <c r="H77" s="28">
        <f>TRUNC(G77*D77,1)</f>
        <v>0</v>
      </c>
      <c r="I77" s="25">
        <f>단가대비표!V49</f>
        <v>0</v>
      </c>
      <c r="J77" s="28">
        <f>TRUNC(I77*D77,1)</f>
        <v>0</v>
      </c>
      <c r="K77" s="25">
        <f t="shared" si="8"/>
        <v>0</v>
      </c>
      <c r="L77" s="28">
        <f t="shared" si="8"/>
        <v>0</v>
      </c>
      <c r="M77" s="22" t="s">
        <v>52</v>
      </c>
      <c r="N77" s="2" t="s">
        <v>383</v>
      </c>
      <c r="O77" s="2" t="s">
        <v>308</v>
      </c>
      <c r="P77" s="2" t="s">
        <v>62</v>
      </c>
      <c r="Q77" s="2" t="s">
        <v>62</v>
      </c>
      <c r="R77" s="2" t="s">
        <v>63</v>
      </c>
      <c r="S77" s="3"/>
      <c r="T77" s="3"/>
      <c r="U77" s="3"/>
      <c r="V77" s="3">
        <v>1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2" t="s">
        <v>52</v>
      </c>
      <c r="AW77" s="2" t="s">
        <v>386</v>
      </c>
      <c r="AX77" s="2" t="s">
        <v>52</v>
      </c>
      <c r="AY77" s="2" t="s">
        <v>52</v>
      </c>
      <c r="AZ77" s="2" t="s">
        <v>52</v>
      </c>
    </row>
    <row r="78" spans="1:52" ht="30" customHeight="1" x14ac:dyDescent="0.3">
      <c r="A78" s="22" t="s">
        <v>310</v>
      </c>
      <c r="B78" s="22" t="s">
        <v>311</v>
      </c>
      <c r="C78" s="22" t="s">
        <v>282</v>
      </c>
      <c r="D78" s="23">
        <v>1</v>
      </c>
      <c r="E78" s="25">
        <f>TRUNC(SUMIF(V76:V78, RIGHTB(O78, 1), H76:H78)*U78, 2)</f>
        <v>0</v>
      </c>
      <c r="F78" s="28">
        <f>TRUNC(E78*D78,1)</f>
        <v>0</v>
      </c>
      <c r="G78" s="25"/>
      <c r="H78" s="28">
        <f>TRUNC(G78*D78,1)</f>
        <v>0</v>
      </c>
      <c r="I78" s="25">
        <v>0</v>
      </c>
      <c r="J78" s="28">
        <f>TRUNC(I78*D78,1)</f>
        <v>0</v>
      </c>
      <c r="K78" s="25">
        <f t="shared" si="8"/>
        <v>0</v>
      </c>
      <c r="L78" s="28">
        <f t="shared" si="8"/>
        <v>0</v>
      </c>
      <c r="M78" s="22" t="s">
        <v>52</v>
      </c>
      <c r="N78" s="2" t="s">
        <v>383</v>
      </c>
      <c r="O78" s="2" t="s">
        <v>283</v>
      </c>
      <c r="P78" s="2" t="s">
        <v>62</v>
      </c>
      <c r="Q78" s="2" t="s">
        <v>62</v>
      </c>
      <c r="R78" s="2" t="s">
        <v>62</v>
      </c>
      <c r="S78" s="3">
        <v>1</v>
      </c>
      <c r="T78" s="3">
        <v>0</v>
      </c>
      <c r="U78" s="3">
        <v>0.02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2" t="s">
        <v>52</v>
      </c>
      <c r="AW78" s="2" t="s">
        <v>387</v>
      </c>
      <c r="AX78" s="2" t="s">
        <v>52</v>
      </c>
      <c r="AY78" s="2" t="s">
        <v>52</v>
      </c>
      <c r="AZ78" s="2" t="s">
        <v>52</v>
      </c>
    </row>
    <row r="79" spans="1:52" ht="30" customHeight="1" x14ac:dyDescent="0.3">
      <c r="A79" s="22" t="s">
        <v>273</v>
      </c>
      <c r="B79" s="22" t="s">
        <v>52</v>
      </c>
      <c r="C79" s="22" t="s">
        <v>52</v>
      </c>
      <c r="D79" s="23"/>
      <c r="E79" s="25"/>
      <c r="F79" s="28">
        <f>TRUNC(SUMIF(N76:N78, N75, F76:F78),0)</f>
        <v>0</v>
      </c>
      <c r="G79" s="25"/>
      <c r="H79" s="28">
        <f>TRUNC(SUMIF(N76:N78, N75, H76:H78),0)</f>
        <v>0</v>
      </c>
      <c r="I79" s="25"/>
      <c r="J79" s="28">
        <f>TRUNC(SUMIF(N76:N78, N75, J76:J78),0)</f>
        <v>0</v>
      </c>
      <c r="K79" s="25"/>
      <c r="L79" s="28">
        <f>F79+H79+J79</f>
        <v>0</v>
      </c>
      <c r="M79" s="22" t="s">
        <v>52</v>
      </c>
      <c r="N79" s="2" t="s">
        <v>80</v>
      </c>
      <c r="O79" s="2" t="s">
        <v>80</v>
      </c>
      <c r="P79" s="2" t="s">
        <v>52</v>
      </c>
      <c r="Q79" s="2" t="s">
        <v>52</v>
      </c>
      <c r="R79" s="2" t="s">
        <v>52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2" t="s">
        <v>52</v>
      </c>
      <c r="AW79" s="2" t="s">
        <v>52</v>
      </c>
      <c r="AX79" s="2" t="s">
        <v>52</v>
      </c>
      <c r="AY79" s="2" t="s">
        <v>52</v>
      </c>
      <c r="AZ79" s="2" t="s">
        <v>52</v>
      </c>
    </row>
    <row r="80" spans="1:52" ht="30" customHeight="1" x14ac:dyDescent="0.3">
      <c r="A80" s="23"/>
      <c r="B80" s="23"/>
      <c r="C80" s="23"/>
      <c r="D80" s="23"/>
      <c r="E80" s="25"/>
      <c r="F80" s="28"/>
      <c r="G80" s="25"/>
      <c r="H80" s="28"/>
      <c r="I80" s="25"/>
      <c r="J80" s="28"/>
      <c r="K80" s="25"/>
      <c r="L80" s="28"/>
      <c r="M80" s="23"/>
    </row>
    <row r="81" spans="1:52" ht="30" customHeight="1" x14ac:dyDescent="0.3">
      <c r="A81" s="19" t="s">
        <v>388</v>
      </c>
      <c r="B81" s="20"/>
      <c r="C81" s="20"/>
      <c r="D81" s="20"/>
      <c r="E81" s="24"/>
      <c r="F81" s="27"/>
      <c r="G81" s="24"/>
      <c r="H81" s="27"/>
      <c r="I81" s="24"/>
      <c r="J81" s="27"/>
      <c r="K81" s="24"/>
      <c r="L81" s="27"/>
      <c r="M81" s="21"/>
      <c r="N81" s="1" t="s">
        <v>129</v>
      </c>
    </row>
    <row r="82" spans="1:52" ht="30" customHeight="1" x14ac:dyDescent="0.3">
      <c r="A82" s="22" t="s">
        <v>389</v>
      </c>
      <c r="B82" s="22" t="s">
        <v>390</v>
      </c>
      <c r="C82" s="22" t="s">
        <v>101</v>
      </c>
      <c r="D82" s="23">
        <v>1</v>
      </c>
      <c r="E82" s="25"/>
      <c r="F82" s="28">
        <f>TRUNC(E82*D82,1)</f>
        <v>0</v>
      </c>
      <c r="G82" s="25">
        <f>단가대비표!P18</f>
        <v>0</v>
      </c>
      <c r="H82" s="28">
        <f>TRUNC(G82*D82,1)</f>
        <v>0</v>
      </c>
      <c r="I82" s="25">
        <f>단가대비표!V18</f>
        <v>0</v>
      </c>
      <c r="J82" s="28">
        <f>TRUNC(I82*D82,1)</f>
        <v>0</v>
      </c>
      <c r="K82" s="25">
        <f>TRUNC(E82+G82+I82,1)</f>
        <v>0</v>
      </c>
      <c r="L82" s="28">
        <f>TRUNC(F82+H82+J82,1)</f>
        <v>0</v>
      </c>
      <c r="M82" s="22" t="s">
        <v>52</v>
      </c>
      <c r="N82" s="2" t="s">
        <v>129</v>
      </c>
      <c r="O82" s="2" t="s">
        <v>391</v>
      </c>
      <c r="P82" s="2" t="s">
        <v>62</v>
      </c>
      <c r="Q82" s="2" t="s">
        <v>62</v>
      </c>
      <c r="R82" s="2" t="s">
        <v>63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2" t="s">
        <v>52</v>
      </c>
      <c r="AW82" s="2" t="s">
        <v>392</v>
      </c>
      <c r="AX82" s="2" t="s">
        <v>52</v>
      </c>
      <c r="AY82" s="2" t="s">
        <v>52</v>
      </c>
      <c r="AZ82" s="2" t="s">
        <v>52</v>
      </c>
    </row>
    <row r="83" spans="1:52" ht="30" customHeight="1" x14ac:dyDescent="0.3">
      <c r="A83" s="22" t="s">
        <v>376</v>
      </c>
      <c r="B83" s="22" t="s">
        <v>377</v>
      </c>
      <c r="C83" s="22" t="s">
        <v>169</v>
      </c>
      <c r="D83" s="23">
        <v>1</v>
      </c>
      <c r="E83" s="25">
        <f>일위대가목록!E15</f>
        <v>0</v>
      </c>
      <c r="F83" s="28">
        <f>TRUNC(E83*D83,1)</f>
        <v>0</v>
      </c>
      <c r="G83" s="25">
        <f>일위대가목록!F15</f>
        <v>0</v>
      </c>
      <c r="H83" s="28">
        <f>TRUNC(G83*D83,1)</f>
        <v>0</v>
      </c>
      <c r="I83" s="25">
        <f>일위대가목록!G15</f>
        <v>0</v>
      </c>
      <c r="J83" s="28">
        <f>TRUNC(I83*D83,1)</f>
        <v>0</v>
      </c>
      <c r="K83" s="25">
        <f>TRUNC(E83+G83+I83,1)</f>
        <v>0</v>
      </c>
      <c r="L83" s="28">
        <f>TRUNC(F83+H83+J83,1)</f>
        <v>0</v>
      </c>
      <c r="M83" s="22" t="s">
        <v>378</v>
      </c>
      <c r="N83" s="2" t="s">
        <v>129</v>
      </c>
      <c r="O83" s="2" t="s">
        <v>375</v>
      </c>
      <c r="P83" s="2" t="s">
        <v>63</v>
      </c>
      <c r="Q83" s="2" t="s">
        <v>62</v>
      </c>
      <c r="R83" s="2" t="s">
        <v>62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2" t="s">
        <v>52</v>
      </c>
      <c r="AW83" s="2" t="s">
        <v>393</v>
      </c>
      <c r="AX83" s="2" t="s">
        <v>52</v>
      </c>
      <c r="AY83" s="2" t="s">
        <v>52</v>
      </c>
      <c r="AZ83" s="2" t="s">
        <v>52</v>
      </c>
    </row>
    <row r="84" spans="1:52" ht="30" customHeight="1" x14ac:dyDescent="0.3">
      <c r="A84" s="22" t="s">
        <v>273</v>
      </c>
      <c r="B84" s="22" t="s">
        <v>52</v>
      </c>
      <c r="C84" s="22" t="s">
        <v>52</v>
      </c>
      <c r="D84" s="23"/>
      <c r="E84" s="25"/>
      <c r="F84" s="28">
        <f>TRUNC(SUMIF(N82:N83, N81, F82:F83),0)</f>
        <v>0</v>
      </c>
      <c r="G84" s="25"/>
      <c r="H84" s="28">
        <f>TRUNC(SUMIF(N82:N83, N81, H82:H83),0)</f>
        <v>0</v>
      </c>
      <c r="I84" s="25"/>
      <c r="J84" s="28">
        <f>TRUNC(SUMIF(N82:N83, N81, J82:J83),0)</f>
        <v>0</v>
      </c>
      <c r="K84" s="25"/>
      <c r="L84" s="28">
        <f>F84+H84+J84</f>
        <v>0</v>
      </c>
      <c r="M84" s="22" t="s">
        <v>52</v>
      </c>
      <c r="N84" s="2" t="s">
        <v>80</v>
      </c>
      <c r="O84" s="2" t="s">
        <v>80</v>
      </c>
      <c r="P84" s="2" t="s">
        <v>52</v>
      </c>
      <c r="Q84" s="2" t="s">
        <v>52</v>
      </c>
      <c r="R84" s="2" t="s">
        <v>52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2" t="s">
        <v>52</v>
      </c>
      <c r="AW84" s="2" t="s">
        <v>52</v>
      </c>
      <c r="AX84" s="2" t="s">
        <v>52</v>
      </c>
      <c r="AY84" s="2" t="s">
        <v>52</v>
      </c>
      <c r="AZ84" s="2" t="s">
        <v>52</v>
      </c>
    </row>
    <row r="85" spans="1:52" ht="30" customHeight="1" x14ac:dyDescent="0.3">
      <c r="A85" s="23"/>
      <c r="B85" s="23"/>
      <c r="C85" s="23"/>
      <c r="D85" s="23"/>
      <c r="E85" s="25"/>
      <c r="F85" s="28"/>
      <c r="G85" s="25"/>
      <c r="H85" s="28"/>
      <c r="I85" s="25"/>
      <c r="J85" s="28"/>
      <c r="K85" s="25"/>
      <c r="L85" s="28"/>
      <c r="M85" s="23"/>
    </row>
    <row r="86" spans="1:52" ht="30" customHeight="1" x14ac:dyDescent="0.3">
      <c r="A86" s="19" t="s">
        <v>394</v>
      </c>
      <c r="B86" s="20"/>
      <c r="C86" s="20"/>
      <c r="D86" s="20"/>
      <c r="E86" s="24"/>
      <c r="F86" s="27"/>
      <c r="G86" s="24"/>
      <c r="H86" s="27"/>
      <c r="I86" s="24"/>
      <c r="J86" s="27"/>
      <c r="K86" s="24"/>
      <c r="L86" s="27"/>
      <c r="M86" s="21"/>
      <c r="N86" s="1" t="s">
        <v>134</v>
      </c>
    </row>
    <row r="87" spans="1:52" ht="30" customHeight="1" x14ac:dyDescent="0.3">
      <c r="A87" s="22" t="s">
        <v>395</v>
      </c>
      <c r="B87" s="22" t="s">
        <v>396</v>
      </c>
      <c r="C87" s="22" t="s">
        <v>101</v>
      </c>
      <c r="D87" s="23">
        <v>1</v>
      </c>
      <c r="E87" s="25"/>
      <c r="F87" s="28">
        <f>TRUNC(E87*D87,1)</f>
        <v>0</v>
      </c>
      <c r="G87" s="25">
        <f>단가대비표!P17</f>
        <v>0</v>
      </c>
      <c r="H87" s="28">
        <f>TRUNC(G87*D87,1)</f>
        <v>0</v>
      </c>
      <c r="I87" s="25">
        <f>단가대비표!V17</f>
        <v>0</v>
      </c>
      <c r="J87" s="28">
        <f>TRUNC(I87*D87,1)</f>
        <v>0</v>
      </c>
      <c r="K87" s="25">
        <f>TRUNC(E87+G87+I87,1)</f>
        <v>0</v>
      </c>
      <c r="L87" s="28">
        <f>TRUNC(F87+H87+J87,1)</f>
        <v>0</v>
      </c>
      <c r="M87" s="22" t="s">
        <v>52</v>
      </c>
      <c r="N87" s="2" t="s">
        <v>134</v>
      </c>
      <c r="O87" s="2" t="s">
        <v>397</v>
      </c>
      <c r="P87" s="2" t="s">
        <v>62</v>
      </c>
      <c r="Q87" s="2" t="s">
        <v>62</v>
      </c>
      <c r="R87" s="2" t="s">
        <v>63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2" t="s">
        <v>52</v>
      </c>
      <c r="AW87" s="2" t="s">
        <v>398</v>
      </c>
      <c r="AX87" s="2" t="s">
        <v>52</v>
      </c>
      <c r="AY87" s="2" t="s">
        <v>52</v>
      </c>
      <c r="AZ87" s="2" t="s">
        <v>52</v>
      </c>
    </row>
    <row r="88" spans="1:52" ht="30" customHeight="1" x14ac:dyDescent="0.3">
      <c r="A88" s="22" t="s">
        <v>376</v>
      </c>
      <c r="B88" s="22" t="s">
        <v>111</v>
      </c>
      <c r="C88" s="22" t="s">
        <v>169</v>
      </c>
      <c r="D88" s="23">
        <v>1</v>
      </c>
      <c r="E88" s="25">
        <f>일위대가목록!E16</f>
        <v>0</v>
      </c>
      <c r="F88" s="28">
        <f>TRUNC(E88*D88,1)</f>
        <v>0</v>
      </c>
      <c r="G88" s="25">
        <f>일위대가목록!F16</f>
        <v>0</v>
      </c>
      <c r="H88" s="28">
        <f>TRUNC(G88*D88,1)</f>
        <v>0</v>
      </c>
      <c r="I88" s="25">
        <f>일위대가목록!G16</f>
        <v>0</v>
      </c>
      <c r="J88" s="28">
        <f>TRUNC(I88*D88,1)</f>
        <v>0</v>
      </c>
      <c r="K88" s="25">
        <f>TRUNC(E88+G88+I88,1)</f>
        <v>0</v>
      </c>
      <c r="L88" s="28">
        <f>TRUNC(F88+H88+J88,1)</f>
        <v>0</v>
      </c>
      <c r="M88" s="22" t="s">
        <v>384</v>
      </c>
      <c r="N88" s="2" t="s">
        <v>134</v>
      </c>
      <c r="O88" s="2" t="s">
        <v>383</v>
      </c>
      <c r="P88" s="2" t="s">
        <v>63</v>
      </c>
      <c r="Q88" s="2" t="s">
        <v>62</v>
      </c>
      <c r="R88" s="2" t="s">
        <v>62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" t="s">
        <v>52</v>
      </c>
      <c r="AW88" s="2" t="s">
        <v>399</v>
      </c>
      <c r="AX88" s="2" t="s">
        <v>52</v>
      </c>
      <c r="AY88" s="2" t="s">
        <v>52</v>
      </c>
      <c r="AZ88" s="2" t="s">
        <v>52</v>
      </c>
    </row>
    <row r="89" spans="1:52" ht="30" customHeight="1" x14ac:dyDescent="0.3">
      <c r="A89" s="22" t="s">
        <v>273</v>
      </c>
      <c r="B89" s="22" t="s">
        <v>52</v>
      </c>
      <c r="C89" s="22" t="s">
        <v>52</v>
      </c>
      <c r="D89" s="23"/>
      <c r="E89" s="25"/>
      <c r="F89" s="28">
        <f>TRUNC(SUMIF(N87:N88, N86, F87:F88),0)</f>
        <v>0</v>
      </c>
      <c r="G89" s="25"/>
      <c r="H89" s="28">
        <f>TRUNC(SUMIF(N87:N88, N86, H87:H88),0)</f>
        <v>0</v>
      </c>
      <c r="I89" s="25"/>
      <c r="J89" s="28">
        <f>TRUNC(SUMIF(N87:N88, N86, J87:J88),0)</f>
        <v>0</v>
      </c>
      <c r="K89" s="25"/>
      <c r="L89" s="28">
        <f>F89+H89+J89</f>
        <v>0</v>
      </c>
      <c r="M89" s="22" t="s">
        <v>52</v>
      </c>
      <c r="N89" s="2" t="s">
        <v>80</v>
      </c>
      <c r="O89" s="2" t="s">
        <v>80</v>
      </c>
      <c r="P89" s="2" t="s">
        <v>52</v>
      </c>
      <c r="Q89" s="2" t="s">
        <v>52</v>
      </c>
      <c r="R89" s="2" t="s">
        <v>52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" t="s">
        <v>52</v>
      </c>
      <c r="AW89" s="2" t="s">
        <v>52</v>
      </c>
      <c r="AX89" s="2" t="s">
        <v>52</v>
      </c>
      <c r="AY89" s="2" t="s">
        <v>52</v>
      </c>
      <c r="AZ89" s="2" t="s">
        <v>52</v>
      </c>
    </row>
    <row r="90" spans="1:52" ht="30" customHeight="1" x14ac:dyDescent="0.3">
      <c r="A90" s="23"/>
      <c r="B90" s="23"/>
      <c r="C90" s="23"/>
      <c r="D90" s="23"/>
      <c r="E90" s="25"/>
      <c r="F90" s="28"/>
      <c r="G90" s="25"/>
      <c r="H90" s="28"/>
      <c r="I90" s="25"/>
      <c r="J90" s="28"/>
      <c r="K90" s="25"/>
      <c r="L90" s="28"/>
      <c r="M90" s="23"/>
    </row>
    <row r="91" spans="1:52" ht="30" customHeight="1" x14ac:dyDescent="0.3">
      <c r="A91" s="19" t="s">
        <v>400</v>
      </c>
      <c r="B91" s="20"/>
      <c r="C91" s="20"/>
      <c r="D91" s="20"/>
      <c r="E91" s="24"/>
      <c r="F91" s="27"/>
      <c r="G91" s="24"/>
      <c r="H91" s="27"/>
      <c r="I91" s="24"/>
      <c r="J91" s="27"/>
      <c r="K91" s="24"/>
      <c r="L91" s="27"/>
      <c r="M91" s="21"/>
      <c r="N91" s="1" t="s">
        <v>139</v>
      </c>
    </row>
    <row r="92" spans="1:52" ht="30" customHeight="1" x14ac:dyDescent="0.3">
      <c r="A92" s="22" t="s">
        <v>401</v>
      </c>
      <c r="B92" s="22" t="s">
        <v>402</v>
      </c>
      <c r="C92" s="22" t="s">
        <v>101</v>
      </c>
      <c r="D92" s="23">
        <v>1</v>
      </c>
      <c r="E92" s="25"/>
      <c r="F92" s="28">
        <f>TRUNC(E92*D92,1)</f>
        <v>0</v>
      </c>
      <c r="G92" s="25">
        <f>단가대비표!P40</f>
        <v>0</v>
      </c>
      <c r="H92" s="28">
        <f>TRUNC(G92*D92,1)</f>
        <v>0</v>
      </c>
      <c r="I92" s="25">
        <f>단가대비표!V40</f>
        <v>0</v>
      </c>
      <c r="J92" s="28">
        <f>TRUNC(I92*D92,1)</f>
        <v>0</v>
      </c>
      <c r="K92" s="25">
        <f>TRUNC(E92+G92+I92,1)</f>
        <v>0</v>
      </c>
      <c r="L92" s="28">
        <f>TRUNC(F92+H92+J92,1)</f>
        <v>0</v>
      </c>
      <c r="M92" s="22" t="s">
        <v>52</v>
      </c>
      <c r="N92" s="2" t="s">
        <v>139</v>
      </c>
      <c r="O92" s="2" t="s">
        <v>403</v>
      </c>
      <c r="P92" s="2" t="s">
        <v>62</v>
      </c>
      <c r="Q92" s="2" t="s">
        <v>62</v>
      </c>
      <c r="R92" s="2" t="s">
        <v>63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" t="s">
        <v>52</v>
      </c>
      <c r="AW92" s="2" t="s">
        <v>404</v>
      </c>
      <c r="AX92" s="2" t="s">
        <v>52</v>
      </c>
      <c r="AY92" s="2" t="s">
        <v>52</v>
      </c>
      <c r="AZ92" s="2" t="s">
        <v>52</v>
      </c>
    </row>
    <row r="93" spans="1:52" ht="30" customHeight="1" x14ac:dyDescent="0.3">
      <c r="A93" s="22" t="s">
        <v>376</v>
      </c>
      <c r="B93" s="22" t="s">
        <v>111</v>
      </c>
      <c r="C93" s="22" t="s">
        <v>169</v>
      </c>
      <c r="D93" s="23">
        <v>1</v>
      </c>
      <c r="E93" s="25">
        <f>일위대가목록!E16</f>
        <v>0</v>
      </c>
      <c r="F93" s="28">
        <f>TRUNC(E93*D93,1)</f>
        <v>0</v>
      </c>
      <c r="G93" s="25">
        <f>일위대가목록!F16</f>
        <v>0</v>
      </c>
      <c r="H93" s="28">
        <f>TRUNC(G93*D93,1)</f>
        <v>0</v>
      </c>
      <c r="I93" s="25">
        <f>일위대가목록!G16</f>
        <v>0</v>
      </c>
      <c r="J93" s="28">
        <f>TRUNC(I93*D93,1)</f>
        <v>0</v>
      </c>
      <c r="K93" s="25">
        <f>TRUNC(E93+G93+I93,1)</f>
        <v>0</v>
      </c>
      <c r="L93" s="28">
        <f>TRUNC(F93+H93+J93,1)</f>
        <v>0</v>
      </c>
      <c r="M93" s="22" t="s">
        <v>384</v>
      </c>
      <c r="N93" s="2" t="s">
        <v>139</v>
      </c>
      <c r="O93" s="2" t="s">
        <v>383</v>
      </c>
      <c r="P93" s="2" t="s">
        <v>63</v>
      </c>
      <c r="Q93" s="2" t="s">
        <v>62</v>
      </c>
      <c r="R93" s="2" t="s">
        <v>62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" t="s">
        <v>52</v>
      </c>
      <c r="AW93" s="2" t="s">
        <v>405</v>
      </c>
      <c r="AX93" s="2" t="s">
        <v>52</v>
      </c>
      <c r="AY93" s="2" t="s">
        <v>52</v>
      </c>
      <c r="AZ93" s="2" t="s">
        <v>52</v>
      </c>
    </row>
    <row r="94" spans="1:52" ht="30" customHeight="1" x14ac:dyDescent="0.3">
      <c r="A94" s="22" t="s">
        <v>273</v>
      </c>
      <c r="B94" s="22" t="s">
        <v>52</v>
      </c>
      <c r="C94" s="22" t="s">
        <v>52</v>
      </c>
      <c r="D94" s="23"/>
      <c r="E94" s="25"/>
      <c r="F94" s="28">
        <f>TRUNC(SUMIF(N92:N93, N91, F92:F93),0)</f>
        <v>0</v>
      </c>
      <c r="G94" s="25"/>
      <c r="H94" s="28">
        <f>TRUNC(SUMIF(N92:N93, N91, H92:H93),0)</f>
        <v>0</v>
      </c>
      <c r="I94" s="25"/>
      <c r="J94" s="28">
        <f>TRUNC(SUMIF(N92:N93, N91, J92:J93),0)</f>
        <v>0</v>
      </c>
      <c r="K94" s="25"/>
      <c r="L94" s="28">
        <f>F94+H94+J94</f>
        <v>0</v>
      </c>
      <c r="M94" s="22" t="s">
        <v>52</v>
      </c>
      <c r="N94" s="2" t="s">
        <v>80</v>
      </c>
      <c r="O94" s="2" t="s">
        <v>80</v>
      </c>
      <c r="P94" s="2" t="s">
        <v>52</v>
      </c>
      <c r="Q94" s="2" t="s">
        <v>52</v>
      </c>
      <c r="R94" s="2" t="s">
        <v>52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" t="s">
        <v>52</v>
      </c>
      <c r="AW94" s="2" t="s">
        <v>52</v>
      </c>
      <c r="AX94" s="2" t="s">
        <v>52</v>
      </c>
      <c r="AY94" s="2" t="s">
        <v>52</v>
      </c>
      <c r="AZ94" s="2" t="s">
        <v>52</v>
      </c>
    </row>
    <row r="95" spans="1:52" ht="30" customHeight="1" x14ac:dyDescent="0.3">
      <c r="A95" s="23"/>
      <c r="B95" s="23"/>
      <c r="C95" s="23"/>
      <c r="D95" s="23"/>
      <c r="E95" s="25"/>
      <c r="F95" s="28"/>
      <c r="G95" s="25"/>
      <c r="H95" s="28"/>
      <c r="I95" s="25"/>
      <c r="J95" s="28"/>
      <c r="K95" s="25"/>
      <c r="L95" s="28"/>
      <c r="M95" s="23"/>
    </row>
    <row r="96" spans="1:52" ht="30" customHeight="1" x14ac:dyDescent="0.3">
      <c r="A96" s="19" t="s">
        <v>406</v>
      </c>
      <c r="B96" s="20"/>
      <c r="C96" s="20"/>
      <c r="D96" s="20"/>
      <c r="E96" s="24"/>
      <c r="F96" s="27"/>
      <c r="G96" s="24"/>
      <c r="H96" s="27"/>
      <c r="I96" s="24"/>
      <c r="J96" s="27"/>
      <c r="K96" s="24"/>
      <c r="L96" s="27"/>
      <c r="M96" s="21"/>
      <c r="N96" s="1" t="s">
        <v>175</v>
      </c>
    </row>
    <row r="97" spans="1:52" ht="30" customHeight="1" x14ac:dyDescent="0.3">
      <c r="A97" s="22" t="s">
        <v>401</v>
      </c>
      <c r="B97" s="22" t="s">
        <v>407</v>
      </c>
      <c r="C97" s="22" t="s">
        <v>101</v>
      </c>
      <c r="D97" s="23">
        <v>1</v>
      </c>
      <c r="E97" s="25"/>
      <c r="F97" s="28">
        <f>TRUNC(E97*D97,1)</f>
        <v>0</v>
      </c>
      <c r="G97" s="25">
        <f>단가대비표!P41</f>
        <v>0</v>
      </c>
      <c r="H97" s="28">
        <f>TRUNC(G97*D97,1)</f>
        <v>0</v>
      </c>
      <c r="I97" s="25">
        <f>단가대비표!V41</f>
        <v>0</v>
      </c>
      <c r="J97" s="28">
        <f>TRUNC(I97*D97,1)</f>
        <v>0</v>
      </c>
      <c r="K97" s="25">
        <f>TRUNC(E97+G97+I97,1)</f>
        <v>0</v>
      </c>
      <c r="L97" s="28">
        <f>TRUNC(F97+H97+J97,1)</f>
        <v>0</v>
      </c>
      <c r="M97" s="22" t="s">
        <v>52</v>
      </c>
      <c r="N97" s="2" t="s">
        <v>175</v>
      </c>
      <c r="O97" s="2" t="s">
        <v>408</v>
      </c>
      <c r="P97" s="2" t="s">
        <v>62</v>
      </c>
      <c r="Q97" s="2" t="s">
        <v>62</v>
      </c>
      <c r="R97" s="2" t="s">
        <v>63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" t="s">
        <v>52</v>
      </c>
      <c r="AW97" s="2" t="s">
        <v>409</v>
      </c>
      <c r="AX97" s="2" t="s">
        <v>52</v>
      </c>
      <c r="AY97" s="2" t="s">
        <v>52</v>
      </c>
      <c r="AZ97" s="2" t="s">
        <v>52</v>
      </c>
    </row>
    <row r="98" spans="1:52" ht="30" customHeight="1" x14ac:dyDescent="0.3">
      <c r="A98" s="22" t="s">
        <v>376</v>
      </c>
      <c r="B98" s="22" t="s">
        <v>111</v>
      </c>
      <c r="C98" s="22" t="s">
        <v>169</v>
      </c>
      <c r="D98" s="23">
        <v>1</v>
      </c>
      <c r="E98" s="25">
        <f>일위대가목록!E16</f>
        <v>0</v>
      </c>
      <c r="F98" s="28">
        <f>TRUNC(E98*D98,1)</f>
        <v>0</v>
      </c>
      <c r="G98" s="25">
        <f>일위대가목록!F16</f>
        <v>0</v>
      </c>
      <c r="H98" s="28">
        <f>TRUNC(G98*D98,1)</f>
        <v>0</v>
      </c>
      <c r="I98" s="25">
        <f>일위대가목록!G16</f>
        <v>0</v>
      </c>
      <c r="J98" s="28">
        <f>TRUNC(I98*D98,1)</f>
        <v>0</v>
      </c>
      <c r="K98" s="25">
        <f>TRUNC(E98+G98+I98,1)</f>
        <v>0</v>
      </c>
      <c r="L98" s="28">
        <f>TRUNC(F98+H98+J98,1)</f>
        <v>0</v>
      </c>
      <c r="M98" s="22" t="s">
        <v>384</v>
      </c>
      <c r="N98" s="2" t="s">
        <v>175</v>
      </c>
      <c r="O98" s="2" t="s">
        <v>383</v>
      </c>
      <c r="P98" s="2" t="s">
        <v>63</v>
      </c>
      <c r="Q98" s="2" t="s">
        <v>62</v>
      </c>
      <c r="R98" s="2" t="s">
        <v>62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2" t="s">
        <v>52</v>
      </c>
      <c r="AW98" s="2" t="s">
        <v>410</v>
      </c>
      <c r="AX98" s="2" t="s">
        <v>52</v>
      </c>
      <c r="AY98" s="2" t="s">
        <v>52</v>
      </c>
      <c r="AZ98" s="2" t="s">
        <v>52</v>
      </c>
    </row>
    <row r="99" spans="1:52" ht="30" customHeight="1" x14ac:dyDescent="0.3">
      <c r="A99" s="22" t="s">
        <v>273</v>
      </c>
      <c r="B99" s="22" t="s">
        <v>52</v>
      </c>
      <c r="C99" s="22" t="s">
        <v>52</v>
      </c>
      <c r="D99" s="23"/>
      <c r="E99" s="25"/>
      <c r="F99" s="28">
        <f>TRUNC(SUMIF(N97:N98, N96, F97:F98),0)</f>
        <v>0</v>
      </c>
      <c r="G99" s="25"/>
      <c r="H99" s="28">
        <f>TRUNC(SUMIF(N97:N98, N96, H97:H98),0)</f>
        <v>0</v>
      </c>
      <c r="I99" s="25"/>
      <c r="J99" s="28">
        <f>TRUNC(SUMIF(N97:N98, N96, J97:J98),0)</f>
        <v>0</v>
      </c>
      <c r="K99" s="25"/>
      <c r="L99" s="28">
        <f>F99+H99+J99</f>
        <v>0</v>
      </c>
      <c r="M99" s="22" t="s">
        <v>52</v>
      </c>
      <c r="N99" s="2" t="s">
        <v>80</v>
      </c>
      <c r="O99" s="2" t="s">
        <v>80</v>
      </c>
      <c r="P99" s="2" t="s">
        <v>52</v>
      </c>
      <c r="Q99" s="2" t="s">
        <v>52</v>
      </c>
      <c r="R99" s="2" t="s">
        <v>52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2" t="s">
        <v>52</v>
      </c>
      <c r="AW99" s="2" t="s">
        <v>52</v>
      </c>
      <c r="AX99" s="2" t="s">
        <v>52</v>
      </c>
      <c r="AY99" s="2" t="s">
        <v>52</v>
      </c>
      <c r="AZ99" s="2" t="s">
        <v>52</v>
      </c>
    </row>
    <row r="100" spans="1:52" ht="30" customHeight="1" x14ac:dyDescent="0.3">
      <c r="A100" s="23"/>
      <c r="B100" s="23"/>
      <c r="C100" s="23"/>
      <c r="D100" s="23"/>
      <c r="E100" s="25"/>
      <c r="F100" s="28"/>
      <c r="G100" s="25"/>
      <c r="H100" s="28"/>
      <c r="I100" s="25"/>
      <c r="J100" s="28"/>
      <c r="K100" s="25"/>
      <c r="L100" s="28"/>
      <c r="M100" s="23"/>
    </row>
    <row r="101" spans="1:52" ht="30" customHeight="1" x14ac:dyDescent="0.3">
      <c r="A101" s="19" t="s">
        <v>411</v>
      </c>
      <c r="B101" s="20"/>
      <c r="C101" s="20"/>
      <c r="D101" s="20"/>
      <c r="E101" s="24"/>
      <c r="F101" s="27"/>
      <c r="G101" s="24"/>
      <c r="H101" s="27"/>
      <c r="I101" s="24"/>
      <c r="J101" s="27"/>
      <c r="K101" s="24"/>
      <c r="L101" s="27"/>
      <c r="M101" s="21"/>
      <c r="N101" s="1" t="s">
        <v>144</v>
      </c>
    </row>
    <row r="102" spans="1:52" ht="30" customHeight="1" x14ac:dyDescent="0.3">
      <c r="A102" s="22" t="s">
        <v>412</v>
      </c>
      <c r="B102" s="22" t="s">
        <v>413</v>
      </c>
      <c r="C102" s="22" t="s">
        <v>101</v>
      </c>
      <c r="D102" s="23">
        <v>1</v>
      </c>
      <c r="E102" s="25"/>
      <c r="F102" s="28">
        <f>TRUNC(E102*D102,1)</f>
        <v>0</v>
      </c>
      <c r="G102" s="25">
        <f>단가대비표!P22</f>
        <v>0</v>
      </c>
      <c r="H102" s="28">
        <f>TRUNC(G102*D102,1)</f>
        <v>0</v>
      </c>
      <c r="I102" s="25">
        <f>단가대비표!V22</f>
        <v>0</v>
      </c>
      <c r="J102" s="28">
        <f>TRUNC(I102*D102,1)</f>
        <v>0</v>
      </c>
      <c r="K102" s="25">
        <f>TRUNC(E102+G102+I102,1)</f>
        <v>0</v>
      </c>
      <c r="L102" s="28">
        <f>TRUNC(F102+H102+J102,1)</f>
        <v>0</v>
      </c>
      <c r="M102" s="22" t="s">
        <v>52</v>
      </c>
      <c r="N102" s="2" t="s">
        <v>144</v>
      </c>
      <c r="O102" s="2" t="s">
        <v>414</v>
      </c>
      <c r="P102" s="2" t="s">
        <v>62</v>
      </c>
      <c r="Q102" s="2" t="s">
        <v>62</v>
      </c>
      <c r="R102" s="2" t="s">
        <v>63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2" t="s">
        <v>52</v>
      </c>
      <c r="AW102" s="2" t="s">
        <v>415</v>
      </c>
      <c r="AX102" s="2" t="s">
        <v>52</v>
      </c>
      <c r="AY102" s="2" t="s">
        <v>52</v>
      </c>
      <c r="AZ102" s="2" t="s">
        <v>52</v>
      </c>
    </row>
    <row r="103" spans="1:52" ht="30" customHeight="1" x14ac:dyDescent="0.3">
      <c r="A103" s="22" t="s">
        <v>376</v>
      </c>
      <c r="B103" s="22" t="s">
        <v>111</v>
      </c>
      <c r="C103" s="22" t="s">
        <v>169</v>
      </c>
      <c r="D103" s="23">
        <v>1</v>
      </c>
      <c r="E103" s="25">
        <f>일위대가목록!E16</f>
        <v>0</v>
      </c>
      <c r="F103" s="28">
        <f>TRUNC(E103*D103,1)</f>
        <v>0</v>
      </c>
      <c r="G103" s="25">
        <f>일위대가목록!F16</f>
        <v>0</v>
      </c>
      <c r="H103" s="28">
        <f>TRUNC(G103*D103,1)</f>
        <v>0</v>
      </c>
      <c r="I103" s="25">
        <f>일위대가목록!G16</f>
        <v>0</v>
      </c>
      <c r="J103" s="28">
        <f>TRUNC(I103*D103,1)</f>
        <v>0</v>
      </c>
      <c r="K103" s="25">
        <f>TRUNC(E103+G103+I103,1)</f>
        <v>0</v>
      </c>
      <c r="L103" s="28">
        <f>TRUNC(F103+H103+J103,1)</f>
        <v>0</v>
      </c>
      <c r="M103" s="22" t="s">
        <v>384</v>
      </c>
      <c r="N103" s="2" t="s">
        <v>144</v>
      </c>
      <c r="O103" s="2" t="s">
        <v>383</v>
      </c>
      <c r="P103" s="2" t="s">
        <v>63</v>
      </c>
      <c r="Q103" s="2" t="s">
        <v>62</v>
      </c>
      <c r="R103" s="2" t="s">
        <v>62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2" t="s">
        <v>52</v>
      </c>
      <c r="AW103" s="2" t="s">
        <v>416</v>
      </c>
      <c r="AX103" s="2" t="s">
        <v>52</v>
      </c>
      <c r="AY103" s="2" t="s">
        <v>52</v>
      </c>
      <c r="AZ103" s="2" t="s">
        <v>52</v>
      </c>
    </row>
    <row r="104" spans="1:52" ht="30" customHeight="1" x14ac:dyDescent="0.3">
      <c r="A104" s="22" t="s">
        <v>273</v>
      </c>
      <c r="B104" s="22" t="s">
        <v>52</v>
      </c>
      <c r="C104" s="22" t="s">
        <v>52</v>
      </c>
      <c r="D104" s="23"/>
      <c r="E104" s="25"/>
      <c r="F104" s="28">
        <f>TRUNC(SUMIF(N102:N103, N101, F102:F103),0)</f>
        <v>0</v>
      </c>
      <c r="G104" s="25"/>
      <c r="H104" s="28">
        <f>TRUNC(SUMIF(N102:N103, N101, H102:H103),0)</f>
        <v>0</v>
      </c>
      <c r="I104" s="25"/>
      <c r="J104" s="28">
        <f>TRUNC(SUMIF(N102:N103, N101, J102:J103),0)</f>
        <v>0</v>
      </c>
      <c r="K104" s="25"/>
      <c r="L104" s="28">
        <f>F104+H104+J104</f>
        <v>0</v>
      </c>
      <c r="M104" s="22" t="s">
        <v>52</v>
      </c>
      <c r="N104" s="2" t="s">
        <v>80</v>
      </c>
      <c r="O104" s="2" t="s">
        <v>80</v>
      </c>
      <c r="P104" s="2" t="s">
        <v>52</v>
      </c>
      <c r="Q104" s="2" t="s">
        <v>52</v>
      </c>
      <c r="R104" s="2" t="s">
        <v>52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2" t="s">
        <v>52</v>
      </c>
      <c r="AW104" s="2" t="s">
        <v>52</v>
      </c>
      <c r="AX104" s="2" t="s">
        <v>52</v>
      </c>
      <c r="AY104" s="2" t="s">
        <v>52</v>
      </c>
      <c r="AZ104" s="2" t="s">
        <v>52</v>
      </c>
    </row>
    <row r="105" spans="1:52" ht="30" customHeight="1" x14ac:dyDescent="0.3">
      <c r="A105" s="23"/>
      <c r="B105" s="23"/>
      <c r="C105" s="23"/>
      <c r="D105" s="23"/>
      <c r="E105" s="25"/>
      <c r="F105" s="28"/>
      <c r="G105" s="25"/>
      <c r="H105" s="28"/>
      <c r="I105" s="25"/>
      <c r="J105" s="28"/>
      <c r="K105" s="25"/>
      <c r="L105" s="28"/>
      <c r="M105" s="23"/>
    </row>
    <row r="106" spans="1:52" ht="30" customHeight="1" x14ac:dyDescent="0.3">
      <c r="A106" s="19" t="s">
        <v>417</v>
      </c>
      <c r="B106" s="20"/>
      <c r="C106" s="20"/>
      <c r="D106" s="20"/>
      <c r="E106" s="24"/>
      <c r="F106" s="27"/>
      <c r="G106" s="24"/>
      <c r="H106" s="27"/>
      <c r="I106" s="24"/>
      <c r="J106" s="27"/>
      <c r="K106" s="24"/>
      <c r="L106" s="27"/>
      <c r="M106" s="21"/>
      <c r="N106" s="1" t="s">
        <v>147</v>
      </c>
    </row>
    <row r="107" spans="1:52" ht="30" customHeight="1" x14ac:dyDescent="0.3">
      <c r="A107" s="22" t="s">
        <v>412</v>
      </c>
      <c r="B107" s="22" t="s">
        <v>418</v>
      </c>
      <c r="C107" s="22" t="s">
        <v>101</v>
      </c>
      <c r="D107" s="23">
        <v>1</v>
      </c>
      <c r="E107" s="25"/>
      <c r="F107" s="28">
        <f>TRUNC(E107*D107,1)</f>
        <v>0</v>
      </c>
      <c r="G107" s="25">
        <f>단가대비표!P23</f>
        <v>0</v>
      </c>
      <c r="H107" s="28">
        <f>TRUNC(G107*D107,1)</f>
        <v>0</v>
      </c>
      <c r="I107" s="25">
        <f>단가대비표!V23</f>
        <v>0</v>
      </c>
      <c r="J107" s="28">
        <f>TRUNC(I107*D107,1)</f>
        <v>0</v>
      </c>
      <c r="K107" s="25">
        <f>TRUNC(E107+G107+I107,1)</f>
        <v>0</v>
      </c>
      <c r="L107" s="28">
        <f>TRUNC(F107+H107+J107,1)</f>
        <v>0</v>
      </c>
      <c r="M107" s="22" t="s">
        <v>52</v>
      </c>
      <c r="N107" s="2" t="s">
        <v>147</v>
      </c>
      <c r="O107" s="2" t="s">
        <v>419</v>
      </c>
      <c r="P107" s="2" t="s">
        <v>62</v>
      </c>
      <c r="Q107" s="2" t="s">
        <v>62</v>
      </c>
      <c r="R107" s="2" t="s">
        <v>63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2" t="s">
        <v>52</v>
      </c>
      <c r="AW107" s="2" t="s">
        <v>420</v>
      </c>
      <c r="AX107" s="2" t="s">
        <v>52</v>
      </c>
      <c r="AY107" s="2" t="s">
        <v>52</v>
      </c>
      <c r="AZ107" s="2" t="s">
        <v>52</v>
      </c>
    </row>
    <row r="108" spans="1:52" ht="30" customHeight="1" x14ac:dyDescent="0.3">
      <c r="A108" s="22" t="s">
        <v>376</v>
      </c>
      <c r="B108" s="22" t="s">
        <v>111</v>
      </c>
      <c r="C108" s="22" t="s">
        <v>169</v>
      </c>
      <c r="D108" s="23">
        <v>1</v>
      </c>
      <c r="E108" s="25">
        <f>일위대가목록!E16</f>
        <v>0</v>
      </c>
      <c r="F108" s="28">
        <f>TRUNC(E108*D108,1)</f>
        <v>0</v>
      </c>
      <c r="G108" s="25">
        <f>일위대가목록!F16</f>
        <v>0</v>
      </c>
      <c r="H108" s="28">
        <f>TRUNC(G108*D108,1)</f>
        <v>0</v>
      </c>
      <c r="I108" s="25">
        <f>일위대가목록!G16</f>
        <v>0</v>
      </c>
      <c r="J108" s="28">
        <f>TRUNC(I108*D108,1)</f>
        <v>0</v>
      </c>
      <c r="K108" s="25">
        <f>TRUNC(E108+G108+I108,1)</f>
        <v>0</v>
      </c>
      <c r="L108" s="28">
        <f>TRUNC(F108+H108+J108,1)</f>
        <v>0</v>
      </c>
      <c r="M108" s="22" t="s">
        <v>384</v>
      </c>
      <c r="N108" s="2" t="s">
        <v>147</v>
      </c>
      <c r="O108" s="2" t="s">
        <v>383</v>
      </c>
      <c r="P108" s="2" t="s">
        <v>63</v>
      </c>
      <c r="Q108" s="2" t="s">
        <v>62</v>
      </c>
      <c r="R108" s="2" t="s">
        <v>62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2" t="s">
        <v>52</v>
      </c>
      <c r="AW108" s="2" t="s">
        <v>421</v>
      </c>
      <c r="AX108" s="2" t="s">
        <v>52</v>
      </c>
      <c r="AY108" s="2" t="s">
        <v>52</v>
      </c>
      <c r="AZ108" s="2" t="s">
        <v>52</v>
      </c>
    </row>
    <row r="109" spans="1:52" ht="30" customHeight="1" x14ac:dyDescent="0.3">
      <c r="A109" s="22" t="s">
        <v>273</v>
      </c>
      <c r="B109" s="22" t="s">
        <v>52</v>
      </c>
      <c r="C109" s="22" t="s">
        <v>52</v>
      </c>
      <c r="D109" s="23"/>
      <c r="E109" s="25"/>
      <c r="F109" s="28">
        <f>TRUNC(SUMIF(N107:N108, N106, F107:F108),0)</f>
        <v>0</v>
      </c>
      <c r="G109" s="25"/>
      <c r="H109" s="28">
        <f>TRUNC(SUMIF(N107:N108, N106, H107:H108),0)</f>
        <v>0</v>
      </c>
      <c r="I109" s="25"/>
      <c r="J109" s="28">
        <f>TRUNC(SUMIF(N107:N108, N106, J107:J108),0)</f>
        <v>0</v>
      </c>
      <c r="K109" s="25"/>
      <c r="L109" s="28">
        <f>F109+H109+J109</f>
        <v>0</v>
      </c>
      <c r="M109" s="22" t="s">
        <v>52</v>
      </c>
      <c r="N109" s="2" t="s">
        <v>80</v>
      </c>
      <c r="O109" s="2" t="s">
        <v>80</v>
      </c>
      <c r="P109" s="2" t="s">
        <v>52</v>
      </c>
      <c r="Q109" s="2" t="s">
        <v>52</v>
      </c>
      <c r="R109" s="2" t="s">
        <v>52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2" t="s">
        <v>52</v>
      </c>
      <c r="AW109" s="2" t="s">
        <v>52</v>
      </c>
      <c r="AX109" s="2" t="s">
        <v>52</v>
      </c>
      <c r="AY109" s="2" t="s">
        <v>52</v>
      </c>
      <c r="AZ109" s="2" t="s">
        <v>52</v>
      </c>
    </row>
    <row r="110" spans="1:52" ht="30" customHeight="1" x14ac:dyDescent="0.3">
      <c r="A110" s="23"/>
      <c r="B110" s="23"/>
      <c r="C110" s="23"/>
      <c r="D110" s="23"/>
      <c r="E110" s="25"/>
      <c r="F110" s="28"/>
      <c r="G110" s="25"/>
      <c r="H110" s="28"/>
      <c r="I110" s="25"/>
      <c r="J110" s="28"/>
      <c r="K110" s="25"/>
      <c r="L110" s="28"/>
      <c r="M110" s="23"/>
    </row>
    <row r="111" spans="1:52" ht="30" customHeight="1" x14ac:dyDescent="0.3">
      <c r="A111" s="19" t="s">
        <v>422</v>
      </c>
      <c r="B111" s="20"/>
      <c r="C111" s="20"/>
      <c r="D111" s="20"/>
      <c r="E111" s="24"/>
      <c r="F111" s="27"/>
      <c r="G111" s="24"/>
      <c r="H111" s="27"/>
      <c r="I111" s="24"/>
      <c r="J111" s="27"/>
      <c r="K111" s="24"/>
      <c r="L111" s="27"/>
      <c r="M111" s="21"/>
      <c r="N111" s="1" t="s">
        <v>423</v>
      </c>
    </row>
    <row r="112" spans="1:52" ht="30" customHeight="1" x14ac:dyDescent="0.3">
      <c r="A112" s="22" t="s">
        <v>302</v>
      </c>
      <c r="B112" s="22" t="s">
        <v>303</v>
      </c>
      <c r="C112" s="22" t="s">
        <v>304</v>
      </c>
      <c r="D112" s="23">
        <v>0.4</v>
      </c>
      <c r="E112" s="25">
        <f>단가대비표!O50</f>
        <v>0</v>
      </c>
      <c r="F112" s="28">
        <f>TRUNC(E112*D112,1)</f>
        <v>0</v>
      </c>
      <c r="G112" s="25">
        <f>단가대비표!P50</f>
        <v>249073</v>
      </c>
      <c r="H112" s="28">
        <f>TRUNC(G112*D112,1)</f>
        <v>99629.2</v>
      </c>
      <c r="I112" s="25">
        <f>단가대비표!V50</f>
        <v>0</v>
      </c>
      <c r="J112" s="28">
        <f>TRUNC(I112*D112,1)</f>
        <v>0</v>
      </c>
      <c r="K112" s="25">
        <f t="shared" ref="K112:L114" si="9">TRUNC(E112+G112+I112,1)</f>
        <v>249073</v>
      </c>
      <c r="L112" s="28">
        <f t="shared" si="9"/>
        <v>99629.2</v>
      </c>
      <c r="M112" s="22" t="s">
        <v>52</v>
      </c>
      <c r="N112" s="2" t="s">
        <v>423</v>
      </c>
      <c r="O112" s="2" t="s">
        <v>305</v>
      </c>
      <c r="P112" s="2" t="s">
        <v>62</v>
      </c>
      <c r="Q112" s="2" t="s">
        <v>62</v>
      </c>
      <c r="R112" s="2" t="s">
        <v>63</v>
      </c>
      <c r="S112" s="3"/>
      <c r="T112" s="3"/>
      <c r="U112" s="3"/>
      <c r="V112" s="3">
        <v>1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2" t="s">
        <v>52</v>
      </c>
      <c r="AW112" s="2" t="s">
        <v>427</v>
      </c>
      <c r="AX112" s="2" t="s">
        <v>52</v>
      </c>
      <c r="AY112" s="2" t="s">
        <v>52</v>
      </c>
      <c r="AZ112" s="2" t="s">
        <v>52</v>
      </c>
    </row>
    <row r="113" spans="1:52" ht="30" customHeight="1" x14ac:dyDescent="0.3">
      <c r="A113" s="22" t="s">
        <v>307</v>
      </c>
      <c r="B113" s="22" t="s">
        <v>303</v>
      </c>
      <c r="C113" s="22" t="s">
        <v>304</v>
      </c>
      <c r="D113" s="23">
        <v>0.151</v>
      </c>
      <c r="E113" s="25">
        <f>단가대비표!O49</f>
        <v>0</v>
      </c>
      <c r="F113" s="28">
        <f>TRUNC(E113*D113,1)</f>
        <v>0</v>
      </c>
      <c r="G113" s="25">
        <f>단가대비표!P49</f>
        <v>172698</v>
      </c>
      <c r="H113" s="28">
        <f>TRUNC(G113*D113,1)</f>
        <v>26077.3</v>
      </c>
      <c r="I113" s="25">
        <f>단가대비표!V49</f>
        <v>0</v>
      </c>
      <c r="J113" s="28">
        <f>TRUNC(I113*D113,1)</f>
        <v>0</v>
      </c>
      <c r="K113" s="25">
        <f t="shared" si="9"/>
        <v>172698</v>
      </c>
      <c r="L113" s="28">
        <f t="shared" si="9"/>
        <v>26077.3</v>
      </c>
      <c r="M113" s="22" t="s">
        <v>52</v>
      </c>
      <c r="N113" s="2" t="s">
        <v>423</v>
      </c>
      <c r="O113" s="2" t="s">
        <v>308</v>
      </c>
      <c r="P113" s="2" t="s">
        <v>62</v>
      </c>
      <c r="Q113" s="2" t="s">
        <v>62</v>
      </c>
      <c r="R113" s="2" t="s">
        <v>63</v>
      </c>
      <c r="S113" s="3"/>
      <c r="T113" s="3"/>
      <c r="U113" s="3"/>
      <c r="V113" s="3">
        <v>1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2" t="s">
        <v>52</v>
      </c>
      <c r="AW113" s="2" t="s">
        <v>428</v>
      </c>
      <c r="AX113" s="2" t="s">
        <v>52</v>
      </c>
      <c r="AY113" s="2" t="s">
        <v>52</v>
      </c>
      <c r="AZ113" s="2" t="s">
        <v>52</v>
      </c>
    </row>
    <row r="114" spans="1:52" ht="30" customHeight="1" x14ac:dyDescent="0.3">
      <c r="A114" s="22" t="s">
        <v>310</v>
      </c>
      <c r="B114" s="22" t="s">
        <v>311</v>
      </c>
      <c r="C114" s="22" t="s">
        <v>282</v>
      </c>
      <c r="D114" s="23">
        <v>1</v>
      </c>
      <c r="E114" s="25"/>
      <c r="F114" s="28">
        <f>TRUNC(E114*D114,1)</f>
        <v>0</v>
      </c>
      <c r="G114" s="25">
        <v>0</v>
      </c>
      <c r="H114" s="28">
        <f>TRUNC(G114*D114,1)</f>
        <v>0</v>
      </c>
      <c r="I114" s="25">
        <v>0</v>
      </c>
      <c r="J114" s="28">
        <f>TRUNC(I114*D114,1)</f>
        <v>0</v>
      </c>
      <c r="K114" s="25">
        <f t="shared" si="9"/>
        <v>0</v>
      </c>
      <c r="L114" s="28">
        <f t="shared" si="9"/>
        <v>0</v>
      </c>
      <c r="M114" s="22" t="s">
        <v>52</v>
      </c>
      <c r="N114" s="2" t="s">
        <v>423</v>
      </c>
      <c r="O114" s="2" t="s">
        <v>283</v>
      </c>
      <c r="P114" s="2" t="s">
        <v>62</v>
      </c>
      <c r="Q114" s="2" t="s">
        <v>62</v>
      </c>
      <c r="R114" s="2" t="s">
        <v>62</v>
      </c>
      <c r="S114" s="3">
        <v>1</v>
      </c>
      <c r="T114" s="3">
        <v>0</v>
      </c>
      <c r="U114" s="3">
        <v>0.02</v>
      </c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2" t="s">
        <v>52</v>
      </c>
      <c r="AW114" s="2" t="s">
        <v>429</v>
      </c>
      <c r="AX114" s="2" t="s">
        <v>52</v>
      </c>
      <c r="AY114" s="2" t="s">
        <v>52</v>
      </c>
      <c r="AZ114" s="2" t="s">
        <v>52</v>
      </c>
    </row>
    <row r="115" spans="1:52" ht="30" customHeight="1" x14ac:dyDescent="0.3">
      <c r="A115" s="22" t="s">
        <v>273</v>
      </c>
      <c r="B115" s="22" t="s">
        <v>52</v>
      </c>
      <c r="C115" s="22" t="s">
        <v>52</v>
      </c>
      <c r="D115" s="23"/>
      <c r="E115" s="25"/>
      <c r="F115" s="28">
        <f>TRUNC(SUMIF(N112:N114, N111, F112:F114),0)</f>
        <v>0</v>
      </c>
      <c r="G115" s="25"/>
      <c r="H115" s="28">
        <f>TRUNC(SUMIF(N112:N114, N111, H112:H114),0)</f>
        <v>125706</v>
      </c>
      <c r="I115" s="25"/>
      <c r="J115" s="28">
        <f>TRUNC(SUMIF(N112:N114, N111, J112:J114),0)</f>
        <v>0</v>
      </c>
      <c r="K115" s="25"/>
      <c r="L115" s="28">
        <f>F115+H115+J115</f>
        <v>125706</v>
      </c>
      <c r="M115" s="22" t="s">
        <v>52</v>
      </c>
      <c r="N115" s="2" t="s">
        <v>80</v>
      </c>
      <c r="O115" s="2" t="s">
        <v>80</v>
      </c>
      <c r="P115" s="2" t="s">
        <v>52</v>
      </c>
      <c r="Q115" s="2" t="s">
        <v>52</v>
      </c>
      <c r="R115" s="2" t="s">
        <v>52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2" t="s">
        <v>52</v>
      </c>
      <c r="AW115" s="2" t="s">
        <v>52</v>
      </c>
      <c r="AX115" s="2" t="s">
        <v>52</v>
      </c>
      <c r="AY115" s="2" t="s">
        <v>52</v>
      </c>
      <c r="AZ115" s="2" t="s">
        <v>52</v>
      </c>
    </row>
    <row r="116" spans="1:52" ht="30" customHeight="1" x14ac:dyDescent="0.3">
      <c r="A116" s="23"/>
      <c r="B116" s="23"/>
      <c r="C116" s="23"/>
      <c r="D116" s="23"/>
      <c r="E116" s="25"/>
      <c r="F116" s="28"/>
      <c r="G116" s="25"/>
      <c r="H116" s="28"/>
      <c r="I116" s="25"/>
      <c r="J116" s="28"/>
      <c r="K116" s="25"/>
      <c r="L116" s="28"/>
      <c r="M116" s="23"/>
    </row>
    <row r="117" spans="1:52" ht="30" customHeight="1" x14ac:dyDescent="0.3">
      <c r="A117" s="19" t="s">
        <v>430</v>
      </c>
      <c r="B117" s="20"/>
      <c r="C117" s="20"/>
      <c r="D117" s="20"/>
      <c r="E117" s="24"/>
      <c r="F117" s="27"/>
      <c r="G117" s="24"/>
      <c r="H117" s="27"/>
      <c r="I117" s="24"/>
      <c r="J117" s="27"/>
      <c r="K117" s="24"/>
      <c r="L117" s="27"/>
      <c r="M117" s="21"/>
      <c r="N117" s="1" t="s">
        <v>431</v>
      </c>
    </row>
    <row r="118" spans="1:52" ht="30" customHeight="1" x14ac:dyDescent="0.3">
      <c r="A118" s="22" t="s">
        <v>302</v>
      </c>
      <c r="B118" s="22" t="s">
        <v>303</v>
      </c>
      <c r="C118" s="22" t="s">
        <v>304</v>
      </c>
      <c r="D118" s="23">
        <v>0.13600000000000001</v>
      </c>
      <c r="E118" s="25">
        <f>단가대비표!O50</f>
        <v>0</v>
      </c>
      <c r="F118" s="28">
        <f>TRUNC(E118*D118,1)</f>
        <v>0</v>
      </c>
      <c r="G118" s="25">
        <f>단가대비표!P50</f>
        <v>249073</v>
      </c>
      <c r="H118" s="28">
        <f>TRUNC(G118*D118,1)</f>
        <v>33873.9</v>
      </c>
      <c r="I118" s="25">
        <f>단가대비표!V50</f>
        <v>0</v>
      </c>
      <c r="J118" s="28">
        <f>TRUNC(I118*D118,1)</f>
        <v>0</v>
      </c>
      <c r="K118" s="25">
        <f t="shared" ref="K118:L120" si="10">TRUNC(E118+G118+I118,1)</f>
        <v>249073</v>
      </c>
      <c r="L118" s="28">
        <f t="shared" si="10"/>
        <v>33873.9</v>
      </c>
      <c r="M118" s="22" t="s">
        <v>52</v>
      </c>
      <c r="N118" s="2" t="s">
        <v>431</v>
      </c>
      <c r="O118" s="2" t="s">
        <v>305</v>
      </c>
      <c r="P118" s="2" t="s">
        <v>62</v>
      </c>
      <c r="Q118" s="2" t="s">
        <v>62</v>
      </c>
      <c r="R118" s="2" t="s">
        <v>63</v>
      </c>
      <c r="S118" s="3"/>
      <c r="T118" s="3"/>
      <c r="U118" s="3"/>
      <c r="V118" s="3">
        <v>1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2" t="s">
        <v>52</v>
      </c>
      <c r="AW118" s="2" t="s">
        <v>435</v>
      </c>
      <c r="AX118" s="2" t="s">
        <v>52</v>
      </c>
      <c r="AY118" s="2" t="s">
        <v>52</v>
      </c>
      <c r="AZ118" s="2" t="s">
        <v>52</v>
      </c>
    </row>
    <row r="119" spans="1:52" ht="30" customHeight="1" x14ac:dyDescent="0.3">
      <c r="A119" s="22" t="s">
        <v>307</v>
      </c>
      <c r="B119" s="22" t="s">
        <v>303</v>
      </c>
      <c r="C119" s="22" t="s">
        <v>304</v>
      </c>
      <c r="D119" s="23">
        <v>4.4999999999999998E-2</v>
      </c>
      <c r="E119" s="25">
        <f>단가대비표!O49</f>
        <v>0</v>
      </c>
      <c r="F119" s="28">
        <f>TRUNC(E119*D119,1)</f>
        <v>0</v>
      </c>
      <c r="G119" s="25">
        <f>단가대비표!P49</f>
        <v>172698</v>
      </c>
      <c r="H119" s="28">
        <f>TRUNC(G119*D119,1)</f>
        <v>7771.4</v>
      </c>
      <c r="I119" s="25">
        <f>단가대비표!V49</f>
        <v>0</v>
      </c>
      <c r="J119" s="28">
        <f>TRUNC(I119*D119,1)</f>
        <v>0</v>
      </c>
      <c r="K119" s="25">
        <f t="shared" si="10"/>
        <v>172698</v>
      </c>
      <c r="L119" s="28">
        <f t="shared" si="10"/>
        <v>7771.4</v>
      </c>
      <c r="M119" s="22" t="s">
        <v>52</v>
      </c>
      <c r="N119" s="2" t="s">
        <v>431</v>
      </c>
      <c r="O119" s="2" t="s">
        <v>308</v>
      </c>
      <c r="P119" s="2" t="s">
        <v>62</v>
      </c>
      <c r="Q119" s="2" t="s">
        <v>62</v>
      </c>
      <c r="R119" s="2" t="s">
        <v>63</v>
      </c>
      <c r="S119" s="3"/>
      <c r="T119" s="3"/>
      <c r="U119" s="3"/>
      <c r="V119" s="3">
        <v>1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2" t="s">
        <v>52</v>
      </c>
      <c r="AW119" s="2" t="s">
        <v>436</v>
      </c>
      <c r="AX119" s="2" t="s">
        <v>52</v>
      </c>
      <c r="AY119" s="2" t="s">
        <v>52</v>
      </c>
      <c r="AZ119" s="2" t="s">
        <v>52</v>
      </c>
    </row>
    <row r="120" spans="1:52" ht="30" customHeight="1" x14ac:dyDescent="0.3">
      <c r="A120" s="22" t="s">
        <v>310</v>
      </c>
      <c r="B120" s="22" t="s">
        <v>311</v>
      </c>
      <c r="C120" s="22" t="s">
        <v>282</v>
      </c>
      <c r="D120" s="23">
        <v>1</v>
      </c>
      <c r="E120" s="25"/>
      <c r="F120" s="28">
        <f>TRUNC(E120*D120,1)</f>
        <v>0</v>
      </c>
      <c r="G120" s="25">
        <v>0</v>
      </c>
      <c r="H120" s="28">
        <f>TRUNC(G120*D120,1)</f>
        <v>0</v>
      </c>
      <c r="I120" s="25">
        <v>0</v>
      </c>
      <c r="J120" s="28">
        <f>TRUNC(I120*D120,1)</f>
        <v>0</v>
      </c>
      <c r="K120" s="25">
        <f t="shared" si="10"/>
        <v>0</v>
      </c>
      <c r="L120" s="28">
        <f t="shared" si="10"/>
        <v>0</v>
      </c>
      <c r="M120" s="22" t="s">
        <v>52</v>
      </c>
      <c r="N120" s="2" t="s">
        <v>431</v>
      </c>
      <c r="O120" s="2" t="s">
        <v>283</v>
      </c>
      <c r="P120" s="2" t="s">
        <v>62</v>
      </c>
      <c r="Q120" s="2" t="s">
        <v>62</v>
      </c>
      <c r="R120" s="2" t="s">
        <v>62</v>
      </c>
      <c r="S120" s="3">
        <v>1</v>
      </c>
      <c r="T120" s="3">
        <v>0</v>
      </c>
      <c r="U120" s="3">
        <v>0.02</v>
      </c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2" t="s">
        <v>52</v>
      </c>
      <c r="AW120" s="2" t="s">
        <v>437</v>
      </c>
      <c r="AX120" s="2" t="s">
        <v>52</v>
      </c>
      <c r="AY120" s="2" t="s">
        <v>52</v>
      </c>
      <c r="AZ120" s="2" t="s">
        <v>52</v>
      </c>
    </row>
    <row r="121" spans="1:52" ht="30" customHeight="1" x14ac:dyDescent="0.3">
      <c r="A121" s="22" t="s">
        <v>273</v>
      </c>
      <c r="B121" s="22" t="s">
        <v>52</v>
      </c>
      <c r="C121" s="22" t="s">
        <v>52</v>
      </c>
      <c r="D121" s="23"/>
      <c r="E121" s="25"/>
      <c r="F121" s="28">
        <f>TRUNC(SUMIF(N118:N120, N117, F118:F120),0)</f>
        <v>0</v>
      </c>
      <c r="G121" s="25"/>
      <c r="H121" s="28">
        <f>TRUNC(SUMIF(N118:N120, N117, H118:H120),0)</f>
        <v>41645</v>
      </c>
      <c r="I121" s="25"/>
      <c r="J121" s="28">
        <f>TRUNC(SUMIF(N118:N120, N117, J118:J120),0)</f>
        <v>0</v>
      </c>
      <c r="K121" s="25"/>
      <c r="L121" s="28">
        <f>F121+H121+J121</f>
        <v>41645</v>
      </c>
      <c r="M121" s="22" t="s">
        <v>52</v>
      </c>
      <c r="N121" s="2" t="s">
        <v>80</v>
      </c>
      <c r="O121" s="2" t="s">
        <v>80</v>
      </c>
      <c r="P121" s="2" t="s">
        <v>52</v>
      </c>
      <c r="Q121" s="2" t="s">
        <v>52</v>
      </c>
      <c r="R121" s="2" t="s">
        <v>52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2" t="s">
        <v>52</v>
      </c>
      <c r="AW121" s="2" t="s">
        <v>52</v>
      </c>
      <c r="AX121" s="2" t="s">
        <v>52</v>
      </c>
      <c r="AY121" s="2" t="s">
        <v>52</v>
      </c>
      <c r="AZ121" s="2" t="s">
        <v>52</v>
      </c>
    </row>
    <row r="122" spans="1:52" ht="30" customHeight="1" x14ac:dyDescent="0.3">
      <c r="A122" s="23"/>
      <c r="B122" s="23"/>
      <c r="C122" s="23"/>
      <c r="D122" s="23"/>
      <c r="E122" s="25"/>
      <c r="F122" s="28"/>
      <c r="G122" s="25"/>
      <c r="H122" s="28"/>
      <c r="I122" s="25"/>
      <c r="J122" s="28"/>
      <c r="K122" s="25"/>
      <c r="L122" s="28"/>
      <c r="M122" s="23"/>
    </row>
    <row r="123" spans="1:52" ht="30" customHeight="1" x14ac:dyDescent="0.3">
      <c r="A123" s="19" t="s">
        <v>438</v>
      </c>
      <c r="B123" s="20"/>
      <c r="C123" s="20"/>
      <c r="D123" s="20"/>
      <c r="E123" s="24"/>
      <c r="F123" s="27"/>
      <c r="G123" s="24"/>
      <c r="H123" s="27"/>
      <c r="I123" s="24"/>
      <c r="J123" s="27"/>
      <c r="K123" s="24"/>
      <c r="L123" s="27"/>
      <c r="M123" s="21"/>
      <c r="N123" s="1" t="s">
        <v>163</v>
      </c>
    </row>
    <row r="124" spans="1:52" ht="30" customHeight="1" x14ac:dyDescent="0.3">
      <c r="A124" s="22" t="s">
        <v>439</v>
      </c>
      <c r="B124" s="22" t="s">
        <v>440</v>
      </c>
      <c r="C124" s="22" t="s">
        <v>101</v>
      </c>
      <c r="D124" s="23">
        <v>1</v>
      </c>
      <c r="E124" s="25"/>
      <c r="F124" s="28">
        <f>TRUNC(E124*D124,1)</f>
        <v>0</v>
      </c>
      <c r="G124" s="25">
        <f>단가대비표!P33</f>
        <v>0</v>
      </c>
      <c r="H124" s="28">
        <f>TRUNC(G124*D124,1)</f>
        <v>0</v>
      </c>
      <c r="I124" s="25">
        <f>단가대비표!V33</f>
        <v>0</v>
      </c>
      <c r="J124" s="28">
        <f>TRUNC(I124*D124,1)</f>
        <v>0</v>
      </c>
      <c r="K124" s="25">
        <f>TRUNC(E124+G124+I124,1)</f>
        <v>0</v>
      </c>
      <c r="L124" s="28">
        <f>TRUNC(F124+H124+J124,1)</f>
        <v>0</v>
      </c>
      <c r="M124" s="22" t="s">
        <v>52</v>
      </c>
      <c r="N124" s="2" t="s">
        <v>163</v>
      </c>
      <c r="O124" s="2" t="s">
        <v>441</v>
      </c>
      <c r="P124" s="2" t="s">
        <v>62</v>
      </c>
      <c r="Q124" s="2" t="s">
        <v>62</v>
      </c>
      <c r="R124" s="2" t="s">
        <v>63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" t="s">
        <v>52</v>
      </c>
      <c r="AW124" s="2" t="s">
        <v>442</v>
      </c>
      <c r="AX124" s="2" t="s">
        <v>52</v>
      </c>
      <c r="AY124" s="2" t="s">
        <v>52</v>
      </c>
      <c r="AZ124" s="2" t="s">
        <v>52</v>
      </c>
    </row>
    <row r="125" spans="1:52" ht="30" customHeight="1" x14ac:dyDescent="0.3">
      <c r="A125" s="22" t="s">
        <v>424</v>
      </c>
      <c r="B125" s="22" t="s">
        <v>111</v>
      </c>
      <c r="C125" s="22" t="s">
        <v>169</v>
      </c>
      <c r="D125" s="23">
        <v>1</v>
      </c>
      <c r="E125" s="25">
        <f>일위대가목록!E23</f>
        <v>0</v>
      </c>
      <c r="F125" s="28">
        <f>TRUNC(E125*D125,1)</f>
        <v>0</v>
      </c>
      <c r="G125" s="25">
        <f>일위대가목록!F23</f>
        <v>0</v>
      </c>
      <c r="H125" s="28">
        <f>TRUNC(G125*D125,1)</f>
        <v>0</v>
      </c>
      <c r="I125" s="25">
        <f>일위대가목록!G23</f>
        <v>0</v>
      </c>
      <c r="J125" s="28">
        <f>TRUNC(I125*D125,1)</f>
        <v>0</v>
      </c>
      <c r="K125" s="25">
        <f>TRUNC(E125+G125+I125,1)</f>
        <v>0</v>
      </c>
      <c r="L125" s="28">
        <f>TRUNC(F125+H125+J125,1)</f>
        <v>0</v>
      </c>
      <c r="M125" s="22" t="s">
        <v>425</v>
      </c>
      <c r="N125" s="2" t="s">
        <v>163</v>
      </c>
      <c r="O125" s="2" t="s">
        <v>423</v>
      </c>
      <c r="P125" s="2" t="s">
        <v>63</v>
      </c>
      <c r="Q125" s="2" t="s">
        <v>62</v>
      </c>
      <c r="R125" s="2" t="s">
        <v>62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" t="s">
        <v>52</v>
      </c>
      <c r="AW125" s="2" t="s">
        <v>443</v>
      </c>
      <c r="AX125" s="2" t="s">
        <v>52</v>
      </c>
      <c r="AY125" s="2" t="s">
        <v>52</v>
      </c>
      <c r="AZ125" s="2" t="s">
        <v>52</v>
      </c>
    </row>
    <row r="126" spans="1:52" ht="30" customHeight="1" x14ac:dyDescent="0.3">
      <c r="A126" s="22" t="s">
        <v>273</v>
      </c>
      <c r="B126" s="22" t="s">
        <v>52</v>
      </c>
      <c r="C126" s="22" t="s">
        <v>52</v>
      </c>
      <c r="D126" s="23"/>
      <c r="E126" s="25"/>
      <c r="F126" s="28">
        <f>TRUNC(SUMIF(N124:N125, N123, F124:F125),0)</f>
        <v>0</v>
      </c>
      <c r="G126" s="25"/>
      <c r="H126" s="28">
        <f>TRUNC(SUMIF(N124:N125, N123, H124:H125),0)</f>
        <v>0</v>
      </c>
      <c r="I126" s="25"/>
      <c r="J126" s="28">
        <f>TRUNC(SUMIF(N124:N125, N123, J124:J125),0)</f>
        <v>0</v>
      </c>
      <c r="K126" s="25"/>
      <c r="L126" s="28">
        <f>F126+H126+J126</f>
        <v>0</v>
      </c>
      <c r="M126" s="22" t="s">
        <v>52</v>
      </c>
      <c r="N126" s="2" t="s">
        <v>80</v>
      </c>
      <c r="O126" s="2" t="s">
        <v>80</v>
      </c>
      <c r="P126" s="2" t="s">
        <v>52</v>
      </c>
      <c r="Q126" s="2" t="s">
        <v>52</v>
      </c>
      <c r="R126" s="2" t="s">
        <v>52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" t="s">
        <v>52</v>
      </c>
      <c r="AW126" s="2" t="s">
        <v>52</v>
      </c>
      <c r="AX126" s="2" t="s">
        <v>52</v>
      </c>
      <c r="AY126" s="2" t="s">
        <v>52</v>
      </c>
      <c r="AZ126" s="2" t="s">
        <v>52</v>
      </c>
    </row>
    <row r="127" spans="1:52" ht="30" customHeight="1" x14ac:dyDescent="0.3">
      <c r="A127" s="23"/>
      <c r="B127" s="23"/>
      <c r="C127" s="23"/>
      <c r="D127" s="23"/>
      <c r="E127" s="25"/>
      <c r="F127" s="28"/>
      <c r="G127" s="25"/>
      <c r="H127" s="28"/>
      <c r="I127" s="25"/>
      <c r="J127" s="28"/>
      <c r="K127" s="25"/>
      <c r="L127" s="28"/>
      <c r="M127" s="23"/>
    </row>
    <row r="128" spans="1:52" ht="30" customHeight="1" x14ac:dyDescent="0.3">
      <c r="A128" s="19" t="s">
        <v>444</v>
      </c>
      <c r="B128" s="20"/>
      <c r="C128" s="20"/>
      <c r="D128" s="20"/>
      <c r="E128" s="24"/>
      <c r="F128" s="27"/>
      <c r="G128" s="24"/>
      <c r="H128" s="27"/>
      <c r="I128" s="24"/>
      <c r="J128" s="27"/>
      <c r="K128" s="24"/>
      <c r="L128" s="27"/>
      <c r="M128" s="21"/>
      <c r="N128" s="1" t="s">
        <v>166</v>
      </c>
    </row>
    <row r="129" spans="1:52" ht="30" customHeight="1" x14ac:dyDescent="0.3">
      <c r="A129" s="22" t="s">
        <v>439</v>
      </c>
      <c r="B129" s="22" t="s">
        <v>445</v>
      </c>
      <c r="C129" s="22" t="s">
        <v>101</v>
      </c>
      <c r="D129" s="23">
        <v>1</v>
      </c>
      <c r="E129" s="25"/>
      <c r="F129" s="28">
        <f>TRUNC(E129*D129,1)</f>
        <v>0</v>
      </c>
      <c r="G129" s="25">
        <f>단가대비표!P34</f>
        <v>0</v>
      </c>
      <c r="H129" s="28">
        <f>TRUNC(G129*D129,1)</f>
        <v>0</v>
      </c>
      <c r="I129" s="25">
        <f>단가대비표!V34</f>
        <v>0</v>
      </c>
      <c r="J129" s="28">
        <f>TRUNC(I129*D129,1)</f>
        <v>0</v>
      </c>
      <c r="K129" s="25">
        <f>TRUNC(E129+G129+I129,1)</f>
        <v>0</v>
      </c>
      <c r="L129" s="28">
        <f>TRUNC(F129+H129+J129,1)</f>
        <v>0</v>
      </c>
      <c r="M129" s="22" t="s">
        <v>52</v>
      </c>
      <c r="N129" s="2" t="s">
        <v>166</v>
      </c>
      <c r="O129" s="2" t="s">
        <v>446</v>
      </c>
      <c r="P129" s="2" t="s">
        <v>62</v>
      </c>
      <c r="Q129" s="2" t="s">
        <v>62</v>
      </c>
      <c r="R129" s="2" t="s">
        <v>63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" t="s">
        <v>52</v>
      </c>
      <c r="AW129" s="2" t="s">
        <v>447</v>
      </c>
      <c r="AX129" s="2" t="s">
        <v>52</v>
      </c>
      <c r="AY129" s="2" t="s">
        <v>52</v>
      </c>
      <c r="AZ129" s="2" t="s">
        <v>52</v>
      </c>
    </row>
    <row r="130" spans="1:52" ht="30" customHeight="1" x14ac:dyDescent="0.3">
      <c r="A130" s="22" t="s">
        <v>424</v>
      </c>
      <c r="B130" s="22" t="s">
        <v>111</v>
      </c>
      <c r="C130" s="22" t="s">
        <v>169</v>
      </c>
      <c r="D130" s="23">
        <v>1</v>
      </c>
      <c r="E130" s="25">
        <f>일위대가목록!E23</f>
        <v>0</v>
      </c>
      <c r="F130" s="28">
        <f>TRUNC(E130*D130,1)</f>
        <v>0</v>
      </c>
      <c r="G130" s="25">
        <f>일위대가목록!F23</f>
        <v>0</v>
      </c>
      <c r="H130" s="28">
        <f>TRUNC(G130*D130,1)</f>
        <v>0</v>
      </c>
      <c r="I130" s="25">
        <f>일위대가목록!G23</f>
        <v>0</v>
      </c>
      <c r="J130" s="28">
        <f>TRUNC(I130*D130,1)</f>
        <v>0</v>
      </c>
      <c r="K130" s="25">
        <f>TRUNC(E130+G130+I130,1)</f>
        <v>0</v>
      </c>
      <c r="L130" s="28">
        <f>TRUNC(F130+H130+J130,1)</f>
        <v>0</v>
      </c>
      <c r="M130" s="22" t="s">
        <v>425</v>
      </c>
      <c r="N130" s="2" t="s">
        <v>166</v>
      </c>
      <c r="O130" s="2" t="s">
        <v>423</v>
      </c>
      <c r="P130" s="2" t="s">
        <v>63</v>
      </c>
      <c r="Q130" s="2" t="s">
        <v>62</v>
      </c>
      <c r="R130" s="2" t="s">
        <v>62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" t="s">
        <v>52</v>
      </c>
      <c r="AW130" s="2" t="s">
        <v>448</v>
      </c>
      <c r="AX130" s="2" t="s">
        <v>52</v>
      </c>
      <c r="AY130" s="2" t="s">
        <v>52</v>
      </c>
      <c r="AZ130" s="2" t="s">
        <v>52</v>
      </c>
    </row>
    <row r="131" spans="1:52" ht="30" customHeight="1" x14ac:dyDescent="0.3">
      <c r="A131" s="22" t="s">
        <v>273</v>
      </c>
      <c r="B131" s="22" t="s">
        <v>52</v>
      </c>
      <c r="C131" s="22" t="s">
        <v>52</v>
      </c>
      <c r="D131" s="23"/>
      <c r="E131" s="25"/>
      <c r="F131" s="28">
        <f>TRUNC(SUMIF(N129:N130, N128, F129:F130),0)</f>
        <v>0</v>
      </c>
      <c r="G131" s="25"/>
      <c r="H131" s="28">
        <f>TRUNC(SUMIF(N129:N130, N128, H129:H130),0)</f>
        <v>0</v>
      </c>
      <c r="I131" s="25"/>
      <c r="J131" s="28">
        <f>TRUNC(SUMIF(N129:N130, N128, J129:J130),0)</f>
        <v>0</v>
      </c>
      <c r="K131" s="25"/>
      <c r="L131" s="28">
        <f>F131+H131+J131</f>
        <v>0</v>
      </c>
      <c r="M131" s="22" t="s">
        <v>52</v>
      </c>
      <c r="N131" s="2" t="s">
        <v>80</v>
      </c>
      <c r="O131" s="2" t="s">
        <v>80</v>
      </c>
      <c r="P131" s="2" t="s">
        <v>52</v>
      </c>
      <c r="Q131" s="2" t="s">
        <v>52</v>
      </c>
      <c r="R131" s="2" t="s">
        <v>52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" t="s">
        <v>52</v>
      </c>
      <c r="AW131" s="2" t="s">
        <v>52</v>
      </c>
      <c r="AX131" s="2" t="s">
        <v>52</v>
      </c>
      <c r="AY131" s="2" t="s">
        <v>52</v>
      </c>
      <c r="AZ131" s="2" t="s">
        <v>52</v>
      </c>
    </row>
    <row r="132" spans="1:52" ht="30" customHeight="1" x14ac:dyDescent="0.3">
      <c r="A132" s="23"/>
      <c r="B132" s="23"/>
      <c r="C132" s="23"/>
      <c r="D132" s="23"/>
      <c r="E132" s="25"/>
      <c r="F132" s="28"/>
      <c r="G132" s="25"/>
      <c r="H132" s="28"/>
      <c r="I132" s="25"/>
      <c r="J132" s="28"/>
      <c r="K132" s="25"/>
      <c r="L132" s="28"/>
      <c r="M132" s="23"/>
    </row>
    <row r="133" spans="1:52" ht="30" customHeight="1" x14ac:dyDescent="0.3">
      <c r="A133" s="19" t="s">
        <v>449</v>
      </c>
      <c r="B133" s="20"/>
      <c r="C133" s="20"/>
      <c r="D133" s="20"/>
      <c r="E133" s="24"/>
      <c r="F133" s="27"/>
      <c r="G133" s="24"/>
      <c r="H133" s="27"/>
      <c r="I133" s="24"/>
      <c r="J133" s="27"/>
      <c r="K133" s="24"/>
      <c r="L133" s="27"/>
      <c r="M133" s="21"/>
      <c r="N133" s="1" t="s">
        <v>171</v>
      </c>
    </row>
    <row r="134" spans="1:52" ht="30" customHeight="1" x14ac:dyDescent="0.3">
      <c r="A134" s="22" t="s">
        <v>432</v>
      </c>
      <c r="B134" s="22" t="s">
        <v>450</v>
      </c>
      <c r="C134" s="22" t="s">
        <v>101</v>
      </c>
      <c r="D134" s="23">
        <v>1</v>
      </c>
      <c r="E134" s="25"/>
      <c r="F134" s="28">
        <f>TRUNC(E134*D134,1)</f>
        <v>0</v>
      </c>
      <c r="G134" s="25">
        <f>단가대비표!P25</f>
        <v>0</v>
      </c>
      <c r="H134" s="28">
        <f>TRUNC(G134*D134,1)</f>
        <v>0</v>
      </c>
      <c r="I134" s="25">
        <f>단가대비표!V25</f>
        <v>0</v>
      </c>
      <c r="J134" s="28">
        <f>TRUNC(I134*D134,1)</f>
        <v>0</v>
      </c>
      <c r="K134" s="25">
        <f>TRUNC(E134+G134+I134,1)</f>
        <v>0</v>
      </c>
      <c r="L134" s="28">
        <f>TRUNC(F134+H134+J134,1)</f>
        <v>0</v>
      </c>
      <c r="M134" s="22" t="s">
        <v>52</v>
      </c>
      <c r="N134" s="2" t="s">
        <v>171</v>
      </c>
      <c r="O134" s="2" t="s">
        <v>451</v>
      </c>
      <c r="P134" s="2" t="s">
        <v>62</v>
      </c>
      <c r="Q134" s="2" t="s">
        <v>62</v>
      </c>
      <c r="R134" s="2" t="s">
        <v>63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" t="s">
        <v>52</v>
      </c>
      <c r="AW134" s="2" t="s">
        <v>452</v>
      </c>
      <c r="AX134" s="2" t="s">
        <v>52</v>
      </c>
      <c r="AY134" s="2" t="s">
        <v>52</v>
      </c>
      <c r="AZ134" s="2" t="s">
        <v>52</v>
      </c>
    </row>
    <row r="135" spans="1:52" ht="30" customHeight="1" x14ac:dyDescent="0.3">
      <c r="A135" s="22" t="s">
        <v>432</v>
      </c>
      <c r="B135" s="22" t="s">
        <v>111</v>
      </c>
      <c r="C135" s="22" t="s">
        <v>169</v>
      </c>
      <c r="D135" s="23">
        <v>1</v>
      </c>
      <c r="E135" s="25">
        <f>일위대가목록!E24</f>
        <v>0</v>
      </c>
      <c r="F135" s="28">
        <f>TRUNC(E135*D135,1)</f>
        <v>0</v>
      </c>
      <c r="G135" s="25">
        <f>일위대가목록!F24</f>
        <v>0</v>
      </c>
      <c r="H135" s="28">
        <f>TRUNC(G135*D135,1)</f>
        <v>0</v>
      </c>
      <c r="I135" s="25">
        <f>일위대가목록!G24</f>
        <v>0</v>
      </c>
      <c r="J135" s="28">
        <f>TRUNC(I135*D135,1)</f>
        <v>0</v>
      </c>
      <c r="K135" s="25">
        <f>TRUNC(E135+G135+I135,1)</f>
        <v>0</v>
      </c>
      <c r="L135" s="28">
        <f>TRUNC(F135+H135+J135,1)</f>
        <v>0</v>
      </c>
      <c r="M135" s="22" t="s">
        <v>433</v>
      </c>
      <c r="N135" s="2" t="s">
        <v>171</v>
      </c>
      <c r="O135" s="2" t="s">
        <v>431</v>
      </c>
      <c r="P135" s="2" t="s">
        <v>63</v>
      </c>
      <c r="Q135" s="2" t="s">
        <v>62</v>
      </c>
      <c r="R135" s="2" t="s">
        <v>62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" t="s">
        <v>52</v>
      </c>
      <c r="AW135" s="2" t="s">
        <v>453</v>
      </c>
      <c r="AX135" s="2" t="s">
        <v>52</v>
      </c>
      <c r="AY135" s="2" t="s">
        <v>52</v>
      </c>
      <c r="AZ135" s="2" t="s">
        <v>52</v>
      </c>
    </row>
    <row r="136" spans="1:52" ht="30" customHeight="1" x14ac:dyDescent="0.3">
      <c r="A136" s="22" t="s">
        <v>273</v>
      </c>
      <c r="B136" s="22" t="s">
        <v>52</v>
      </c>
      <c r="C136" s="22" t="s">
        <v>52</v>
      </c>
      <c r="D136" s="23"/>
      <c r="E136" s="25"/>
      <c r="F136" s="28">
        <f>TRUNC(SUMIF(N134:N135, N133, F134:F135),0)</f>
        <v>0</v>
      </c>
      <c r="G136" s="25"/>
      <c r="H136" s="28">
        <f>TRUNC(SUMIF(N134:N135, N133, H134:H135),0)</f>
        <v>0</v>
      </c>
      <c r="I136" s="25"/>
      <c r="J136" s="28">
        <f>TRUNC(SUMIF(N134:N135, N133, J134:J135),0)</f>
        <v>0</v>
      </c>
      <c r="K136" s="25"/>
      <c r="L136" s="28">
        <f>F136+H136+J136</f>
        <v>0</v>
      </c>
      <c r="M136" s="22" t="s">
        <v>52</v>
      </c>
      <c r="N136" s="2" t="s">
        <v>80</v>
      </c>
      <c r="O136" s="2" t="s">
        <v>80</v>
      </c>
      <c r="P136" s="2" t="s">
        <v>52</v>
      </c>
      <c r="Q136" s="2" t="s">
        <v>52</v>
      </c>
      <c r="R136" s="2" t="s">
        <v>52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2" t="s">
        <v>52</v>
      </c>
      <c r="AW136" s="2" t="s">
        <v>52</v>
      </c>
      <c r="AX136" s="2" t="s">
        <v>52</v>
      </c>
      <c r="AY136" s="2" t="s">
        <v>52</v>
      </c>
      <c r="AZ136" s="2" t="s">
        <v>52</v>
      </c>
    </row>
    <row r="137" spans="1:52" ht="30" customHeight="1" x14ac:dyDescent="0.3">
      <c r="A137" s="23"/>
      <c r="B137" s="23"/>
      <c r="C137" s="23"/>
      <c r="D137" s="23"/>
      <c r="E137" s="25"/>
      <c r="F137" s="28"/>
      <c r="G137" s="25"/>
      <c r="H137" s="28"/>
      <c r="I137" s="25"/>
      <c r="J137" s="28"/>
      <c r="K137" s="25"/>
      <c r="L137" s="28"/>
      <c r="M137" s="23"/>
    </row>
    <row r="138" spans="1:52" ht="30" customHeight="1" x14ac:dyDescent="0.3">
      <c r="A138" s="19" t="s">
        <v>454</v>
      </c>
      <c r="B138" s="20"/>
      <c r="C138" s="20"/>
      <c r="D138" s="20"/>
      <c r="E138" s="24"/>
      <c r="F138" s="27"/>
      <c r="G138" s="24"/>
      <c r="H138" s="27"/>
      <c r="I138" s="24"/>
      <c r="J138" s="27"/>
      <c r="K138" s="24"/>
      <c r="L138" s="27"/>
      <c r="M138" s="21"/>
      <c r="N138" s="1" t="s">
        <v>194</v>
      </c>
    </row>
    <row r="139" spans="1:52" ht="30" customHeight="1" x14ac:dyDescent="0.3">
      <c r="A139" s="22" t="s">
        <v>455</v>
      </c>
      <c r="B139" s="22" t="s">
        <v>456</v>
      </c>
      <c r="C139" s="22" t="s">
        <v>101</v>
      </c>
      <c r="D139" s="23">
        <v>1</v>
      </c>
      <c r="E139" s="25"/>
      <c r="F139" s="28">
        <f t="shared" ref="F139:F144" si="11">TRUNC(E139*D139,1)</f>
        <v>0</v>
      </c>
      <c r="G139" s="25">
        <f>단가대비표!P42</f>
        <v>0</v>
      </c>
      <c r="H139" s="28">
        <f t="shared" ref="H139:H144" si="12">TRUNC(G139*D139,1)</f>
        <v>0</v>
      </c>
      <c r="I139" s="25">
        <f>단가대비표!V42</f>
        <v>0</v>
      </c>
      <c r="J139" s="28">
        <f t="shared" ref="J139:J144" si="13">TRUNC(I139*D139,1)</f>
        <v>0</v>
      </c>
      <c r="K139" s="25">
        <f t="shared" ref="K139:L144" si="14">TRUNC(E139+G139+I139,1)</f>
        <v>0</v>
      </c>
      <c r="L139" s="28">
        <f t="shared" si="14"/>
        <v>0</v>
      </c>
      <c r="M139" s="22" t="s">
        <v>52</v>
      </c>
      <c r="N139" s="2" t="s">
        <v>194</v>
      </c>
      <c r="O139" s="2" t="s">
        <v>457</v>
      </c>
      <c r="P139" s="2" t="s">
        <v>62</v>
      </c>
      <c r="Q139" s="2" t="s">
        <v>62</v>
      </c>
      <c r="R139" s="2" t="s">
        <v>63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2" t="s">
        <v>52</v>
      </c>
      <c r="AW139" s="2" t="s">
        <v>458</v>
      </c>
      <c r="AX139" s="2" t="s">
        <v>52</v>
      </c>
      <c r="AY139" s="2" t="s">
        <v>52</v>
      </c>
      <c r="AZ139" s="2" t="s">
        <v>52</v>
      </c>
    </row>
    <row r="140" spans="1:52" ht="30" customHeight="1" x14ac:dyDescent="0.3">
      <c r="A140" s="22" t="s">
        <v>99</v>
      </c>
      <c r="B140" s="22" t="s">
        <v>459</v>
      </c>
      <c r="C140" s="22" t="s">
        <v>101</v>
      </c>
      <c r="D140" s="23">
        <v>1</v>
      </c>
      <c r="E140" s="25"/>
      <c r="F140" s="28">
        <f t="shared" si="11"/>
        <v>0</v>
      </c>
      <c r="G140" s="25">
        <f>단가대비표!P35</f>
        <v>0</v>
      </c>
      <c r="H140" s="28">
        <f t="shared" si="12"/>
        <v>0</v>
      </c>
      <c r="I140" s="25">
        <f>단가대비표!V35</f>
        <v>0</v>
      </c>
      <c r="J140" s="28">
        <f t="shared" si="13"/>
        <v>0</v>
      </c>
      <c r="K140" s="25">
        <f t="shared" si="14"/>
        <v>0</v>
      </c>
      <c r="L140" s="28">
        <f t="shared" si="14"/>
        <v>0</v>
      </c>
      <c r="M140" s="22" t="s">
        <v>52</v>
      </c>
      <c r="N140" s="2" t="s">
        <v>194</v>
      </c>
      <c r="O140" s="2" t="s">
        <v>460</v>
      </c>
      <c r="P140" s="2" t="s">
        <v>62</v>
      </c>
      <c r="Q140" s="2" t="s">
        <v>62</v>
      </c>
      <c r="R140" s="2" t="s">
        <v>63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2" t="s">
        <v>52</v>
      </c>
      <c r="AW140" s="2" t="s">
        <v>461</v>
      </c>
      <c r="AX140" s="2" t="s">
        <v>52</v>
      </c>
      <c r="AY140" s="2" t="s">
        <v>52</v>
      </c>
      <c r="AZ140" s="2" t="s">
        <v>52</v>
      </c>
    </row>
    <row r="141" spans="1:52" ht="30" customHeight="1" x14ac:dyDescent="0.3">
      <c r="A141" s="22" t="s">
        <v>99</v>
      </c>
      <c r="B141" s="22" t="s">
        <v>462</v>
      </c>
      <c r="C141" s="22" t="s">
        <v>101</v>
      </c>
      <c r="D141" s="23">
        <v>1</v>
      </c>
      <c r="E141" s="25"/>
      <c r="F141" s="28">
        <f t="shared" si="11"/>
        <v>0</v>
      </c>
      <c r="G141" s="25">
        <f>단가대비표!P39</f>
        <v>0</v>
      </c>
      <c r="H141" s="28">
        <f t="shared" si="12"/>
        <v>0</v>
      </c>
      <c r="I141" s="25">
        <f>단가대비표!V39</f>
        <v>0</v>
      </c>
      <c r="J141" s="28">
        <f t="shared" si="13"/>
        <v>0</v>
      </c>
      <c r="K141" s="25">
        <f t="shared" si="14"/>
        <v>0</v>
      </c>
      <c r="L141" s="28">
        <f t="shared" si="14"/>
        <v>0</v>
      </c>
      <c r="M141" s="22" t="s">
        <v>52</v>
      </c>
      <c r="N141" s="2" t="s">
        <v>194</v>
      </c>
      <c r="O141" s="2" t="s">
        <v>463</v>
      </c>
      <c r="P141" s="2" t="s">
        <v>62</v>
      </c>
      <c r="Q141" s="2" t="s">
        <v>62</v>
      </c>
      <c r="R141" s="2" t="s">
        <v>63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2" t="s">
        <v>52</v>
      </c>
      <c r="AW141" s="2" t="s">
        <v>464</v>
      </c>
      <c r="AX141" s="2" t="s">
        <v>52</v>
      </c>
      <c r="AY141" s="2" t="s">
        <v>52</v>
      </c>
      <c r="AZ141" s="2" t="s">
        <v>52</v>
      </c>
    </row>
    <row r="142" spans="1:52" ht="30" customHeight="1" x14ac:dyDescent="0.3">
      <c r="A142" s="22" t="s">
        <v>465</v>
      </c>
      <c r="B142" s="22" t="s">
        <v>52</v>
      </c>
      <c r="C142" s="22" t="s">
        <v>101</v>
      </c>
      <c r="D142" s="23">
        <v>1</v>
      </c>
      <c r="E142" s="25"/>
      <c r="F142" s="28">
        <f t="shared" si="11"/>
        <v>0</v>
      </c>
      <c r="G142" s="25">
        <f>단가대비표!P43</f>
        <v>0</v>
      </c>
      <c r="H142" s="28">
        <f t="shared" si="12"/>
        <v>0</v>
      </c>
      <c r="I142" s="25">
        <f>단가대비표!V43</f>
        <v>0</v>
      </c>
      <c r="J142" s="28">
        <f t="shared" si="13"/>
        <v>0</v>
      </c>
      <c r="K142" s="25">
        <f t="shared" si="14"/>
        <v>0</v>
      </c>
      <c r="L142" s="28">
        <f t="shared" si="14"/>
        <v>0</v>
      </c>
      <c r="M142" s="22" t="s">
        <v>52</v>
      </c>
      <c r="N142" s="2" t="s">
        <v>194</v>
      </c>
      <c r="O142" s="2" t="s">
        <v>466</v>
      </c>
      <c r="P142" s="2" t="s">
        <v>62</v>
      </c>
      <c r="Q142" s="2" t="s">
        <v>62</v>
      </c>
      <c r="R142" s="2" t="s">
        <v>63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2" t="s">
        <v>52</v>
      </c>
      <c r="AW142" s="2" t="s">
        <v>467</v>
      </c>
      <c r="AX142" s="2" t="s">
        <v>52</v>
      </c>
      <c r="AY142" s="2" t="s">
        <v>52</v>
      </c>
      <c r="AZ142" s="2" t="s">
        <v>52</v>
      </c>
    </row>
    <row r="143" spans="1:52" ht="30" customHeight="1" x14ac:dyDescent="0.3">
      <c r="A143" s="22" t="s">
        <v>468</v>
      </c>
      <c r="B143" s="22" t="s">
        <v>469</v>
      </c>
      <c r="C143" s="22" t="s">
        <v>101</v>
      </c>
      <c r="D143" s="23">
        <v>1</v>
      </c>
      <c r="E143" s="25"/>
      <c r="F143" s="28">
        <f t="shared" si="11"/>
        <v>0</v>
      </c>
      <c r="G143" s="25">
        <f>단가대비표!P24</f>
        <v>0</v>
      </c>
      <c r="H143" s="28">
        <f t="shared" si="12"/>
        <v>0</v>
      </c>
      <c r="I143" s="25">
        <f>단가대비표!V24</f>
        <v>0</v>
      </c>
      <c r="J143" s="28">
        <f t="shared" si="13"/>
        <v>0</v>
      </c>
      <c r="K143" s="25">
        <f t="shared" si="14"/>
        <v>0</v>
      </c>
      <c r="L143" s="28">
        <f t="shared" si="14"/>
        <v>0</v>
      </c>
      <c r="M143" s="22" t="s">
        <v>52</v>
      </c>
      <c r="N143" s="2" t="s">
        <v>194</v>
      </c>
      <c r="O143" s="2" t="s">
        <v>470</v>
      </c>
      <c r="P143" s="2" t="s">
        <v>62</v>
      </c>
      <c r="Q143" s="2" t="s">
        <v>62</v>
      </c>
      <c r="R143" s="2" t="s">
        <v>63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" t="s">
        <v>52</v>
      </c>
      <c r="AW143" s="2" t="s">
        <v>471</v>
      </c>
      <c r="AX143" s="2" t="s">
        <v>52</v>
      </c>
      <c r="AY143" s="2" t="s">
        <v>52</v>
      </c>
      <c r="AZ143" s="2" t="s">
        <v>52</v>
      </c>
    </row>
    <row r="144" spans="1:52" ht="30" customHeight="1" x14ac:dyDescent="0.3">
      <c r="A144" s="22" t="s">
        <v>376</v>
      </c>
      <c r="B144" s="22" t="s">
        <v>377</v>
      </c>
      <c r="C144" s="22" t="s">
        <v>169</v>
      </c>
      <c r="D144" s="23">
        <v>1</v>
      </c>
      <c r="E144" s="25">
        <f>일위대가목록!E15</f>
        <v>0</v>
      </c>
      <c r="F144" s="28">
        <f t="shared" si="11"/>
        <v>0</v>
      </c>
      <c r="G144" s="25">
        <f>일위대가목록!F15</f>
        <v>0</v>
      </c>
      <c r="H144" s="28">
        <f t="shared" si="12"/>
        <v>0</v>
      </c>
      <c r="I144" s="25">
        <f>일위대가목록!G15</f>
        <v>0</v>
      </c>
      <c r="J144" s="28">
        <f t="shared" si="13"/>
        <v>0</v>
      </c>
      <c r="K144" s="25">
        <f t="shared" si="14"/>
        <v>0</v>
      </c>
      <c r="L144" s="28">
        <f t="shared" si="14"/>
        <v>0</v>
      </c>
      <c r="M144" s="22" t="s">
        <v>378</v>
      </c>
      <c r="N144" s="2" t="s">
        <v>194</v>
      </c>
      <c r="O144" s="2" t="s">
        <v>375</v>
      </c>
      <c r="P144" s="2" t="s">
        <v>63</v>
      </c>
      <c r="Q144" s="2" t="s">
        <v>62</v>
      </c>
      <c r="R144" s="2" t="s">
        <v>62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" t="s">
        <v>52</v>
      </c>
      <c r="AW144" s="2" t="s">
        <v>472</v>
      </c>
      <c r="AX144" s="2" t="s">
        <v>52</v>
      </c>
      <c r="AY144" s="2" t="s">
        <v>52</v>
      </c>
      <c r="AZ144" s="2" t="s">
        <v>52</v>
      </c>
    </row>
    <row r="145" spans="1:52" ht="30" customHeight="1" x14ac:dyDescent="0.3">
      <c r="A145" s="22" t="s">
        <v>273</v>
      </c>
      <c r="B145" s="22" t="s">
        <v>52</v>
      </c>
      <c r="C145" s="22" t="s">
        <v>52</v>
      </c>
      <c r="D145" s="23"/>
      <c r="E145" s="25"/>
      <c r="F145" s="28">
        <f>TRUNC(SUMIF(N139:N144, N138, F139:F144),0)</f>
        <v>0</v>
      </c>
      <c r="G145" s="25"/>
      <c r="H145" s="28">
        <f>TRUNC(SUMIF(N139:N144, N138, H139:H144),0)</f>
        <v>0</v>
      </c>
      <c r="I145" s="25"/>
      <c r="J145" s="28">
        <f>TRUNC(SUMIF(N139:N144, N138, J139:J144),0)</f>
        <v>0</v>
      </c>
      <c r="K145" s="25"/>
      <c r="L145" s="28">
        <f>F145+H145+J145</f>
        <v>0</v>
      </c>
      <c r="M145" s="22" t="s">
        <v>52</v>
      </c>
      <c r="N145" s="2" t="s">
        <v>80</v>
      </c>
      <c r="O145" s="2" t="s">
        <v>80</v>
      </c>
      <c r="P145" s="2" t="s">
        <v>52</v>
      </c>
      <c r="Q145" s="2" t="s">
        <v>52</v>
      </c>
      <c r="R145" s="2" t="s">
        <v>52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" t="s">
        <v>52</v>
      </c>
      <c r="AW145" s="2" t="s">
        <v>52</v>
      </c>
      <c r="AX145" s="2" t="s">
        <v>52</v>
      </c>
      <c r="AY145" s="2" t="s">
        <v>52</v>
      </c>
      <c r="AZ145" s="2" t="s">
        <v>52</v>
      </c>
    </row>
    <row r="146" spans="1:52" ht="30" customHeight="1" x14ac:dyDescent="0.3">
      <c r="A146" s="23"/>
      <c r="B146" s="23"/>
      <c r="C146" s="23"/>
      <c r="D146" s="23"/>
      <c r="E146" s="25"/>
      <c r="F146" s="28"/>
      <c r="G146" s="25"/>
      <c r="H146" s="28"/>
      <c r="I146" s="25"/>
      <c r="J146" s="28"/>
      <c r="K146" s="25"/>
      <c r="L146" s="28"/>
      <c r="M146" s="23"/>
    </row>
    <row r="147" spans="1:52" ht="30" customHeight="1" x14ac:dyDescent="0.3">
      <c r="A147" s="19" t="s">
        <v>473</v>
      </c>
      <c r="B147" s="20"/>
      <c r="C147" s="20"/>
      <c r="D147" s="20"/>
      <c r="E147" s="24"/>
      <c r="F147" s="27"/>
      <c r="G147" s="24"/>
      <c r="H147" s="27"/>
      <c r="I147" s="24"/>
      <c r="J147" s="27"/>
      <c r="K147" s="24"/>
      <c r="L147" s="27"/>
      <c r="M147" s="21"/>
      <c r="N147" s="1" t="s">
        <v>198</v>
      </c>
    </row>
    <row r="148" spans="1:52" ht="30" customHeight="1" x14ac:dyDescent="0.3">
      <c r="A148" s="22" t="s">
        <v>475</v>
      </c>
      <c r="B148" s="22" t="s">
        <v>476</v>
      </c>
      <c r="C148" s="22" t="s">
        <v>101</v>
      </c>
      <c r="D148" s="23">
        <v>1</v>
      </c>
      <c r="E148" s="25"/>
      <c r="F148" s="28">
        <f>TRUNC(E148*D148,1)</f>
        <v>0</v>
      </c>
      <c r="G148" s="25">
        <f>단가대비표!P12</f>
        <v>0</v>
      </c>
      <c r="H148" s="28">
        <f>TRUNC(G148*D148,1)</f>
        <v>0</v>
      </c>
      <c r="I148" s="25">
        <f>단가대비표!V12</f>
        <v>0</v>
      </c>
      <c r="J148" s="28">
        <f>TRUNC(I148*D148,1)</f>
        <v>0</v>
      </c>
      <c r="K148" s="25">
        <f t="shared" ref="K148:L150" si="15">TRUNC(E148+G148+I148,1)</f>
        <v>0</v>
      </c>
      <c r="L148" s="28">
        <f t="shared" si="15"/>
        <v>0</v>
      </c>
      <c r="M148" s="22" t="s">
        <v>52</v>
      </c>
      <c r="N148" s="2" t="s">
        <v>198</v>
      </c>
      <c r="O148" s="2" t="s">
        <v>477</v>
      </c>
      <c r="P148" s="2" t="s">
        <v>62</v>
      </c>
      <c r="Q148" s="2" t="s">
        <v>62</v>
      </c>
      <c r="R148" s="2" t="s">
        <v>63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2" t="s">
        <v>52</v>
      </c>
      <c r="AW148" s="2" t="s">
        <v>478</v>
      </c>
      <c r="AX148" s="2" t="s">
        <v>52</v>
      </c>
      <c r="AY148" s="2" t="s">
        <v>52</v>
      </c>
      <c r="AZ148" s="2" t="s">
        <v>52</v>
      </c>
    </row>
    <row r="149" spans="1:52" ht="30" customHeight="1" x14ac:dyDescent="0.3">
      <c r="A149" s="22" t="s">
        <v>479</v>
      </c>
      <c r="B149" s="22" t="s">
        <v>480</v>
      </c>
      <c r="C149" s="22" t="s">
        <v>101</v>
      </c>
      <c r="D149" s="23">
        <v>1</v>
      </c>
      <c r="E149" s="25"/>
      <c r="F149" s="28">
        <f>TRUNC(E149*D149,1)</f>
        <v>0</v>
      </c>
      <c r="G149" s="25">
        <f>단가대비표!P10</f>
        <v>0</v>
      </c>
      <c r="H149" s="28">
        <f>TRUNC(G149*D149,1)</f>
        <v>0</v>
      </c>
      <c r="I149" s="25">
        <f>단가대비표!V10</f>
        <v>0</v>
      </c>
      <c r="J149" s="28">
        <f>TRUNC(I149*D149,1)</f>
        <v>0</v>
      </c>
      <c r="K149" s="25">
        <f t="shared" si="15"/>
        <v>0</v>
      </c>
      <c r="L149" s="28">
        <f t="shared" si="15"/>
        <v>0</v>
      </c>
      <c r="M149" s="22" t="s">
        <v>52</v>
      </c>
      <c r="N149" s="2" t="s">
        <v>198</v>
      </c>
      <c r="O149" s="2" t="s">
        <v>481</v>
      </c>
      <c r="P149" s="2" t="s">
        <v>62</v>
      </c>
      <c r="Q149" s="2" t="s">
        <v>62</v>
      </c>
      <c r="R149" s="2" t="s">
        <v>63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2" t="s">
        <v>52</v>
      </c>
      <c r="AW149" s="2" t="s">
        <v>482</v>
      </c>
      <c r="AX149" s="2" t="s">
        <v>52</v>
      </c>
      <c r="AY149" s="2" t="s">
        <v>52</v>
      </c>
      <c r="AZ149" s="2" t="s">
        <v>52</v>
      </c>
    </row>
    <row r="150" spans="1:52" ht="30" customHeight="1" x14ac:dyDescent="0.3">
      <c r="A150" s="22" t="s">
        <v>483</v>
      </c>
      <c r="B150" s="22" t="s">
        <v>484</v>
      </c>
      <c r="C150" s="22" t="s">
        <v>101</v>
      </c>
      <c r="D150" s="23">
        <v>1</v>
      </c>
      <c r="E150" s="25"/>
      <c r="F150" s="28">
        <f>TRUNC(E150*D150,1)</f>
        <v>0</v>
      </c>
      <c r="G150" s="25">
        <f>단가대비표!P11</f>
        <v>0</v>
      </c>
      <c r="H150" s="28">
        <f>TRUNC(G150*D150,1)</f>
        <v>0</v>
      </c>
      <c r="I150" s="25">
        <f>단가대비표!V11</f>
        <v>0</v>
      </c>
      <c r="J150" s="28">
        <f>TRUNC(I150*D150,1)</f>
        <v>0</v>
      </c>
      <c r="K150" s="25">
        <f t="shared" si="15"/>
        <v>0</v>
      </c>
      <c r="L150" s="28">
        <f t="shared" si="15"/>
        <v>0</v>
      </c>
      <c r="M150" s="22" t="s">
        <v>52</v>
      </c>
      <c r="N150" s="2" t="s">
        <v>198</v>
      </c>
      <c r="O150" s="2" t="s">
        <v>485</v>
      </c>
      <c r="P150" s="2" t="s">
        <v>62</v>
      </c>
      <c r="Q150" s="2" t="s">
        <v>62</v>
      </c>
      <c r="R150" s="2" t="s">
        <v>63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2" t="s">
        <v>52</v>
      </c>
      <c r="AW150" s="2" t="s">
        <v>486</v>
      </c>
      <c r="AX150" s="2" t="s">
        <v>52</v>
      </c>
      <c r="AY150" s="2" t="s">
        <v>52</v>
      </c>
      <c r="AZ150" s="2" t="s">
        <v>52</v>
      </c>
    </row>
    <row r="151" spans="1:52" ht="30" customHeight="1" x14ac:dyDescent="0.3">
      <c r="A151" s="22" t="s">
        <v>273</v>
      </c>
      <c r="B151" s="22" t="s">
        <v>52</v>
      </c>
      <c r="C151" s="22" t="s">
        <v>52</v>
      </c>
      <c r="D151" s="23"/>
      <c r="E151" s="25"/>
      <c r="F151" s="28">
        <f>TRUNC(SUMIF(N148:N150, N147, F148:F150),0)</f>
        <v>0</v>
      </c>
      <c r="G151" s="25"/>
      <c r="H151" s="28">
        <f>TRUNC(SUMIF(N148:N150, N147, H148:H150),0)</f>
        <v>0</v>
      </c>
      <c r="I151" s="25"/>
      <c r="J151" s="28">
        <f>TRUNC(SUMIF(N148:N150, N147, J148:J150),0)</f>
        <v>0</v>
      </c>
      <c r="K151" s="25"/>
      <c r="L151" s="28">
        <f>F151+H151+J151</f>
        <v>0</v>
      </c>
      <c r="M151" s="22" t="s">
        <v>52</v>
      </c>
      <c r="N151" s="2" t="s">
        <v>80</v>
      </c>
      <c r="O151" s="2" t="s">
        <v>80</v>
      </c>
      <c r="P151" s="2" t="s">
        <v>52</v>
      </c>
      <c r="Q151" s="2" t="s">
        <v>52</v>
      </c>
      <c r="R151" s="2" t="s">
        <v>52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2" t="s">
        <v>52</v>
      </c>
      <c r="AW151" s="2" t="s">
        <v>52</v>
      </c>
      <c r="AX151" s="2" t="s">
        <v>52</v>
      </c>
      <c r="AY151" s="2" t="s">
        <v>52</v>
      </c>
      <c r="AZ151" s="2" t="s">
        <v>52</v>
      </c>
    </row>
    <row r="152" spans="1:52" ht="30" customHeight="1" x14ac:dyDescent="0.3">
      <c r="A152" s="23"/>
      <c r="B152" s="23"/>
      <c r="C152" s="23"/>
      <c r="D152" s="23"/>
      <c r="E152" s="25"/>
      <c r="F152" s="28"/>
      <c r="G152" s="25"/>
      <c r="H152" s="28"/>
      <c r="I152" s="25"/>
      <c r="J152" s="28"/>
      <c r="K152" s="25"/>
      <c r="L152" s="28"/>
      <c r="M152" s="23"/>
    </row>
    <row r="153" spans="1:52" ht="30" customHeight="1" x14ac:dyDescent="0.3">
      <c r="A153" s="19" t="s">
        <v>487</v>
      </c>
      <c r="B153" s="20"/>
      <c r="C153" s="20"/>
      <c r="D153" s="20"/>
      <c r="E153" s="24"/>
      <c r="F153" s="27"/>
      <c r="G153" s="24"/>
      <c r="H153" s="27"/>
      <c r="I153" s="24"/>
      <c r="J153" s="27"/>
      <c r="K153" s="24"/>
      <c r="L153" s="27"/>
      <c r="M153" s="21"/>
      <c r="N153" s="1" t="s">
        <v>155</v>
      </c>
    </row>
    <row r="154" spans="1:52" ht="30" customHeight="1" x14ac:dyDescent="0.3">
      <c r="A154" s="22" t="s">
        <v>389</v>
      </c>
      <c r="B154" s="22" t="s">
        <v>488</v>
      </c>
      <c r="C154" s="22" t="s">
        <v>101</v>
      </c>
      <c r="D154" s="23">
        <v>1</v>
      </c>
      <c r="E154" s="25"/>
      <c r="F154" s="28">
        <f>TRUNC(E154*D154,1)</f>
        <v>0</v>
      </c>
      <c r="G154" s="25">
        <f>단가대비표!P20</f>
        <v>0</v>
      </c>
      <c r="H154" s="28">
        <f>TRUNC(G154*D154,1)</f>
        <v>0</v>
      </c>
      <c r="I154" s="25">
        <f>단가대비표!V20</f>
        <v>0</v>
      </c>
      <c r="J154" s="28">
        <f>TRUNC(I154*D154,1)</f>
        <v>0</v>
      </c>
      <c r="K154" s="25">
        <f>TRUNC(E154+G154+I154,1)</f>
        <v>0</v>
      </c>
      <c r="L154" s="28">
        <f>TRUNC(F154+H154+J154,1)</f>
        <v>0</v>
      </c>
      <c r="M154" s="22" t="s">
        <v>52</v>
      </c>
      <c r="N154" s="2" t="s">
        <v>155</v>
      </c>
      <c r="O154" s="2" t="s">
        <v>489</v>
      </c>
      <c r="P154" s="2" t="s">
        <v>62</v>
      </c>
      <c r="Q154" s="2" t="s">
        <v>62</v>
      </c>
      <c r="R154" s="2" t="s">
        <v>63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2" t="s">
        <v>52</v>
      </c>
      <c r="AW154" s="2" t="s">
        <v>490</v>
      </c>
      <c r="AX154" s="2" t="s">
        <v>52</v>
      </c>
      <c r="AY154" s="2" t="s">
        <v>52</v>
      </c>
      <c r="AZ154" s="2" t="s">
        <v>52</v>
      </c>
    </row>
    <row r="155" spans="1:52" ht="30" customHeight="1" x14ac:dyDescent="0.3">
      <c r="A155" s="22" t="s">
        <v>376</v>
      </c>
      <c r="B155" s="22" t="s">
        <v>111</v>
      </c>
      <c r="C155" s="22" t="s">
        <v>169</v>
      </c>
      <c r="D155" s="23">
        <v>1</v>
      </c>
      <c r="E155" s="25">
        <f>일위대가목록!E16</f>
        <v>0</v>
      </c>
      <c r="F155" s="28">
        <f>TRUNC(E155*D155,1)</f>
        <v>0</v>
      </c>
      <c r="G155" s="25">
        <f>일위대가목록!F16</f>
        <v>0</v>
      </c>
      <c r="H155" s="28">
        <f>TRUNC(G155*D155,1)</f>
        <v>0</v>
      </c>
      <c r="I155" s="25">
        <f>일위대가목록!G16</f>
        <v>0</v>
      </c>
      <c r="J155" s="28">
        <f>TRUNC(I155*D155,1)</f>
        <v>0</v>
      </c>
      <c r="K155" s="25">
        <f>TRUNC(E155+G155+I155,1)</f>
        <v>0</v>
      </c>
      <c r="L155" s="28">
        <f>TRUNC(F155+H155+J155,1)</f>
        <v>0</v>
      </c>
      <c r="M155" s="22" t="s">
        <v>384</v>
      </c>
      <c r="N155" s="2" t="s">
        <v>155</v>
      </c>
      <c r="O155" s="2" t="s">
        <v>383</v>
      </c>
      <c r="P155" s="2" t="s">
        <v>63</v>
      </c>
      <c r="Q155" s="2" t="s">
        <v>62</v>
      </c>
      <c r="R155" s="2" t="s">
        <v>62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2" t="s">
        <v>52</v>
      </c>
      <c r="AW155" s="2" t="s">
        <v>491</v>
      </c>
      <c r="AX155" s="2" t="s">
        <v>52</v>
      </c>
      <c r="AY155" s="2" t="s">
        <v>52</v>
      </c>
      <c r="AZ155" s="2" t="s">
        <v>52</v>
      </c>
    </row>
    <row r="156" spans="1:52" ht="30" customHeight="1" x14ac:dyDescent="0.3">
      <c r="A156" s="22" t="s">
        <v>273</v>
      </c>
      <c r="B156" s="22" t="s">
        <v>52</v>
      </c>
      <c r="C156" s="22" t="s">
        <v>52</v>
      </c>
      <c r="D156" s="23"/>
      <c r="E156" s="25"/>
      <c r="F156" s="28">
        <f>TRUNC(SUMIF(N154:N155, N153, F154:F155),0)</f>
        <v>0</v>
      </c>
      <c r="G156" s="25"/>
      <c r="H156" s="28">
        <f>TRUNC(SUMIF(N154:N155, N153, H154:H155),0)</f>
        <v>0</v>
      </c>
      <c r="I156" s="25"/>
      <c r="J156" s="28">
        <f>TRUNC(SUMIF(N154:N155, N153, J154:J155),0)</f>
        <v>0</v>
      </c>
      <c r="K156" s="25"/>
      <c r="L156" s="28">
        <f>F156+H156+J156</f>
        <v>0</v>
      </c>
      <c r="M156" s="22" t="s">
        <v>52</v>
      </c>
      <c r="N156" s="2" t="s">
        <v>80</v>
      </c>
      <c r="O156" s="2" t="s">
        <v>80</v>
      </c>
      <c r="P156" s="2" t="s">
        <v>52</v>
      </c>
      <c r="Q156" s="2" t="s">
        <v>52</v>
      </c>
      <c r="R156" s="2" t="s">
        <v>52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2" t="s">
        <v>52</v>
      </c>
      <c r="AW156" s="2" t="s">
        <v>52</v>
      </c>
      <c r="AX156" s="2" t="s">
        <v>52</v>
      </c>
      <c r="AY156" s="2" t="s">
        <v>52</v>
      </c>
      <c r="AZ156" s="2" t="s">
        <v>52</v>
      </c>
    </row>
    <row r="157" spans="1:52" ht="30" customHeight="1" x14ac:dyDescent="0.3">
      <c r="A157" s="23"/>
      <c r="B157" s="23"/>
      <c r="C157" s="23"/>
      <c r="D157" s="23"/>
      <c r="E157" s="25"/>
      <c r="F157" s="28"/>
      <c r="G157" s="25"/>
      <c r="H157" s="28"/>
      <c r="I157" s="25"/>
      <c r="J157" s="28"/>
      <c r="K157" s="25"/>
      <c r="L157" s="28"/>
      <c r="M157" s="23"/>
    </row>
    <row r="158" spans="1:52" ht="30" customHeight="1" x14ac:dyDescent="0.3">
      <c r="A158" s="19" t="s">
        <v>492</v>
      </c>
      <c r="B158" s="20"/>
      <c r="C158" s="20"/>
      <c r="D158" s="20"/>
      <c r="E158" s="24"/>
      <c r="F158" s="27"/>
      <c r="G158" s="24"/>
      <c r="H158" s="27"/>
      <c r="I158" s="24"/>
      <c r="J158" s="27"/>
      <c r="K158" s="24"/>
      <c r="L158" s="27"/>
      <c r="M158" s="21"/>
      <c r="N158" s="1" t="s">
        <v>151</v>
      </c>
    </row>
    <row r="159" spans="1:52" ht="30" customHeight="1" x14ac:dyDescent="0.3">
      <c r="A159" s="22" t="s">
        <v>389</v>
      </c>
      <c r="B159" s="22" t="s">
        <v>493</v>
      </c>
      <c r="C159" s="22" t="s">
        <v>101</v>
      </c>
      <c r="D159" s="23">
        <v>1</v>
      </c>
      <c r="E159" s="25"/>
      <c r="F159" s="28">
        <f>TRUNC(E159*D159,1)</f>
        <v>0</v>
      </c>
      <c r="G159" s="25">
        <f>단가대비표!P19</f>
        <v>0</v>
      </c>
      <c r="H159" s="28">
        <f>TRUNC(G159*D159,1)</f>
        <v>0</v>
      </c>
      <c r="I159" s="25">
        <f>단가대비표!V19</f>
        <v>0</v>
      </c>
      <c r="J159" s="28">
        <f>TRUNC(I159*D159,1)</f>
        <v>0</v>
      </c>
      <c r="K159" s="25">
        <f>TRUNC(E159+G159+I159,1)</f>
        <v>0</v>
      </c>
      <c r="L159" s="28">
        <f>TRUNC(F159+H159+J159,1)</f>
        <v>0</v>
      </c>
      <c r="M159" s="22" t="s">
        <v>52</v>
      </c>
      <c r="N159" s="2" t="s">
        <v>151</v>
      </c>
      <c r="O159" s="2" t="s">
        <v>494</v>
      </c>
      <c r="P159" s="2" t="s">
        <v>62</v>
      </c>
      <c r="Q159" s="2" t="s">
        <v>62</v>
      </c>
      <c r="R159" s="2" t="s">
        <v>63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2" t="s">
        <v>52</v>
      </c>
      <c r="AW159" s="2" t="s">
        <v>495</v>
      </c>
      <c r="AX159" s="2" t="s">
        <v>52</v>
      </c>
      <c r="AY159" s="2" t="s">
        <v>52</v>
      </c>
      <c r="AZ159" s="2" t="s">
        <v>52</v>
      </c>
    </row>
    <row r="160" spans="1:52" ht="30" customHeight="1" x14ac:dyDescent="0.3">
      <c r="A160" s="22" t="s">
        <v>376</v>
      </c>
      <c r="B160" s="22" t="s">
        <v>111</v>
      </c>
      <c r="C160" s="22" t="s">
        <v>169</v>
      </c>
      <c r="D160" s="23">
        <v>1</v>
      </c>
      <c r="E160" s="25">
        <f>일위대가목록!E16</f>
        <v>0</v>
      </c>
      <c r="F160" s="28">
        <f>TRUNC(E160*D160,1)</f>
        <v>0</v>
      </c>
      <c r="G160" s="25">
        <f>일위대가목록!F16</f>
        <v>0</v>
      </c>
      <c r="H160" s="28">
        <f>TRUNC(G160*D160,1)</f>
        <v>0</v>
      </c>
      <c r="I160" s="25">
        <f>일위대가목록!G16</f>
        <v>0</v>
      </c>
      <c r="J160" s="28">
        <f>TRUNC(I160*D160,1)</f>
        <v>0</v>
      </c>
      <c r="K160" s="25">
        <f>TRUNC(E160+G160+I160,1)</f>
        <v>0</v>
      </c>
      <c r="L160" s="28">
        <f>TRUNC(F160+H160+J160,1)</f>
        <v>0</v>
      </c>
      <c r="M160" s="22" t="s">
        <v>384</v>
      </c>
      <c r="N160" s="2" t="s">
        <v>151</v>
      </c>
      <c r="O160" s="2" t="s">
        <v>383</v>
      </c>
      <c r="P160" s="2" t="s">
        <v>63</v>
      </c>
      <c r="Q160" s="2" t="s">
        <v>62</v>
      </c>
      <c r="R160" s="2" t="s">
        <v>62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2" t="s">
        <v>52</v>
      </c>
      <c r="AW160" s="2" t="s">
        <v>496</v>
      </c>
      <c r="AX160" s="2" t="s">
        <v>52</v>
      </c>
      <c r="AY160" s="2" t="s">
        <v>52</v>
      </c>
      <c r="AZ160" s="2" t="s">
        <v>52</v>
      </c>
    </row>
    <row r="161" spans="1:52" ht="30" customHeight="1" x14ac:dyDescent="0.3">
      <c r="A161" s="22" t="s">
        <v>273</v>
      </c>
      <c r="B161" s="22" t="s">
        <v>52</v>
      </c>
      <c r="C161" s="22" t="s">
        <v>52</v>
      </c>
      <c r="D161" s="23"/>
      <c r="E161" s="25"/>
      <c r="F161" s="28">
        <f>TRUNC(SUMIF(N159:N160, N158, F159:F160),0)</f>
        <v>0</v>
      </c>
      <c r="G161" s="25"/>
      <c r="H161" s="28">
        <f>TRUNC(SUMIF(N159:N160, N158, H159:H160),0)</f>
        <v>0</v>
      </c>
      <c r="I161" s="25"/>
      <c r="J161" s="28">
        <f>TRUNC(SUMIF(N159:N160, N158, J159:J160),0)</f>
        <v>0</v>
      </c>
      <c r="K161" s="25"/>
      <c r="L161" s="28">
        <f>F161+H161+J161</f>
        <v>0</v>
      </c>
      <c r="M161" s="22" t="s">
        <v>52</v>
      </c>
      <c r="N161" s="2" t="s">
        <v>80</v>
      </c>
      <c r="O161" s="2" t="s">
        <v>80</v>
      </c>
      <c r="P161" s="2" t="s">
        <v>52</v>
      </c>
      <c r="Q161" s="2" t="s">
        <v>52</v>
      </c>
      <c r="R161" s="2" t="s">
        <v>52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2" t="s">
        <v>52</v>
      </c>
      <c r="AW161" s="2" t="s">
        <v>52</v>
      </c>
      <c r="AX161" s="2" t="s">
        <v>52</v>
      </c>
      <c r="AY161" s="2" t="s">
        <v>52</v>
      </c>
      <c r="AZ161" s="2" t="s">
        <v>52</v>
      </c>
    </row>
    <row r="162" spans="1:52" ht="30" customHeight="1" x14ac:dyDescent="0.3">
      <c r="A162" s="23"/>
      <c r="B162" s="23"/>
      <c r="C162" s="23"/>
      <c r="D162" s="23"/>
      <c r="E162" s="25"/>
      <c r="F162" s="28"/>
      <c r="G162" s="25"/>
      <c r="H162" s="28"/>
      <c r="I162" s="25"/>
      <c r="J162" s="28"/>
      <c r="K162" s="25"/>
      <c r="L162" s="28"/>
      <c r="M162" s="23"/>
    </row>
    <row r="163" spans="1:52" ht="30" customHeight="1" x14ac:dyDescent="0.3">
      <c r="A163" s="19" t="s">
        <v>497</v>
      </c>
      <c r="B163" s="20"/>
      <c r="C163" s="20"/>
      <c r="D163" s="20"/>
      <c r="E163" s="24"/>
      <c r="F163" s="27"/>
      <c r="G163" s="24"/>
      <c r="H163" s="27"/>
      <c r="I163" s="24"/>
      <c r="J163" s="27"/>
      <c r="K163" s="24"/>
      <c r="L163" s="27"/>
      <c r="M163" s="21"/>
      <c r="N163" s="1" t="s">
        <v>159</v>
      </c>
    </row>
    <row r="164" spans="1:52" ht="30" customHeight="1" x14ac:dyDescent="0.3">
      <c r="A164" s="22" t="s">
        <v>389</v>
      </c>
      <c r="B164" s="22" t="s">
        <v>498</v>
      </c>
      <c r="C164" s="22" t="s">
        <v>101</v>
      </c>
      <c r="D164" s="23">
        <v>1</v>
      </c>
      <c r="E164" s="25"/>
      <c r="F164" s="28">
        <f>TRUNC(E164*D164,1)</f>
        <v>0</v>
      </c>
      <c r="G164" s="25">
        <f>단가대비표!P21</f>
        <v>0</v>
      </c>
      <c r="H164" s="28">
        <f>TRUNC(G164*D164,1)</f>
        <v>0</v>
      </c>
      <c r="I164" s="25">
        <f>단가대비표!V21</f>
        <v>0</v>
      </c>
      <c r="J164" s="28">
        <f>TRUNC(I164*D164,1)</f>
        <v>0</v>
      </c>
      <c r="K164" s="25">
        <f>TRUNC(E164+G164+I164,1)</f>
        <v>0</v>
      </c>
      <c r="L164" s="28">
        <f>TRUNC(F164+H164+J164,1)</f>
        <v>0</v>
      </c>
      <c r="M164" s="22" t="s">
        <v>52</v>
      </c>
      <c r="N164" s="2" t="s">
        <v>159</v>
      </c>
      <c r="O164" s="2" t="s">
        <v>499</v>
      </c>
      <c r="P164" s="2" t="s">
        <v>62</v>
      </c>
      <c r="Q164" s="2" t="s">
        <v>62</v>
      </c>
      <c r="R164" s="2" t="s">
        <v>63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2" t="s">
        <v>52</v>
      </c>
      <c r="AW164" s="2" t="s">
        <v>500</v>
      </c>
      <c r="AX164" s="2" t="s">
        <v>52</v>
      </c>
      <c r="AY164" s="2" t="s">
        <v>52</v>
      </c>
      <c r="AZ164" s="2" t="s">
        <v>52</v>
      </c>
    </row>
    <row r="165" spans="1:52" ht="30" customHeight="1" x14ac:dyDescent="0.3">
      <c r="A165" s="22" t="s">
        <v>376</v>
      </c>
      <c r="B165" s="22" t="s">
        <v>111</v>
      </c>
      <c r="C165" s="22" t="s">
        <v>169</v>
      </c>
      <c r="D165" s="23">
        <v>1</v>
      </c>
      <c r="E165" s="25">
        <f>일위대가목록!E16</f>
        <v>0</v>
      </c>
      <c r="F165" s="28">
        <f>TRUNC(E165*D165,1)</f>
        <v>0</v>
      </c>
      <c r="G165" s="25">
        <f>일위대가목록!F16</f>
        <v>0</v>
      </c>
      <c r="H165" s="28">
        <f>TRUNC(G165*D165,1)</f>
        <v>0</v>
      </c>
      <c r="I165" s="25">
        <f>일위대가목록!G16</f>
        <v>0</v>
      </c>
      <c r="J165" s="28">
        <f>TRUNC(I165*D165,1)</f>
        <v>0</v>
      </c>
      <c r="K165" s="25">
        <f>TRUNC(E165+G165+I165,1)</f>
        <v>0</v>
      </c>
      <c r="L165" s="28">
        <f>TRUNC(F165+H165+J165,1)</f>
        <v>0</v>
      </c>
      <c r="M165" s="22" t="s">
        <v>384</v>
      </c>
      <c r="N165" s="2" t="s">
        <v>159</v>
      </c>
      <c r="O165" s="2" t="s">
        <v>383</v>
      </c>
      <c r="P165" s="2" t="s">
        <v>63</v>
      </c>
      <c r="Q165" s="2" t="s">
        <v>62</v>
      </c>
      <c r="R165" s="2" t="s">
        <v>62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2" t="s">
        <v>52</v>
      </c>
      <c r="AW165" s="2" t="s">
        <v>501</v>
      </c>
      <c r="AX165" s="2" t="s">
        <v>52</v>
      </c>
      <c r="AY165" s="2" t="s">
        <v>52</v>
      </c>
      <c r="AZ165" s="2" t="s">
        <v>52</v>
      </c>
    </row>
    <row r="166" spans="1:52" ht="30" customHeight="1" x14ac:dyDescent="0.3">
      <c r="A166" s="22" t="s">
        <v>273</v>
      </c>
      <c r="B166" s="22" t="s">
        <v>52</v>
      </c>
      <c r="C166" s="22" t="s">
        <v>52</v>
      </c>
      <c r="D166" s="23"/>
      <c r="E166" s="25"/>
      <c r="F166" s="28">
        <f>TRUNC(SUMIF(N164:N165, N163, F164:F165),0)</f>
        <v>0</v>
      </c>
      <c r="G166" s="25"/>
      <c r="H166" s="28">
        <f>TRUNC(SUMIF(N164:N165, N163, H164:H165),0)</f>
        <v>0</v>
      </c>
      <c r="I166" s="25"/>
      <c r="J166" s="28">
        <f>TRUNC(SUMIF(N164:N165, N163, J164:J165),0)</f>
        <v>0</v>
      </c>
      <c r="K166" s="25"/>
      <c r="L166" s="28">
        <f>F166+H166+J166</f>
        <v>0</v>
      </c>
      <c r="M166" s="22" t="s">
        <v>52</v>
      </c>
      <c r="N166" s="2" t="s">
        <v>80</v>
      </c>
      <c r="O166" s="2" t="s">
        <v>80</v>
      </c>
      <c r="P166" s="2" t="s">
        <v>52</v>
      </c>
      <c r="Q166" s="2" t="s">
        <v>52</v>
      </c>
      <c r="R166" s="2" t="s">
        <v>52</v>
      </c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2" t="s">
        <v>52</v>
      </c>
      <c r="AW166" s="2" t="s">
        <v>52</v>
      </c>
      <c r="AX166" s="2" t="s">
        <v>52</v>
      </c>
      <c r="AY166" s="2" t="s">
        <v>52</v>
      </c>
      <c r="AZ166" s="2" t="s">
        <v>52</v>
      </c>
    </row>
    <row r="167" spans="1:52" ht="30" customHeight="1" x14ac:dyDescent="0.3">
      <c r="A167" s="23"/>
      <c r="B167" s="23"/>
      <c r="C167" s="23"/>
      <c r="D167" s="23"/>
      <c r="E167" s="25"/>
      <c r="F167" s="28"/>
      <c r="G167" s="25"/>
      <c r="H167" s="28"/>
      <c r="I167" s="25"/>
      <c r="J167" s="28"/>
      <c r="K167" s="25"/>
      <c r="L167" s="28"/>
      <c r="M167" s="23"/>
    </row>
    <row r="168" spans="1:52" ht="30" customHeight="1" x14ac:dyDescent="0.3">
      <c r="A168" s="19" t="s">
        <v>502</v>
      </c>
      <c r="B168" s="20"/>
      <c r="C168" s="20"/>
      <c r="D168" s="20"/>
      <c r="E168" s="24"/>
      <c r="F168" s="27"/>
      <c r="G168" s="24"/>
      <c r="H168" s="27"/>
      <c r="I168" s="24"/>
      <c r="J168" s="27"/>
      <c r="K168" s="24"/>
      <c r="L168" s="27"/>
      <c r="M168" s="21"/>
      <c r="N168" s="1" t="s">
        <v>189</v>
      </c>
    </row>
    <row r="169" spans="1:52" ht="30" customHeight="1" x14ac:dyDescent="0.3">
      <c r="A169" s="22" t="s">
        <v>503</v>
      </c>
      <c r="B169" s="22" t="s">
        <v>504</v>
      </c>
      <c r="C169" s="22" t="s">
        <v>101</v>
      </c>
      <c r="D169" s="23">
        <v>1</v>
      </c>
      <c r="E169" s="25"/>
      <c r="F169" s="28">
        <f>TRUNC(E169*D169,1)</f>
        <v>0</v>
      </c>
      <c r="G169" s="25">
        <f>단가대비표!P44</f>
        <v>0</v>
      </c>
      <c r="H169" s="28">
        <f>TRUNC(G169*D169,1)</f>
        <v>0</v>
      </c>
      <c r="I169" s="25">
        <f>단가대비표!V44</f>
        <v>0</v>
      </c>
      <c r="J169" s="28">
        <f>TRUNC(I169*D169,1)</f>
        <v>0</v>
      </c>
      <c r="K169" s="25">
        <f>TRUNC(E169+G169+I169,1)</f>
        <v>0</v>
      </c>
      <c r="L169" s="28">
        <f>TRUNC(F169+H169+J169,1)</f>
        <v>0</v>
      </c>
      <c r="M169" s="22" t="s">
        <v>52</v>
      </c>
      <c r="N169" s="2" t="s">
        <v>189</v>
      </c>
      <c r="O169" s="2" t="s">
        <v>505</v>
      </c>
      <c r="P169" s="2" t="s">
        <v>62</v>
      </c>
      <c r="Q169" s="2" t="s">
        <v>62</v>
      </c>
      <c r="R169" s="2" t="s">
        <v>63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2" t="s">
        <v>52</v>
      </c>
      <c r="AW169" s="2" t="s">
        <v>506</v>
      </c>
      <c r="AX169" s="2" t="s">
        <v>52</v>
      </c>
      <c r="AY169" s="2" t="s">
        <v>52</v>
      </c>
      <c r="AZ169" s="2" t="s">
        <v>52</v>
      </c>
    </row>
    <row r="170" spans="1:52" ht="30" customHeight="1" x14ac:dyDescent="0.3">
      <c r="A170" s="22" t="s">
        <v>376</v>
      </c>
      <c r="B170" s="22" t="s">
        <v>377</v>
      </c>
      <c r="C170" s="22" t="s">
        <v>169</v>
      </c>
      <c r="D170" s="23">
        <v>1</v>
      </c>
      <c r="E170" s="25">
        <f>일위대가목록!E15</f>
        <v>0</v>
      </c>
      <c r="F170" s="28">
        <f>TRUNC(E170*D170,1)</f>
        <v>0</v>
      </c>
      <c r="G170" s="25">
        <f>일위대가목록!F15</f>
        <v>0</v>
      </c>
      <c r="H170" s="28">
        <f>TRUNC(G170*D170,1)</f>
        <v>0</v>
      </c>
      <c r="I170" s="25">
        <f>일위대가목록!G15</f>
        <v>0</v>
      </c>
      <c r="J170" s="28">
        <f>TRUNC(I170*D170,1)</f>
        <v>0</v>
      </c>
      <c r="K170" s="25">
        <f>TRUNC(E170+G170+I170,1)</f>
        <v>0</v>
      </c>
      <c r="L170" s="28">
        <f>TRUNC(F170+H170+J170,1)</f>
        <v>0</v>
      </c>
      <c r="M170" s="22" t="s">
        <v>378</v>
      </c>
      <c r="N170" s="2" t="s">
        <v>189</v>
      </c>
      <c r="O170" s="2" t="s">
        <v>375</v>
      </c>
      <c r="P170" s="2" t="s">
        <v>63</v>
      </c>
      <c r="Q170" s="2" t="s">
        <v>62</v>
      </c>
      <c r="R170" s="2" t="s">
        <v>62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2" t="s">
        <v>52</v>
      </c>
      <c r="AW170" s="2" t="s">
        <v>507</v>
      </c>
      <c r="AX170" s="2" t="s">
        <v>52</v>
      </c>
      <c r="AY170" s="2" t="s">
        <v>52</v>
      </c>
      <c r="AZ170" s="2" t="s">
        <v>52</v>
      </c>
    </row>
    <row r="171" spans="1:52" ht="30" customHeight="1" x14ac:dyDescent="0.3">
      <c r="A171" s="22" t="s">
        <v>273</v>
      </c>
      <c r="B171" s="22" t="s">
        <v>52</v>
      </c>
      <c r="C171" s="22" t="s">
        <v>52</v>
      </c>
      <c r="D171" s="23"/>
      <c r="E171" s="25"/>
      <c r="F171" s="28">
        <f>TRUNC(SUMIF(N169:N170, N168, F169:F170),0)</f>
        <v>0</v>
      </c>
      <c r="G171" s="25"/>
      <c r="H171" s="28">
        <f>TRUNC(SUMIF(N169:N170, N168, H169:H170),0)</f>
        <v>0</v>
      </c>
      <c r="I171" s="25"/>
      <c r="J171" s="28">
        <f>TRUNC(SUMIF(N169:N170, N168, J169:J170),0)</f>
        <v>0</v>
      </c>
      <c r="K171" s="25"/>
      <c r="L171" s="28">
        <f>F171+H171+J171</f>
        <v>0</v>
      </c>
      <c r="M171" s="22" t="s">
        <v>52</v>
      </c>
      <c r="N171" s="2" t="s">
        <v>80</v>
      </c>
      <c r="O171" s="2" t="s">
        <v>80</v>
      </c>
      <c r="P171" s="2" t="s">
        <v>52</v>
      </c>
      <c r="Q171" s="2" t="s">
        <v>52</v>
      </c>
      <c r="R171" s="2" t="s">
        <v>52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2" t="s">
        <v>52</v>
      </c>
      <c r="AW171" s="2" t="s">
        <v>52</v>
      </c>
      <c r="AX171" s="2" t="s">
        <v>52</v>
      </c>
      <c r="AY171" s="2" t="s">
        <v>52</v>
      </c>
      <c r="AZ171" s="2" t="s">
        <v>52</v>
      </c>
    </row>
    <row r="172" spans="1:52" ht="30" customHeight="1" x14ac:dyDescent="0.3">
      <c r="A172" s="23"/>
      <c r="B172" s="23"/>
      <c r="C172" s="23"/>
      <c r="D172" s="23"/>
      <c r="E172" s="25"/>
      <c r="F172" s="28"/>
      <c r="G172" s="25"/>
      <c r="H172" s="28"/>
      <c r="I172" s="25"/>
      <c r="J172" s="28"/>
      <c r="K172" s="25"/>
      <c r="L172" s="28"/>
      <c r="M172" s="23"/>
    </row>
    <row r="173" spans="1:52" ht="30" customHeight="1" x14ac:dyDescent="0.3">
      <c r="A173" s="19" t="s">
        <v>508</v>
      </c>
      <c r="B173" s="20"/>
      <c r="C173" s="20"/>
      <c r="D173" s="20"/>
      <c r="E173" s="24"/>
      <c r="F173" s="27"/>
      <c r="G173" s="24"/>
      <c r="H173" s="27"/>
      <c r="I173" s="24"/>
      <c r="J173" s="27"/>
      <c r="K173" s="24"/>
      <c r="L173" s="27"/>
      <c r="M173" s="21"/>
      <c r="N173" s="1" t="s">
        <v>509</v>
      </c>
    </row>
    <row r="174" spans="1:52" ht="30" customHeight="1" x14ac:dyDescent="0.3">
      <c r="A174" s="22" t="s">
        <v>302</v>
      </c>
      <c r="B174" s="22" t="s">
        <v>303</v>
      </c>
      <c r="C174" s="22" t="s">
        <v>304</v>
      </c>
      <c r="D174" s="23">
        <v>1.03</v>
      </c>
      <c r="E174" s="25">
        <f>단가대비표!O50</f>
        <v>0</v>
      </c>
      <c r="F174" s="28">
        <f>TRUNC(E174*D174,1)</f>
        <v>0</v>
      </c>
      <c r="G174" s="25"/>
      <c r="H174" s="28">
        <f>TRUNC(G174*D174,1)</f>
        <v>0</v>
      </c>
      <c r="I174" s="25">
        <f>단가대비표!V50</f>
        <v>0</v>
      </c>
      <c r="J174" s="28">
        <f>TRUNC(I174*D174,1)</f>
        <v>0</v>
      </c>
      <c r="K174" s="25">
        <f>TRUNC(E174+G174+I174,1)</f>
        <v>0</v>
      </c>
      <c r="L174" s="28">
        <f>TRUNC(F174+H174+J174,1)</f>
        <v>0</v>
      </c>
      <c r="M174" s="22" t="s">
        <v>52</v>
      </c>
      <c r="N174" s="2" t="s">
        <v>509</v>
      </c>
      <c r="O174" s="2" t="s">
        <v>305</v>
      </c>
      <c r="P174" s="2" t="s">
        <v>62</v>
      </c>
      <c r="Q174" s="2" t="s">
        <v>62</v>
      </c>
      <c r="R174" s="2" t="s">
        <v>63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2" t="s">
        <v>52</v>
      </c>
      <c r="AW174" s="2" t="s">
        <v>514</v>
      </c>
      <c r="AX174" s="2" t="s">
        <v>52</v>
      </c>
      <c r="AY174" s="2" t="s">
        <v>52</v>
      </c>
      <c r="AZ174" s="2" t="s">
        <v>52</v>
      </c>
    </row>
    <row r="175" spans="1:52" ht="30" customHeight="1" x14ac:dyDescent="0.3">
      <c r="A175" s="22" t="s">
        <v>273</v>
      </c>
      <c r="B175" s="22" t="s">
        <v>52</v>
      </c>
      <c r="C175" s="22" t="s">
        <v>52</v>
      </c>
      <c r="D175" s="23"/>
      <c r="E175" s="25"/>
      <c r="F175" s="28">
        <f>TRUNC(SUMIF(N174:N174, N173, F174:F174),0)</f>
        <v>0</v>
      </c>
      <c r="G175" s="25"/>
      <c r="H175" s="28">
        <f>TRUNC(SUMIF(N174:N174, N173, H174:H174),0)</f>
        <v>0</v>
      </c>
      <c r="I175" s="25"/>
      <c r="J175" s="28">
        <f>TRUNC(SUMIF(N174:N174, N173, J174:J174),0)</f>
        <v>0</v>
      </c>
      <c r="K175" s="25"/>
      <c r="L175" s="28">
        <f>F175+H175+J175</f>
        <v>0</v>
      </c>
      <c r="M175" s="22" t="s">
        <v>52</v>
      </c>
      <c r="N175" s="2" t="s">
        <v>80</v>
      </c>
      <c r="O175" s="2" t="s">
        <v>80</v>
      </c>
      <c r="P175" s="2" t="s">
        <v>52</v>
      </c>
      <c r="Q175" s="2" t="s">
        <v>52</v>
      </c>
      <c r="R175" s="2" t="s">
        <v>52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2" t="s">
        <v>52</v>
      </c>
      <c r="AW175" s="2" t="s">
        <v>52</v>
      </c>
      <c r="AX175" s="2" t="s">
        <v>52</v>
      </c>
      <c r="AY175" s="2" t="s">
        <v>52</v>
      </c>
      <c r="AZ175" s="2" t="s">
        <v>52</v>
      </c>
    </row>
    <row r="176" spans="1:52" ht="30" customHeight="1" x14ac:dyDescent="0.3">
      <c r="A176" s="23"/>
      <c r="B176" s="23"/>
      <c r="C176" s="23"/>
      <c r="D176" s="23"/>
      <c r="E176" s="25"/>
      <c r="F176" s="28"/>
      <c r="G176" s="25"/>
      <c r="H176" s="28"/>
      <c r="I176" s="25"/>
      <c r="J176" s="28"/>
      <c r="K176" s="25"/>
      <c r="L176" s="28"/>
      <c r="M176" s="23"/>
    </row>
    <row r="177" spans="1:52" ht="30" customHeight="1" x14ac:dyDescent="0.3">
      <c r="A177" s="19" t="s">
        <v>515</v>
      </c>
      <c r="B177" s="20"/>
      <c r="C177" s="20"/>
      <c r="D177" s="20"/>
      <c r="E177" s="24"/>
      <c r="F177" s="27"/>
      <c r="G177" s="24"/>
      <c r="H177" s="27"/>
      <c r="I177" s="24"/>
      <c r="J177" s="27"/>
      <c r="K177" s="24"/>
      <c r="L177" s="27"/>
      <c r="M177" s="21"/>
      <c r="N177" s="1" t="s">
        <v>185</v>
      </c>
    </row>
    <row r="178" spans="1:52" ht="30" customHeight="1" x14ac:dyDescent="0.3">
      <c r="A178" s="22" t="s">
        <v>516</v>
      </c>
      <c r="B178" s="22" t="s">
        <v>517</v>
      </c>
      <c r="C178" s="22" t="s">
        <v>101</v>
      </c>
      <c r="D178" s="23">
        <v>1</v>
      </c>
      <c r="E178" s="25"/>
      <c r="F178" s="28">
        <f>TRUNC(E178*D178,1)</f>
        <v>0</v>
      </c>
      <c r="G178" s="25">
        <f>단가대비표!P45</f>
        <v>0</v>
      </c>
      <c r="H178" s="28">
        <f>TRUNC(G178*D178,1)</f>
        <v>0</v>
      </c>
      <c r="I178" s="25">
        <f>단가대비표!V45</f>
        <v>0</v>
      </c>
      <c r="J178" s="28">
        <f>TRUNC(I178*D178,1)</f>
        <v>0</v>
      </c>
      <c r="K178" s="25">
        <f>TRUNC(E178+G178+I178,1)</f>
        <v>0</v>
      </c>
      <c r="L178" s="28">
        <f>TRUNC(F178+H178+J178,1)</f>
        <v>0</v>
      </c>
      <c r="M178" s="22" t="s">
        <v>52</v>
      </c>
      <c r="N178" s="2" t="s">
        <v>185</v>
      </c>
      <c r="O178" s="2" t="s">
        <v>518</v>
      </c>
      <c r="P178" s="2" t="s">
        <v>62</v>
      </c>
      <c r="Q178" s="2" t="s">
        <v>62</v>
      </c>
      <c r="R178" s="2" t="s">
        <v>63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2" t="s">
        <v>52</v>
      </c>
      <c r="AW178" s="2" t="s">
        <v>519</v>
      </c>
      <c r="AX178" s="2" t="s">
        <v>52</v>
      </c>
      <c r="AY178" s="2" t="s">
        <v>52</v>
      </c>
      <c r="AZ178" s="2" t="s">
        <v>52</v>
      </c>
    </row>
    <row r="179" spans="1:52" ht="30" customHeight="1" x14ac:dyDescent="0.3">
      <c r="A179" s="22" t="s">
        <v>510</v>
      </c>
      <c r="B179" s="22" t="s">
        <v>511</v>
      </c>
      <c r="C179" s="22" t="s">
        <v>67</v>
      </c>
      <c r="D179" s="23">
        <v>1</v>
      </c>
      <c r="E179" s="25">
        <f>일위대가목록!E34</f>
        <v>0</v>
      </c>
      <c r="F179" s="28">
        <f>TRUNC(E179*D179,1)</f>
        <v>0</v>
      </c>
      <c r="G179" s="25">
        <f>일위대가목록!F34</f>
        <v>0</v>
      </c>
      <c r="H179" s="28">
        <f>TRUNC(G179*D179,1)</f>
        <v>0</v>
      </c>
      <c r="I179" s="25">
        <f>일위대가목록!G34</f>
        <v>0</v>
      </c>
      <c r="J179" s="28">
        <f>TRUNC(I179*D179,1)</f>
        <v>0</v>
      </c>
      <c r="K179" s="25">
        <f>TRUNC(E179+G179+I179,1)</f>
        <v>0</v>
      </c>
      <c r="L179" s="28">
        <f>TRUNC(F179+H179+J179,1)</f>
        <v>0</v>
      </c>
      <c r="M179" s="22" t="s">
        <v>512</v>
      </c>
      <c r="N179" s="2" t="s">
        <v>185</v>
      </c>
      <c r="O179" s="2" t="s">
        <v>509</v>
      </c>
      <c r="P179" s="2" t="s">
        <v>63</v>
      </c>
      <c r="Q179" s="2" t="s">
        <v>62</v>
      </c>
      <c r="R179" s="2" t="s">
        <v>62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2" t="s">
        <v>52</v>
      </c>
      <c r="AW179" s="2" t="s">
        <v>520</v>
      </c>
      <c r="AX179" s="2" t="s">
        <v>52</v>
      </c>
      <c r="AY179" s="2" t="s">
        <v>52</v>
      </c>
      <c r="AZ179" s="2" t="s">
        <v>52</v>
      </c>
    </row>
    <row r="180" spans="1:52" ht="30" customHeight="1" x14ac:dyDescent="0.3">
      <c r="A180" s="22" t="s">
        <v>273</v>
      </c>
      <c r="B180" s="22" t="s">
        <v>52</v>
      </c>
      <c r="C180" s="22" t="s">
        <v>52</v>
      </c>
      <c r="D180" s="23"/>
      <c r="E180" s="25"/>
      <c r="F180" s="28">
        <f>TRUNC(SUMIF(N178:N179, N177, F178:F179),0)</f>
        <v>0</v>
      </c>
      <c r="G180" s="25"/>
      <c r="H180" s="28">
        <f>TRUNC(SUMIF(N178:N179, N177, H178:H179),0)</f>
        <v>0</v>
      </c>
      <c r="I180" s="25"/>
      <c r="J180" s="28">
        <f>TRUNC(SUMIF(N178:N179, N177, J178:J179),0)</f>
        <v>0</v>
      </c>
      <c r="K180" s="25"/>
      <c r="L180" s="28">
        <f>F180+H180+J180</f>
        <v>0</v>
      </c>
      <c r="M180" s="22" t="s">
        <v>52</v>
      </c>
      <c r="N180" s="2" t="s">
        <v>80</v>
      </c>
      <c r="O180" s="2" t="s">
        <v>80</v>
      </c>
      <c r="P180" s="2" t="s">
        <v>52</v>
      </c>
      <c r="Q180" s="2" t="s">
        <v>52</v>
      </c>
      <c r="R180" s="2" t="s">
        <v>52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2" t="s">
        <v>52</v>
      </c>
      <c r="AW180" s="2" t="s">
        <v>52</v>
      </c>
      <c r="AX180" s="2" t="s">
        <v>52</v>
      </c>
      <c r="AY180" s="2" t="s">
        <v>52</v>
      </c>
      <c r="AZ180" s="2" t="s">
        <v>52</v>
      </c>
    </row>
    <row r="181" spans="1:52" ht="30" customHeight="1" x14ac:dyDescent="0.3">
      <c r="A181" s="23"/>
      <c r="B181" s="23"/>
      <c r="C181" s="23"/>
      <c r="D181" s="23"/>
      <c r="E181" s="25"/>
      <c r="F181" s="28"/>
      <c r="G181" s="25"/>
      <c r="H181" s="28"/>
      <c r="I181" s="25"/>
      <c r="J181" s="28"/>
      <c r="K181" s="25"/>
      <c r="L181" s="28"/>
      <c r="M181" s="23"/>
    </row>
    <row r="182" spans="1:52" ht="30" customHeight="1" x14ac:dyDescent="0.3">
      <c r="A182" s="19" t="s">
        <v>521</v>
      </c>
      <c r="B182" s="20"/>
      <c r="C182" s="20"/>
      <c r="D182" s="20"/>
      <c r="E182" s="24"/>
      <c r="F182" s="27"/>
      <c r="G182" s="24"/>
      <c r="H182" s="27"/>
      <c r="I182" s="24"/>
      <c r="J182" s="27"/>
      <c r="K182" s="24"/>
      <c r="L182" s="27"/>
      <c r="M182" s="21"/>
      <c r="N182" s="1" t="s">
        <v>226</v>
      </c>
    </row>
    <row r="183" spans="1:52" ht="30" customHeight="1" x14ac:dyDescent="0.3">
      <c r="A183" s="22" t="s">
        <v>323</v>
      </c>
      <c r="B183" s="22" t="s">
        <v>303</v>
      </c>
      <c r="C183" s="22" t="s">
        <v>304</v>
      </c>
      <c r="D183" s="23">
        <v>4.2999999999999997E-2</v>
      </c>
      <c r="E183" s="25">
        <f>단가대비표!O51</f>
        <v>0</v>
      </c>
      <c r="F183" s="28">
        <f>TRUNC(E183*D183,1)</f>
        <v>0</v>
      </c>
      <c r="G183" s="25"/>
      <c r="H183" s="28">
        <f>TRUNC(G183*D183,1)</f>
        <v>0</v>
      </c>
      <c r="I183" s="25">
        <f>단가대비표!V51</f>
        <v>0</v>
      </c>
      <c r="J183" s="28">
        <f>TRUNC(I183*D183,1)</f>
        <v>0</v>
      </c>
      <c r="K183" s="25">
        <f t="shared" ref="K183:L185" si="16">TRUNC(E183+G183+I183,1)</f>
        <v>0</v>
      </c>
      <c r="L183" s="28">
        <f t="shared" si="16"/>
        <v>0</v>
      </c>
      <c r="M183" s="22" t="s">
        <v>52</v>
      </c>
      <c r="N183" s="2" t="s">
        <v>226</v>
      </c>
      <c r="O183" s="2" t="s">
        <v>324</v>
      </c>
      <c r="P183" s="2" t="s">
        <v>62</v>
      </c>
      <c r="Q183" s="2" t="s">
        <v>62</v>
      </c>
      <c r="R183" s="2" t="s">
        <v>63</v>
      </c>
      <c r="S183" s="3"/>
      <c r="T183" s="3"/>
      <c r="U183" s="3"/>
      <c r="V183" s="3">
        <v>1</v>
      </c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2" t="s">
        <v>52</v>
      </c>
      <c r="AW183" s="2" t="s">
        <v>523</v>
      </c>
      <c r="AX183" s="2" t="s">
        <v>52</v>
      </c>
      <c r="AY183" s="2" t="s">
        <v>52</v>
      </c>
      <c r="AZ183" s="2" t="s">
        <v>52</v>
      </c>
    </row>
    <row r="184" spans="1:52" ht="30" customHeight="1" x14ac:dyDescent="0.3">
      <c r="A184" s="22" t="s">
        <v>307</v>
      </c>
      <c r="B184" s="22" t="s">
        <v>303</v>
      </c>
      <c r="C184" s="22" t="s">
        <v>304</v>
      </c>
      <c r="D184" s="23">
        <v>2.8000000000000001E-2</v>
      </c>
      <c r="E184" s="25">
        <f>단가대비표!O49</f>
        <v>0</v>
      </c>
      <c r="F184" s="28">
        <f>TRUNC(E184*D184,1)</f>
        <v>0</v>
      </c>
      <c r="G184" s="25"/>
      <c r="H184" s="28">
        <f>TRUNC(G184*D184,1)</f>
        <v>0</v>
      </c>
      <c r="I184" s="25">
        <f>단가대비표!V49</f>
        <v>0</v>
      </c>
      <c r="J184" s="28">
        <f>TRUNC(I184*D184,1)</f>
        <v>0</v>
      </c>
      <c r="K184" s="25">
        <f t="shared" si="16"/>
        <v>0</v>
      </c>
      <c r="L184" s="28">
        <f t="shared" si="16"/>
        <v>0</v>
      </c>
      <c r="M184" s="22" t="s">
        <v>52</v>
      </c>
      <c r="N184" s="2" t="s">
        <v>226</v>
      </c>
      <c r="O184" s="2" t="s">
        <v>308</v>
      </c>
      <c r="P184" s="2" t="s">
        <v>62</v>
      </c>
      <c r="Q184" s="2" t="s">
        <v>62</v>
      </c>
      <c r="R184" s="2" t="s">
        <v>63</v>
      </c>
      <c r="S184" s="3"/>
      <c r="T184" s="3"/>
      <c r="U184" s="3"/>
      <c r="V184" s="3">
        <v>1</v>
      </c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2" t="s">
        <v>52</v>
      </c>
      <c r="AW184" s="2" t="s">
        <v>524</v>
      </c>
      <c r="AX184" s="2" t="s">
        <v>52</v>
      </c>
      <c r="AY184" s="2" t="s">
        <v>52</v>
      </c>
      <c r="AZ184" s="2" t="s">
        <v>52</v>
      </c>
    </row>
    <row r="185" spans="1:52" ht="30" customHeight="1" x14ac:dyDescent="0.3">
      <c r="A185" s="22" t="s">
        <v>525</v>
      </c>
      <c r="B185" s="22" t="s">
        <v>526</v>
      </c>
      <c r="C185" s="22" t="s">
        <v>282</v>
      </c>
      <c r="D185" s="23">
        <v>1</v>
      </c>
      <c r="E185" s="25"/>
      <c r="F185" s="28">
        <f>TRUNC(E185*D185,1)</f>
        <v>0</v>
      </c>
      <c r="G185" s="25">
        <v>0</v>
      </c>
      <c r="H185" s="28">
        <f>TRUNC(G185*D185,1)</f>
        <v>0</v>
      </c>
      <c r="I185" s="25">
        <v>0</v>
      </c>
      <c r="J185" s="28">
        <f>TRUNC(I185*D185,1)</f>
        <v>0</v>
      </c>
      <c r="K185" s="25">
        <f t="shared" si="16"/>
        <v>0</v>
      </c>
      <c r="L185" s="28">
        <f t="shared" si="16"/>
        <v>0</v>
      </c>
      <c r="M185" s="22" t="s">
        <v>52</v>
      </c>
      <c r="N185" s="2" t="s">
        <v>226</v>
      </c>
      <c r="O185" s="2" t="s">
        <v>283</v>
      </c>
      <c r="P185" s="2" t="s">
        <v>62</v>
      </c>
      <c r="Q185" s="2" t="s">
        <v>62</v>
      </c>
      <c r="R185" s="2" t="s">
        <v>62</v>
      </c>
      <c r="S185" s="3">
        <v>1</v>
      </c>
      <c r="T185" s="3">
        <v>0</v>
      </c>
      <c r="U185" s="3">
        <v>0.03</v>
      </c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2" t="s">
        <v>52</v>
      </c>
      <c r="AW185" s="2" t="s">
        <v>527</v>
      </c>
      <c r="AX185" s="2" t="s">
        <v>52</v>
      </c>
      <c r="AY185" s="2" t="s">
        <v>52</v>
      </c>
      <c r="AZ185" s="2" t="s">
        <v>52</v>
      </c>
    </row>
    <row r="186" spans="1:52" ht="30" customHeight="1" x14ac:dyDescent="0.3">
      <c r="A186" s="22" t="s">
        <v>273</v>
      </c>
      <c r="B186" s="22" t="s">
        <v>52</v>
      </c>
      <c r="C186" s="22" t="s">
        <v>52</v>
      </c>
      <c r="D186" s="23"/>
      <c r="E186" s="25"/>
      <c r="F186" s="28">
        <f>TRUNC(SUMIF(N183:N185, N182, F183:F185),0)</f>
        <v>0</v>
      </c>
      <c r="G186" s="25"/>
      <c r="H186" s="28">
        <f>TRUNC(SUMIF(N183:N185, N182, H183:H185),0)</f>
        <v>0</v>
      </c>
      <c r="I186" s="25"/>
      <c r="J186" s="28">
        <f>TRUNC(SUMIF(N183:N185, N182, J183:J185),0)</f>
        <v>0</v>
      </c>
      <c r="K186" s="25"/>
      <c r="L186" s="28">
        <f>F186+H186+J186</f>
        <v>0</v>
      </c>
      <c r="M186" s="22" t="s">
        <v>52</v>
      </c>
      <c r="N186" s="2" t="s">
        <v>80</v>
      </c>
      <c r="O186" s="2" t="s">
        <v>80</v>
      </c>
      <c r="P186" s="2" t="s">
        <v>52</v>
      </c>
      <c r="Q186" s="2" t="s">
        <v>52</v>
      </c>
      <c r="R186" s="2" t="s">
        <v>52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2" t="s">
        <v>52</v>
      </c>
      <c r="AW186" s="2" t="s">
        <v>52</v>
      </c>
      <c r="AX186" s="2" t="s">
        <v>52</v>
      </c>
      <c r="AY186" s="2" t="s">
        <v>52</v>
      </c>
      <c r="AZ186" s="2" t="s">
        <v>52</v>
      </c>
    </row>
    <row r="187" spans="1:52" ht="30" customHeight="1" x14ac:dyDescent="0.3">
      <c r="A187" s="23"/>
      <c r="B187" s="23"/>
      <c r="C187" s="23"/>
      <c r="D187" s="23"/>
      <c r="E187" s="25"/>
      <c r="F187" s="28"/>
      <c r="G187" s="25"/>
      <c r="H187" s="28"/>
      <c r="I187" s="25"/>
      <c r="J187" s="28"/>
      <c r="K187" s="25"/>
      <c r="L187" s="28"/>
      <c r="M187" s="23"/>
    </row>
    <row r="188" spans="1:52" ht="30" customHeight="1" x14ac:dyDescent="0.3">
      <c r="A188" s="19" t="s">
        <v>528</v>
      </c>
      <c r="B188" s="20"/>
      <c r="C188" s="20"/>
      <c r="D188" s="20"/>
      <c r="E188" s="24"/>
      <c r="F188" s="27"/>
      <c r="G188" s="24"/>
      <c r="H188" s="27"/>
      <c r="I188" s="24"/>
      <c r="J188" s="27"/>
      <c r="K188" s="24"/>
      <c r="L188" s="27"/>
      <c r="M188" s="21"/>
      <c r="N188" s="1" t="s">
        <v>220</v>
      </c>
    </row>
    <row r="189" spans="1:52" ht="30" customHeight="1" x14ac:dyDescent="0.3">
      <c r="A189" s="22" t="s">
        <v>364</v>
      </c>
      <c r="B189" s="22" t="s">
        <v>303</v>
      </c>
      <c r="C189" s="22" t="s">
        <v>304</v>
      </c>
      <c r="D189" s="23">
        <v>2.9889999999999999</v>
      </c>
      <c r="E189" s="25">
        <f>단가대비표!O52</f>
        <v>0</v>
      </c>
      <c r="F189" s="28">
        <f>TRUNC(E189*D189,1)</f>
        <v>0</v>
      </c>
      <c r="G189" s="25"/>
      <c r="H189" s="28">
        <f>TRUNC(G189*D189,1)</f>
        <v>0</v>
      </c>
      <c r="I189" s="25">
        <f>단가대비표!V52</f>
        <v>0</v>
      </c>
      <c r="J189" s="28">
        <f>TRUNC(I189*D189,1)</f>
        <v>0</v>
      </c>
      <c r="K189" s="25">
        <f t="shared" ref="K189:L191" si="17">TRUNC(E189+G189+I189,1)</f>
        <v>0</v>
      </c>
      <c r="L189" s="28">
        <f t="shared" si="17"/>
        <v>0</v>
      </c>
      <c r="M189" s="22" t="s">
        <v>52</v>
      </c>
      <c r="N189" s="2" t="s">
        <v>220</v>
      </c>
      <c r="O189" s="2" t="s">
        <v>365</v>
      </c>
      <c r="P189" s="2" t="s">
        <v>62</v>
      </c>
      <c r="Q189" s="2" t="s">
        <v>62</v>
      </c>
      <c r="R189" s="2" t="s">
        <v>63</v>
      </c>
      <c r="S189" s="3"/>
      <c r="T189" s="3"/>
      <c r="U189" s="3"/>
      <c r="V189" s="3">
        <v>1</v>
      </c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2" t="s">
        <v>52</v>
      </c>
      <c r="AW189" s="2" t="s">
        <v>530</v>
      </c>
      <c r="AX189" s="2" t="s">
        <v>52</v>
      </c>
      <c r="AY189" s="2" t="s">
        <v>52</v>
      </c>
      <c r="AZ189" s="2" t="s">
        <v>52</v>
      </c>
    </row>
    <row r="190" spans="1:52" ht="30" customHeight="1" x14ac:dyDescent="0.3">
      <c r="A190" s="22" t="s">
        <v>307</v>
      </c>
      <c r="B190" s="22" t="s">
        <v>303</v>
      </c>
      <c r="C190" s="22" t="s">
        <v>304</v>
      </c>
      <c r="D190" s="23">
        <v>1.9930000000000001</v>
      </c>
      <c r="E190" s="25">
        <f>단가대비표!O49</f>
        <v>0</v>
      </c>
      <c r="F190" s="28">
        <f>TRUNC(E190*D190,1)</f>
        <v>0</v>
      </c>
      <c r="G190" s="25"/>
      <c r="H190" s="28">
        <f>TRUNC(G190*D190,1)</f>
        <v>0</v>
      </c>
      <c r="I190" s="25">
        <f>단가대비표!V49</f>
        <v>0</v>
      </c>
      <c r="J190" s="28">
        <f>TRUNC(I190*D190,1)</f>
        <v>0</v>
      </c>
      <c r="K190" s="25">
        <f t="shared" si="17"/>
        <v>0</v>
      </c>
      <c r="L190" s="28">
        <f t="shared" si="17"/>
        <v>0</v>
      </c>
      <c r="M190" s="22" t="s">
        <v>52</v>
      </c>
      <c r="N190" s="2" t="s">
        <v>220</v>
      </c>
      <c r="O190" s="2" t="s">
        <v>308</v>
      </c>
      <c r="P190" s="2" t="s">
        <v>62</v>
      </c>
      <c r="Q190" s="2" t="s">
        <v>62</v>
      </c>
      <c r="R190" s="2" t="s">
        <v>63</v>
      </c>
      <c r="S190" s="3"/>
      <c r="T190" s="3"/>
      <c r="U190" s="3"/>
      <c r="V190" s="3">
        <v>1</v>
      </c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2" t="s">
        <v>52</v>
      </c>
      <c r="AW190" s="2" t="s">
        <v>531</v>
      </c>
      <c r="AX190" s="2" t="s">
        <v>52</v>
      </c>
      <c r="AY190" s="2" t="s">
        <v>52</v>
      </c>
      <c r="AZ190" s="2" t="s">
        <v>52</v>
      </c>
    </row>
    <row r="191" spans="1:52" ht="30" customHeight="1" x14ac:dyDescent="0.3">
      <c r="A191" s="22" t="s">
        <v>525</v>
      </c>
      <c r="B191" s="22" t="s">
        <v>532</v>
      </c>
      <c r="C191" s="22" t="s">
        <v>282</v>
      </c>
      <c r="D191" s="23">
        <v>1</v>
      </c>
      <c r="E191" s="25"/>
      <c r="F191" s="28">
        <f>TRUNC(E191*D191,1)</f>
        <v>0</v>
      </c>
      <c r="G191" s="25">
        <v>0</v>
      </c>
      <c r="H191" s="28">
        <f>TRUNC(G191*D191,1)</f>
        <v>0</v>
      </c>
      <c r="I191" s="25">
        <v>0</v>
      </c>
      <c r="J191" s="28">
        <f>TRUNC(I191*D191,1)</f>
        <v>0</v>
      </c>
      <c r="K191" s="25">
        <f t="shared" si="17"/>
        <v>0</v>
      </c>
      <c r="L191" s="28">
        <f t="shared" si="17"/>
        <v>0</v>
      </c>
      <c r="M191" s="22" t="s">
        <v>52</v>
      </c>
      <c r="N191" s="2" t="s">
        <v>220</v>
      </c>
      <c r="O191" s="2" t="s">
        <v>283</v>
      </c>
      <c r="P191" s="2" t="s">
        <v>62</v>
      </c>
      <c r="Q191" s="2" t="s">
        <v>62</v>
      </c>
      <c r="R191" s="2" t="s">
        <v>62</v>
      </c>
      <c r="S191" s="3">
        <v>1</v>
      </c>
      <c r="T191" s="3">
        <v>0</v>
      </c>
      <c r="U191" s="3">
        <v>0.02</v>
      </c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2" t="s">
        <v>52</v>
      </c>
      <c r="AW191" s="2" t="s">
        <v>533</v>
      </c>
      <c r="AX191" s="2" t="s">
        <v>52</v>
      </c>
      <c r="AY191" s="2" t="s">
        <v>52</v>
      </c>
      <c r="AZ191" s="2" t="s">
        <v>52</v>
      </c>
    </row>
    <row r="192" spans="1:52" ht="30" customHeight="1" x14ac:dyDescent="0.3">
      <c r="A192" s="22" t="s">
        <v>273</v>
      </c>
      <c r="B192" s="22" t="s">
        <v>52</v>
      </c>
      <c r="C192" s="22" t="s">
        <v>52</v>
      </c>
      <c r="D192" s="23"/>
      <c r="E192" s="25"/>
      <c r="F192" s="28">
        <f>TRUNC(SUMIF(N189:N191, N188, F189:F191),0)</f>
        <v>0</v>
      </c>
      <c r="G192" s="25"/>
      <c r="H192" s="28">
        <f>TRUNC(SUMIF(N189:N191, N188, H189:H191),0)</f>
        <v>0</v>
      </c>
      <c r="I192" s="25"/>
      <c r="J192" s="28">
        <f>TRUNC(SUMIF(N189:N191, N188, J189:J191),0)</f>
        <v>0</v>
      </c>
      <c r="K192" s="25"/>
      <c r="L192" s="28">
        <f>F192+H192+J192</f>
        <v>0</v>
      </c>
      <c r="M192" s="22" t="s">
        <v>52</v>
      </c>
      <c r="N192" s="2" t="s">
        <v>80</v>
      </c>
      <c r="O192" s="2" t="s">
        <v>80</v>
      </c>
      <c r="P192" s="2" t="s">
        <v>52</v>
      </c>
      <c r="Q192" s="2" t="s">
        <v>52</v>
      </c>
      <c r="R192" s="2" t="s">
        <v>52</v>
      </c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2" t="s">
        <v>52</v>
      </c>
      <c r="AW192" s="2" t="s">
        <v>52</v>
      </c>
      <c r="AX192" s="2" t="s">
        <v>52</v>
      </c>
      <c r="AY192" s="2" t="s">
        <v>52</v>
      </c>
      <c r="AZ192" s="2" t="s">
        <v>52</v>
      </c>
    </row>
    <row r="193" spans="1:52" ht="30" customHeight="1" x14ac:dyDescent="0.3">
      <c r="A193" s="23"/>
      <c r="B193" s="23"/>
      <c r="C193" s="23"/>
      <c r="D193" s="23"/>
      <c r="E193" s="25"/>
      <c r="F193" s="28"/>
      <c r="G193" s="25"/>
      <c r="H193" s="28"/>
      <c r="I193" s="25"/>
      <c r="J193" s="28"/>
      <c r="K193" s="25"/>
      <c r="L193" s="28"/>
      <c r="M193" s="23"/>
    </row>
    <row r="194" spans="1:52" ht="30" customHeight="1" x14ac:dyDescent="0.3">
      <c r="A194" s="19" t="s">
        <v>534</v>
      </c>
      <c r="B194" s="20"/>
      <c r="C194" s="20"/>
      <c r="D194" s="20"/>
      <c r="E194" s="24"/>
      <c r="F194" s="27"/>
      <c r="G194" s="24"/>
      <c r="H194" s="27"/>
      <c r="I194" s="24"/>
      <c r="J194" s="27"/>
      <c r="K194" s="24"/>
      <c r="L194" s="27"/>
      <c r="M194" s="21"/>
      <c r="N194" s="1" t="s">
        <v>210</v>
      </c>
    </row>
    <row r="195" spans="1:52" ht="30" customHeight="1" x14ac:dyDescent="0.3">
      <c r="A195" s="22" t="s">
        <v>302</v>
      </c>
      <c r="B195" s="22" t="s">
        <v>303</v>
      </c>
      <c r="C195" s="22" t="s">
        <v>304</v>
      </c>
      <c r="D195" s="23">
        <v>5.2999999999999999E-2</v>
      </c>
      <c r="E195" s="25">
        <f>단가대비표!O50</f>
        <v>0</v>
      </c>
      <c r="F195" s="28">
        <f>TRUNC(E195*D195,1)</f>
        <v>0</v>
      </c>
      <c r="G195" s="25"/>
      <c r="H195" s="28">
        <f>TRUNC(G195*D195,1)</f>
        <v>0</v>
      </c>
      <c r="I195" s="25">
        <f>단가대비표!V50</f>
        <v>0</v>
      </c>
      <c r="J195" s="28">
        <f>TRUNC(I195*D195,1)</f>
        <v>0</v>
      </c>
      <c r="K195" s="25">
        <f t="shared" ref="K195:L197" si="18">TRUNC(E195+G195+I195,1)</f>
        <v>0</v>
      </c>
      <c r="L195" s="28">
        <f t="shared" si="18"/>
        <v>0</v>
      </c>
      <c r="M195" s="22" t="s">
        <v>52</v>
      </c>
      <c r="N195" s="2" t="s">
        <v>210</v>
      </c>
      <c r="O195" s="2" t="s">
        <v>305</v>
      </c>
      <c r="P195" s="2" t="s">
        <v>62</v>
      </c>
      <c r="Q195" s="2" t="s">
        <v>62</v>
      </c>
      <c r="R195" s="2" t="s">
        <v>63</v>
      </c>
      <c r="S195" s="3"/>
      <c r="T195" s="3"/>
      <c r="U195" s="3"/>
      <c r="V195" s="3">
        <v>1</v>
      </c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2" t="s">
        <v>52</v>
      </c>
      <c r="AW195" s="2" t="s">
        <v>536</v>
      </c>
      <c r="AX195" s="2" t="s">
        <v>52</v>
      </c>
      <c r="AY195" s="2" t="s">
        <v>52</v>
      </c>
      <c r="AZ195" s="2" t="s">
        <v>52</v>
      </c>
    </row>
    <row r="196" spans="1:52" ht="30" customHeight="1" x14ac:dyDescent="0.3">
      <c r="A196" s="22" t="s">
        <v>307</v>
      </c>
      <c r="B196" s="22" t="s">
        <v>303</v>
      </c>
      <c r="C196" s="22" t="s">
        <v>304</v>
      </c>
      <c r="D196" s="23">
        <v>3.5000000000000003E-2</v>
      </c>
      <c r="E196" s="25">
        <f>단가대비표!O49</f>
        <v>0</v>
      </c>
      <c r="F196" s="28">
        <f>TRUNC(E196*D196,1)</f>
        <v>0</v>
      </c>
      <c r="G196" s="25"/>
      <c r="H196" s="28">
        <f>TRUNC(G196*D196,1)</f>
        <v>0</v>
      </c>
      <c r="I196" s="25">
        <f>단가대비표!V49</f>
        <v>0</v>
      </c>
      <c r="J196" s="28">
        <f>TRUNC(I196*D196,1)</f>
        <v>0</v>
      </c>
      <c r="K196" s="25">
        <f t="shared" si="18"/>
        <v>0</v>
      </c>
      <c r="L196" s="28">
        <f t="shared" si="18"/>
        <v>0</v>
      </c>
      <c r="M196" s="22" t="s">
        <v>52</v>
      </c>
      <c r="N196" s="2" t="s">
        <v>210</v>
      </c>
      <c r="O196" s="2" t="s">
        <v>308</v>
      </c>
      <c r="P196" s="2" t="s">
        <v>62</v>
      </c>
      <c r="Q196" s="2" t="s">
        <v>62</v>
      </c>
      <c r="R196" s="2" t="s">
        <v>63</v>
      </c>
      <c r="S196" s="3"/>
      <c r="T196" s="3"/>
      <c r="U196" s="3"/>
      <c r="V196" s="3">
        <v>1</v>
      </c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2" t="s">
        <v>52</v>
      </c>
      <c r="AW196" s="2" t="s">
        <v>537</v>
      </c>
      <c r="AX196" s="2" t="s">
        <v>52</v>
      </c>
      <c r="AY196" s="2" t="s">
        <v>52</v>
      </c>
      <c r="AZ196" s="2" t="s">
        <v>52</v>
      </c>
    </row>
    <row r="197" spans="1:52" ht="30" customHeight="1" x14ac:dyDescent="0.3">
      <c r="A197" s="22" t="s">
        <v>310</v>
      </c>
      <c r="B197" s="22" t="s">
        <v>311</v>
      </c>
      <c r="C197" s="22" t="s">
        <v>282</v>
      </c>
      <c r="D197" s="23">
        <v>1</v>
      </c>
      <c r="E197" s="25"/>
      <c r="F197" s="28">
        <f>TRUNC(E197*D197,1)</f>
        <v>0</v>
      </c>
      <c r="G197" s="25">
        <v>0</v>
      </c>
      <c r="H197" s="28">
        <f>TRUNC(G197*D197,1)</f>
        <v>0</v>
      </c>
      <c r="I197" s="25">
        <v>0</v>
      </c>
      <c r="J197" s="28">
        <f>TRUNC(I197*D197,1)</f>
        <v>0</v>
      </c>
      <c r="K197" s="25">
        <f t="shared" si="18"/>
        <v>0</v>
      </c>
      <c r="L197" s="28">
        <f t="shared" si="18"/>
        <v>0</v>
      </c>
      <c r="M197" s="22" t="s">
        <v>52</v>
      </c>
      <c r="N197" s="2" t="s">
        <v>210</v>
      </c>
      <c r="O197" s="2" t="s">
        <v>283</v>
      </c>
      <c r="P197" s="2" t="s">
        <v>62</v>
      </c>
      <c r="Q197" s="2" t="s">
        <v>62</v>
      </c>
      <c r="R197" s="2" t="s">
        <v>62</v>
      </c>
      <c r="S197" s="3">
        <v>1</v>
      </c>
      <c r="T197" s="3">
        <v>0</v>
      </c>
      <c r="U197" s="3">
        <v>0.02</v>
      </c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2" t="s">
        <v>52</v>
      </c>
      <c r="AW197" s="2" t="s">
        <v>538</v>
      </c>
      <c r="AX197" s="2" t="s">
        <v>52</v>
      </c>
      <c r="AY197" s="2" t="s">
        <v>52</v>
      </c>
      <c r="AZ197" s="2" t="s">
        <v>52</v>
      </c>
    </row>
    <row r="198" spans="1:52" ht="30" customHeight="1" x14ac:dyDescent="0.3">
      <c r="A198" s="22" t="s">
        <v>273</v>
      </c>
      <c r="B198" s="22" t="s">
        <v>52</v>
      </c>
      <c r="C198" s="22" t="s">
        <v>52</v>
      </c>
      <c r="D198" s="23"/>
      <c r="E198" s="25"/>
      <c r="F198" s="28">
        <f>TRUNC(SUMIF(N195:N197, N194, F195:F197),0)</f>
        <v>0</v>
      </c>
      <c r="G198" s="25"/>
      <c r="H198" s="28">
        <f>TRUNC(SUMIF(N195:N197, N194, H195:H197),0)</f>
        <v>0</v>
      </c>
      <c r="I198" s="25"/>
      <c r="J198" s="28">
        <f>TRUNC(SUMIF(N195:N197, N194, J195:J197),0)</f>
        <v>0</v>
      </c>
      <c r="K198" s="25"/>
      <c r="L198" s="28">
        <f>F198+H198+J198</f>
        <v>0</v>
      </c>
      <c r="M198" s="22" t="s">
        <v>52</v>
      </c>
      <c r="N198" s="2" t="s">
        <v>80</v>
      </c>
      <c r="O198" s="2" t="s">
        <v>80</v>
      </c>
      <c r="P198" s="2" t="s">
        <v>52</v>
      </c>
      <c r="Q198" s="2" t="s">
        <v>52</v>
      </c>
      <c r="R198" s="2" t="s">
        <v>52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2" t="s">
        <v>52</v>
      </c>
      <c r="AW198" s="2" t="s">
        <v>52</v>
      </c>
      <c r="AX198" s="2" t="s">
        <v>52</v>
      </c>
      <c r="AY198" s="2" t="s">
        <v>52</v>
      </c>
      <c r="AZ198" s="2" t="s">
        <v>52</v>
      </c>
    </row>
    <row r="199" spans="1:52" ht="30" customHeight="1" x14ac:dyDescent="0.3">
      <c r="A199" s="23"/>
      <c r="B199" s="23"/>
      <c r="C199" s="23"/>
      <c r="D199" s="23"/>
      <c r="E199" s="25"/>
      <c r="F199" s="28"/>
      <c r="G199" s="25"/>
      <c r="H199" s="28"/>
      <c r="I199" s="25"/>
      <c r="J199" s="28"/>
      <c r="K199" s="25"/>
      <c r="L199" s="28"/>
      <c r="M199" s="23"/>
    </row>
    <row r="200" spans="1:52" ht="30" customHeight="1" x14ac:dyDescent="0.3">
      <c r="A200" s="19" t="s">
        <v>539</v>
      </c>
      <c r="B200" s="20"/>
      <c r="C200" s="20"/>
      <c r="D200" s="20"/>
      <c r="E200" s="24"/>
      <c r="F200" s="27"/>
      <c r="G200" s="24"/>
      <c r="H200" s="27"/>
      <c r="I200" s="24"/>
      <c r="J200" s="27"/>
      <c r="K200" s="24"/>
      <c r="L200" s="27"/>
      <c r="M200" s="21"/>
      <c r="N200" s="1" t="s">
        <v>215</v>
      </c>
    </row>
    <row r="201" spans="1:52" ht="30" customHeight="1" x14ac:dyDescent="0.3">
      <c r="A201" s="22" t="s">
        <v>323</v>
      </c>
      <c r="B201" s="22" t="s">
        <v>303</v>
      </c>
      <c r="C201" s="22" t="s">
        <v>304</v>
      </c>
      <c r="D201" s="23">
        <v>2.7E-2</v>
      </c>
      <c r="E201" s="25">
        <f>단가대비표!O51</f>
        <v>0</v>
      </c>
      <c r="F201" s="28">
        <f>TRUNC(E201*D201,1)</f>
        <v>0</v>
      </c>
      <c r="G201" s="25"/>
      <c r="H201" s="28">
        <f>TRUNC(G201*D201,1)</f>
        <v>0</v>
      </c>
      <c r="I201" s="25">
        <f>단가대비표!V51</f>
        <v>0</v>
      </c>
      <c r="J201" s="28">
        <f>TRUNC(I201*D201,1)</f>
        <v>0</v>
      </c>
      <c r="K201" s="25">
        <f>TRUNC(E201+G201+I201,1)</f>
        <v>0</v>
      </c>
      <c r="L201" s="28">
        <f>TRUNC(F201+H201+J201,1)</f>
        <v>0</v>
      </c>
      <c r="M201" s="22" t="s">
        <v>52</v>
      </c>
      <c r="N201" s="2" t="s">
        <v>215</v>
      </c>
      <c r="O201" s="2" t="s">
        <v>324</v>
      </c>
      <c r="P201" s="2" t="s">
        <v>62</v>
      </c>
      <c r="Q201" s="2" t="s">
        <v>62</v>
      </c>
      <c r="R201" s="2" t="s">
        <v>63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2" t="s">
        <v>52</v>
      </c>
      <c r="AW201" s="2" t="s">
        <v>540</v>
      </c>
      <c r="AX201" s="2" t="s">
        <v>52</v>
      </c>
      <c r="AY201" s="2" t="s">
        <v>52</v>
      </c>
      <c r="AZ201" s="2" t="s">
        <v>52</v>
      </c>
    </row>
    <row r="202" spans="1:52" ht="30" customHeight="1" x14ac:dyDescent="0.3">
      <c r="A202" s="22" t="s">
        <v>307</v>
      </c>
      <c r="B202" s="22" t="s">
        <v>303</v>
      </c>
      <c r="C202" s="22" t="s">
        <v>304</v>
      </c>
      <c r="D202" s="23">
        <v>1.7999999999999999E-2</v>
      </c>
      <c r="E202" s="25">
        <f>단가대비표!O49</f>
        <v>0</v>
      </c>
      <c r="F202" s="28">
        <f>TRUNC(E202*D202,1)</f>
        <v>0</v>
      </c>
      <c r="G202" s="25"/>
      <c r="H202" s="28">
        <f>TRUNC(G202*D202,1)</f>
        <v>0</v>
      </c>
      <c r="I202" s="25">
        <f>단가대비표!V49</f>
        <v>0</v>
      </c>
      <c r="J202" s="28">
        <f>TRUNC(I202*D202,1)</f>
        <v>0</v>
      </c>
      <c r="K202" s="25">
        <f>TRUNC(E202+G202+I202,1)</f>
        <v>0</v>
      </c>
      <c r="L202" s="28">
        <f>TRUNC(F202+H202+J202,1)</f>
        <v>0</v>
      </c>
      <c r="M202" s="22" t="s">
        <v>52</v>
      </c>
      <c r="N202" s="2" t="s">
        <v>215</v>
      </c>
      <c r="O202" s="2" t="s">
        <v>308</v>
      </c>
      <c r="P202" s="2" t="s">
        <v>62</v>
      </c>
      <c r="Q202" s="2" t="s">
        <v>62</v>
      </c>
      <c r="R202" s="2" t="s">
        <v>63</v>
      </c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2" t="s">
        <v>52</v>
      </c>
      <c r="AW202" s="2" t="s">
        <v>541</v>
      </c>
      <c r="AX202" s="2" t="s">
        <v>52</v>
      </c>
      <c r="AY202" s="2" t="s">
        <v>52</v>
      </c>
      <c r="AZ202" s="2" t="s">
        <v>52</v>
      </c>
    </row>
    <row r="203" spans="1:52" ht="30" customHeight="1" x14ac:dyDescent="0.3">
      <c r="A203" s="22" t="s">
        <v>273</v>
      </c>
      <c r="B203" s="22" t="s">
        <v>52</v>
      </c>
      <c r="C203" s="22" t="s">
        <v>52</v>
      </c>
      <c r="D203" s="23"/>
      <c r="E203" s="25"/>
      <c r="F203" s="28">
        <f>TRUNC(SUMIF(N201:N202, N200, F201:F202),0)</f>
        <v>0</v>
      </c>
      <c r="G203" s="25"/>
      <c r="H203" s="28">
        <f>TRUNC(SUMIF(N201:N202, N200, H201:H202),0)</f>
        <v>0</v>
      </c>
      <c r="I203" s="25"/>
      <c r="J203" s="28">
        <f>TRUNC(SUMIF(N201:N202, N200, J201:J202),0)</f>
        <v>0</v>
      </c>
      <c r="K203" s="25"/>
      <c r="L203" s="28">
        <f>F203+H203+J203</f>
        <v>0</v>
      </c>
      <c r="M203" s="22" t="s">
        <v>52</v>
      </c>
      <c r="N203" s="2" t="s">
        <v>80</v>
      </c>
      <c r="O203" s="2" t="s">
        <v>80</v>
      </c>
      <c r="P203" s="2" t="s">
        <v>52</v>
      </c>
      <c r="Q203" s="2" t="s">
        <v>52</v>
      </c>
      <c r="R203" s="2" t="s">
        <v>52</v>
      </c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2" t="s">
        <v>52</v>
      </c>
      <c r="AW203" s="2" t="s">
        <v>52</v>
      </c>
      <c r="AX203" s="2" t="s">
        <v>52</v>
      </c>
      <c r="AY203" s="2" t="s">
        <v>52</v>
      </c>
      <c r="AZ203" s="2" t="s">
        <v>52</v>
      </c>
    </row>
  </sheetData>
  <mergeCells count="45"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5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52"/>
  <sheetViews>
    <sheetView topLeftCell="B1" workbookViewId="0">
      <selection sqref="A1:X1"/>
    </sheetView>
  </sheetViews>
  <sheetFormatPr defaultRowHeight="16.5" x14ac:dyDescent="0.3"/>
  <cols>
    <col min="1" max="1" width="12.625" hidden="1" customWidth="1"/>
    <col min="2" max="3" width="30.625" customWidth="1"/>
    <col min="4" max="4" width="4.625" customWidth="1"/>
    <col min="5" max="5" width="13.625" customWidth="1"/>
    <col min="6" max="6" width="4.625" customWidth="1"/>
    <col min="7" max="7" width="13.625" customWidth="1"/>
    <col min="8" max="8" width="4.625" customWidth="1"/>
    <col min="9" max="9" width="13.625" customWidth="1"/>
    <col min="10" max="10" width="4.625" customWidth="1"/>
    <col min="11" max="11" width="13.625" customWidth="1"/>
    <col min="12" max="12" width="4.625" customWidth="1"/>
    <col min="13" max="13" width="13.625" customWidth="1"/>
    <col min="14" max="14" width="4.625" customWidth="1"/>
    <col min="15" max="22" width="13.625" customWidth="1"/>
    <col min="23" max="23" width="8.625" customWidth="1"/>
    <col min="24" max="24" width="12.625" customWidth="1"/>
    <col min="25" max="27" width="1.625" hidden="1" customWidth="1"/>
    <col min="28" max="28" width="10.625" hidden="1" customWidth="1"/>
  </cols>
  <sheetData>
    <row r="1" spans="1:28" ht="30" customHeight="1" x14ac:dyDescent="0.3">
      <c r="A1" s="88" t="s">
        <v>542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8" ht="30" customHeight="1" x14ac:dyDescent="0.3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</row>
    <row r="3" spans="1:28" ht="30" customHeight="1" x14ac:dyDescent="0.3">
      <c r="A3" s="85" t="s">
        <v>241</v>
      </c>
      <c r="B3" s="85" t="s">
        <v>2</v>
      </c>
      <c r="C3" s="85" t="s">
        <v>543</v>
      </c>
      <c r="D3" s="85" t="s">
        <v>4</v>
      </c>
      <c r="E3" s="85" t="s">
        <v>6</v>
      </c>
      <c r="F3" s="85"/>
      <c r="G3" s="85"/>
      <c r="H3" s="85"/>
      <c r="I3" s="85"/>
      <c r="J3" s="85"/>
      <c r="K3" s="85"/>
      <c r="L3" s="85"/>
      <c r="M3" s="85"/>
      <c r="N3" s="85"/>
      <c r="O3" s="85"/>
      <c r="P3" s="85" t="s">
        <v>243</v>
      </c>
      <c r="Q3" s="85" t="s">
        <v>244</v>
      </c>
      <c r="R3" s="85"/>
      <c r="S3" s="85"/>
      <c r="T3" s="85"/>
      <c r="U3" s="85"/>
      <c r="V3" s="85"/>
      <c r="W3" s="85" t="s">
        <v>246</v>
      </c>
      <c r="X3" s="85" t="s">
        <v>12</v>
      </c>
      <c r="Y3" s="87" t="s">
        <v>551</v>
      </c>
      <c r="Z3" s="87" t="s">
        <v>552</v>
      </c>
      <c r="AA3" s="87" t="s">
        <v>553</v>
      </c>
      <c r="AB3" s="87" t="s">
        <v>48</v>
      </c>
    </row>
    <row r="4" spans="1:28" ht="30" customHeight="1" x14ac:dyDescent="0.3">
      <c r="A4" s="85"/>
      <c r="B4" s="85"/>
      <c r="C4" s="85"/>
      <c r="D4" s="85"/>
      <c r="E4" s="9" t="s">
        <v>544</v>
      </c>
      <c r="F4" s="9" t="s">
        <v>545</v>
      </c>
      <c r="G4" s="9" t="s">
        <v>546</v>
      </c>
      <c r="H4" s="9" t="s">
        <v>545</v>
      </c>
      <c r="I4" s="9" t="s">
        <v>547</v>
      </c>
      <c r="J4" s="9" t="s">
        <v>545</v>
      </c>
      <c r="K4" s="9" t="s">
        <v>548</v>
      </c>
      <c r="L4" s="9" t="s">
        <v>545</v>
      </c>
      <c r="M4" s="9" t="s">
        <v>549</v>
      </c>
      <c r="N4" s="9" t="s">
        <v>545</v>
      </c>
      <c r="O4" s="9" t="s">
        <v>550</v>
      </c>
      <c r="P4" s="85"/>
      <c r="Q4" s="9" t="s">
        <v>544</v>
      </c>
      <c r="R4" s="9" t="s">
        <v>546</v>
      </c>
      <c r="S4" s="9" t="s">
        <v>547</v>
      </c>
      <c r="T4" s="9" t="s">
        <v>548</v>
      </c>
      <c r="U4" s="9" t="s">
        <v>549</v>
      </c>
      <c r="V4" s="9" t="s">
        <v>550</v>
      </c>
      <c r="W4" s="85"/>
      <c r="X4" s="85"/>
      <c r="Y4" s="87"/>
      <c r="Z4" s="87"/>
      <c r="AA4" s="87"/>
      <c r="AB4" s="87"/>
    </row>
    <row r="5" spans="1:28" ht="30" customHeight="1" x14ac:dyDescent="0.3">
      <c r="A5" s="16" t="s">
        <v>238</v>
      </c>
      <c r="B5" s="16" t="s">
        <v>236</v>
      </c>
      <c r="C5" s="16" t="s">
        <v>52</v>
      </c>
      <c r="D5" s="29" t="s">
        <v>237</v>
      </c>
      <c r="E5" s="30">
        <v>0</v>
      </c>
      <c r="F5" s="16" t="s">
        <v>52</v>
      </c>
      <c r="G5" s="30">
        <v>0</v>
      </c>
      <c r="H5" s="16" t="s">
        <v>52</v>
      </c>
      <c r="I5" s="30">
        <v>423</v>
      </c>
      <c r="J5" s="16" t="s">
        <v>554</v>
      </c>
      <c r="K5" s="30">
        <v>0</v>
      </c>
      <c r="L5" s="16" t="s">
        <v>52</v>
      </c>
      <c r="M5" s="30">
        <v>0</v>
      </c>
      <c r="N5" s="16" t="s">
        <v>52</v>
      </c>
      <c r="O5" s="30">
        <f t="shared" ref="O5:O45" si="0">SMALL(E5:M5,COUNTIF(E5:M5,0)+1)</f>
        <v>423</v>
      </c>
      <c r="P5" s="30">
        <v>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16" t="s">
        <v>555</v>
      </c>
      <c r="X5" s="16" t="s">
        <v>52</v>
      </c>
      <c r="Y5" s="2" t="s">
        <v>52</v>
      </c>
      <c r="Z5" s="2" t="s">
        <v>52</v>
      </c>
      <c r="AA5" s="31"/>
      <c r="AB5" s="2" t="s">
        <v>52</v>
      </c>
    </row>
    <row r="6" spans="1:28" ht="30" customHeight="1" x14ac:dyDescent="0.3">
      <c r="A6" s="16" t="s">
        <v>68</v>
      </c>
      <c r="B6" s="16" t="s">
        <v>65</v>
      </c>
      <c r="C6" s="16" t="s">
        <v>66</v>
      </c>
      <c r="D6" s="29" t="s">
        <v>67</v>
      </c>
      <c r="E6" s="30">
        <v>0</v>
      </c>
      <c r="F6" s="16" t="s">
        <v>52</v>
      </c>
      <c r="G6" s="30">
        <v>0</v>
      </c>
      <c r="H6" s="16" t="s">
        <v>52</v>
      </c>
      <c r="I6" s="30">
        <v>0</v>
      </c>
      <c r="J6" s="16" t="s">
        <v>52</v>
      </c>
      <c r="K6" s="30">
        <v>0</v>
      </c>
      <c r="L6" s="16" t="s">
        <v>52</v>
      </c>
      <c r="M6" s="30">
        <v>1200000</v>
      </c>
      <c r="N6" s="16" t="s">
        <v>556</v>
      </c>
      <c r="O6" s="30">
        <f t="shared" si="0"/>
        <v>1200000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16" t="s">
        <v>557</v>
      </c>
      <c r="X6" s="16" t="s">
        <v>52</v>
      </c>
      <c r="Y6" s="2" t="s">
        <v>52</v>
      </c>
      <c r="Z6" s="2" t="s">
        <v>52</v>
      </c>
      <c r="AA6" s="31"/>
      <c r="AB6" s="2" t="s">
        <v>52</v>
      </c>
    </row>
    <row r="7" spans="1:28" ht="30" customHeight="1" x14ac:dyDescent="0.3">
      <c r="A7" s="16" t="s">
        <v>359</v>
      </c>
      <c r="B7" s="16" t="s">
        <v>356</v>
      </c>
      <c r="C7" s="16" t="s">
        <v>357</v>
      </c>
      <c r="D7" s="29" t="s">
        <v>358</v>
      </c>
      <c r="E7" s="30">
        <v>0</v>
      </c>
      <c r="F7" s="16" t="s">
        <v>52</v>
      </c>
      <c r="G7" s="30">
        <v>5269</v>
      </c>
      <c r="H7" s="16" t="s">
        <v>558</v>
      </c>
      <c r="I7" s="30">
        <v>7002</v>
      </c>
      <c r="J7" s="16" t="s">
        <v>559</v>
      </c>
      <c r="K7" s="30">
        <v>6575</v>
      </c>
      <c r="L7" s="16" t="s">
        <v>560</v>
      </c>
      <c r="M7" s="30">
        <v>0</v>
      </c>
      <c r="N7" s="16" t="s">
        <v>52</v>
      </c>
      <c r="O7" s="30">
        <f t="shared" si="0"/>
        <v>5269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16" t="s">
        <v>561</v>
      </c>
      <c r="X7" s="16" t="s">
        <v>52</v>
      </c>
      <c r="Y7" s="2" t="s">
        <v>52</v>
      </c>
      <c r="Z7" s="2" t="s">
        <v>52</v>
      </c>
      <c r="AA7" s="31"/>
      <c r="AB7" s="2" t="s">
        <v>52</v>
      </c>
    </row>
    <row r="8" spans="1:28" ht="30" customHeight="1" x14ac:dyDescent="0.3">
      <c r="A8" s="16" t="s">
        <v>353</v>
      </c>
      <c r="B8" s="16" t="s">
        <v>351</v>
      </c>
      <c r="C8" s="16" t="s">
        <v>352</v>
      </c>
      <c r="D8" s="29" t="s">
        <v>335</v>
      </c>
      <c r="E8" s="30">
        <v>0</v>
      </c>
      <c r="F8" s="16" t="s">
        <v>52</v>
      </c>
      <c r="G8" s="30">
        <v>0</v>
      </c>
      <c r="H8" s="16" t="s">
        <v>52</v>
      </c>
      <c r="I8" s="30">
        <v>7200</v>
      </c>
      <c r="J8" s="16" t="s">
        <v>562</v>
      </c>
      <c r="K8" s="30">
        <v>0</v>
      </c>
      <c r="L8" s="16" t="s">
        <v>52</v>
      </c>
      <c r="M8" s="30">
        <v>0</v>
      </c>
      <c r="N8" s="16" t="s">
        <v>52</v>
      </c>
      <c r="O8" s="30">
        <f t="shared" si="0"/>
        <v>7200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16" t="s">
        <v>563</v>
      </c>
      <c r="X8" s="16" t="s">
        <v>52</v>
      </c>
      <c r="Y8" s="2" t="s">
        <v>52</v>
      </c>
      <c r="Z8" s="2" t="s">
        <v>52</v>
      </c>
      <c r="AA8" s="31"/>
      <c r="AB8" s="2" t="s">
        <v>52</v>
      </c>
    </row>
    <row r="9" spans="1:28" ht="30" customHeight="1" x14ac:dyDescent="0.3">
      <c r="A9" s="16" t="s">
        <v>202</v>
      </c>
      <c r="B9" s="16" t="s">
        <v>200</v>
      </c>
      <c r="C9" s="16" t="s">
        <v>201</v>
      </c>
      <c r="D9" s="29" t="s">
        <v>101</v>
      </c>
      <c r="E9" s="30">
        <v>660</v>
      </c>
      <c r="F9" s="16" t="s">
        <v>52</v>
      </c>
      <c r="G9" s="30">
        <v>0</v>
      </c>
      <c r="H9" s="16" t="s">
        <v>52</v>
      </c>
      <c r="I9" s="30">
        <v>1890</v>
      </c>
      <c r="J9" s="16" t="s">
        <v>564</v>
      </c>
      <c r="K9" s="30">
        <v>2686</v>
      </c>
      <c r="L9" s="16" t="s">
        <v>565</v>
      </c>
      <c r="M9" s="30">
        <v>0</v>
      </c>
      <c r="N9" s="16" t="s">
        <v>52</v>
      </c>
      <c r="O9" s="30">
        <f t="shared" si="0"/>
        <v>660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16" t="s">
        <v>566</v>
      </c>
      <c r="X9" s="16" t="s">
        <v>52</v>
      </c>
      <c r="Y9" s="2" t="s">
        <v>52</v>
      </c>
      <c r="Z9" s="2" t="s">
        <v>52</v>
      </c>
      <c r="AA9" s="31"/>
      <c r="AB9" s="2" t="s">
        <v>52</v>
      </c>
    </row>
    <row r="10" spans="1:28" ht="30" customHeight="1" x14ac:dyDescent="0.3">
      <c r="A10" s="16" t="s">
        <v>481</v>
      </c>
      <c r="B10" s="16" t="s">
        <v>479</v>
      </c>
      <c r="C10" s="16" t="s">
        <v>480</v>
      </c>
      <c r="D10" s="29" t="s">
        <v>101</v>
      </c>
      <c r="E10" s="30">
        <v>1329</v>
      </c>
      <c r="F10" s="16" t="s">
        <v>52</v>
      </c>
      <c r="G10" s="30">
        <v>2136</v>
      </c>
      <c r="H10" s="16" t="s">
        <v>567</v>
      </c>
      <c r="I10" s="30">
        <v>1723</v>
      </c>
      <c r="J10" s="16" t="s">
        <v>568</v>
      </c>
      <c r="K10" s="30">
        <v>1700</v>
      </c>
      <c r="L10" s="16" t="s">
        <v>569</v>
      </c>
      <c r="M10" s="30">
        <v>0</v>
      </c>
      <c r="N10" s="16" t="s">
        <v>52</v>
      </c>
      <c r="O10" s="30">
        <f t="shared" si="0"/>
        <v>1329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16" t="s">
        <v>570</v>
      </c>
      <c r="X10" s="16" t="s">
        <v>52</v>
      </c>
      <c r="Y10" s="2" t="s">
        <v>52</v>
      </c>
      <c r="Z10" s="2" t="s">
        <v>52</v>
      </c>
      <c r="AA10" s="31"/>
      <c r="AB10" s="2" t="s">
        <v>52</v>
      </c>
    </row>
    <row r="11" spans="1:28" ht="30" customHeight="1" x14ac:dyDescent="0.3">
      <c r="A11" s="16" t="s">
        <v>485</v>
      </c>
      <c r="B11" s="16" t="s">
        <v>483</v>
      </c>
      <c r="C11" s="16" t="s">
        <v>484</v>
      </c>
      <c r="D11" s="29" t="s">
        <v>101</v>
      </c>
      <c r="E11" s="30">
        <v>0</v>
      </c>
      <c r="F11" s="16" t="s">
        <v>52</v>
      </c>
      <c r="G11" s="30">
        <v>260</v>
      </c>
      <c r="H11" s="16" t="s">
        <v>571</v>
      </c>
      <c r="I11" s="30">
        <v>0</v>
      </c>
      <c r="J11" s="16" t="s">
        <v>52</v>
      </c>
      <c r="K11" s="30">
        <v>550</v>
      </c>
      <c r="L11" s="16" t="s">
        <v>572</v>
      </c>
      <c r="M11" s="30">
        <v>0</v>
      </c>
      <c r="N11" s="16" t="s">
        <v>52</v>
      </c>
      <c r="O11" s="30">
        <f t="shared" si="0"/>
        <v>260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16" t="s">
        <v>573</v>
      </c>
      <c r="X11" s="16" t="s">
        <v>52</v>
      </c>
      <c r="Y11" s="2" t="s">
        <v>52</v>
      </c>
      <c r="Z11" s="2" t="s">
        <v>52</v>
      </c>
      <c r="AA11" s="31"/>
      <c r="AB11" s="2" t="s">
        <v>52</v>
      </c>
    </row>
    <row r="12" spans="1:28" ht="30" customHeight="1" x14ac:dyDescent="0.3">
      <c r="A12" s="16" t="s">
        <v>477</v>
      </c>
      <c r="B12" s="16" t="s">
        <v>475</v>
      </c>
      <c r="C12" s="16" t="s">
        <v>476</v>
      </c>
      <c r="D12" s="29" t="s">
        <v>101</v>
      </c>
      <c r="E12" s="30">
        <v>1150</v>
      </c>
      <c r="F12" s="16" t="s">
        <v>52</v>
      </c>
      <c r="G12" s="30">
        <v>1350</v>
      </c>
      <c r="H12" s="16" t="s">
        <v>574</v>
      </c>
      <c r="I12" s="30">
        <v>1350</v>
      </c>
      <c r="J12" s="16" t="s">
        <v>575</v>
      </c>
      <c r="K12" s="30">
        <v>1150</v>
      </c>
      <c r="L12" s="16" t="s">
        <v>576</v>
      </c>
      <c r="M12" s="30">
        <v>0</v>
      </c>
      <c r="N12" s="16" t="s">
        <v>52</v>
      </c>
      <c r="O12" s="30">
        <f t="shared" si="0"/>
        <v>1150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16" t="s">
        <v>577</v>
      </c>
      <c r="X12" s="16" t="s">
        <v>52</v>
      </c>
      <c r="Y12" s="2" t="s">
        <v>52</v>
      </c>
      <c r="Z12" s="2" t="s">
        <v>52</v>
      </c>
      <c r="AA12" s="31"/>
      <c r="AB12" s="2" t="s">
        <v>52</v>
      </c>
    </row>
    <row r="13" spans="1:28" ht="30" customHeight="1" x14ac:dyDescent="0.3">
      <c r="A13" s="16" t="s">
        <v>61</v>
      </c>
      <c r="B13" s="16" t="s">
        <v>58</v>
      </c>
      <c r="C13" s="16" t="s">
        <v>59</v>
      </c>
      <c r="D13" s="29" t="s">
        <v>60</v>
      </c>
      <c r="E13" s="30">
        <v>0</v>
      </c>
      <c r="F13" s="16" t="s">
        <v>52</v>
      </c>
      <c r="G13" s="30">
        <v>0</v>
      </c>
      <c r="H13" s="16" t="s">
        <v>52</v>
      </c>
      <c r="I13" s="30">
        <v>0</v>
      </c>
      <c r="J13" s="16" t="s">
        <v>52</v>
      </c>
      <c r="K13" s="30">
        <v>0</v>
      </c>
      <c r="L13" s="16" t="s">
        <v>52</v>
      </c>
      <c r="M13" s="30">
        <v>27540000</v>
      </c>
      <c r="N13" s="16" t="s">
        <v>52</v>
      </c>
      <c r="O13" s="30">
        <f t="shared" si="0"/>
        <v>27540000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16" t="s">
        <v>578</v>
      </c>
      <c r="X13" s="16" t="s">
        <v>52</v>
      </c>
      <c r="Y13" s="2" t="s">
        <v>52</v>
      </c>
      <c r="Z13" s="2" t="s">
        <v>52</v>
      </c>
      <c r="AA13" s="31"/>
      <c r="AB13" s="2" t="s">
        <v>52</v>
      </c>
    </row>
    <row r="14" spans="1:28" ht="30" customHeight="1" x14ac:dyDescent="0.3">
      <c r="A14" s="16" t="s">
        <v>330</v>
      </c>
      <c r="B14" s="16" t="s">
        <v>328</v>
      </c>
      <c r="C14" s="16" t="s">
        <v>329</v>
      </c>
      <c r="D14" s="29" t="s">
        <v>85</v>
      </c>
      <c r="E14" s="30">
        <v>7390</v>
      </c>
      <c r="F14" s="16" t="s">
        <v>52</v>
      </c>
      <c r="G14" s="30">
        <v>0</v>
      </c>
      <c r="H14" s="16" t="s">
        <v>52</v>
      </c>
      <c r="I14" s="30">
        <v>0</v>
      </c>
      <c r="J14" s="16" t="s">
        <v>52</v>
      </c>
      <c r="K14" s="30">
        <v>9230</v>
      </c>
      <c r="L14" s="16" t="s">
        <v>579</v>
      </c>
      <c r="M14" s="30">
        <v>9230</v>
      </c>
      <c r="N14" s="16" t="s">
        <v>580</v>
      </c>
      <c r="O14" s="30">
        <f t="shared" si="0"/>
        <v>7390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16" t="s">
        <v>581</v>
      </c>
      <c r="X14" s="16" t="s">
        <v>52</v>
      </c>
      <c r="Y14" s="2" t="s">
        <v>52</v>
      </c>
      <c r="Z14" s="2" t="s">
        <v>52</v>
      </c>
      <c r="AA14" s="31"/>
      <c r="AB14" s="2" t="s">
        <v>52</v>
      </c>
    </row>
    <row r="15" spans="1:28" ht="30" customHeight="1" x14ac:dyDescent="0.3">
      <c r="A15" s="16" t="s">
        <v>340</v>
      </c>
      <c r="B15" s="16" t="s">
        <v>338</v>
      </c>
      <c r="C15" s="16" t="s">
        <v>339</v>
      </c>
      <c r="D15" s="29" t="s">
        <v>85</v>
      </c>
      <c r="E15" s="30">
        <v>310</v>
      </c>
      <c r="F15" s="16" t="s">
        <v>52</v>
      </c>
      <c r="G15" s="30">
        <v>0</v>
      </c>
      <c r="H15" s="16" t="s">
        <v>52</v>
      </c>
      <c r="I15" s="30">
        <v>360</v>
      </c>
      <c r="J15" s="16" t="s">
        <v>582</v>
      </c>
      <c r="K15" s="30">
        <v>360</v>
      </c>
      <c r="L15" s="16" t="s">
        <v>583</v>
      </c>
      <c r="M15" s="30">
        <v>0</v>
      </c>
      <c r="N15" s="16" t="s">
        <v>52</v>
      </c>
      <c r="O15" s="30">
        <f t="shared" si="0"/>
        <v>310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16" t="s">
        <v>584</v>
      </c>
      <c r="X15" s="16" t="s">
        <v>52</v>
      </c>
      <c r="Y15" s="2" t="s">
        <v>52</v>
      </c>
      <c r="Z15" s="2" t="s">
        <v>52</v>
      </c>
      <c r="AA15" s="31"/>
      <c r="AB15" s="2" t="s">
        <v>52</v>
      </c>
    </row>
    <row r="16" spans="1:28" ht="30" customHeight="1" x14ac:dyDescent="0.3">
      <c r="A16" s="16" t="s">
        <v>336</v>
      </c>
      <c r="B16" s="16" t="s">
        <v>333</v>
      </c>
      <c r="C16" s="16" t="s">
        <v>334</v>
      </c>
      <c r="D16" s="29" t="s">
        <v>335</v>
      </c>
      <c r="E16" s="30">
        <v>1660</v>
      </c>
      <c r="F16" s="16" t="s">
        <v>52</v>
      </c>
      <c r="G16" s="30">
        <v>0</v>
      </c>
      <c r="H16" s="16" t="s">
        <v>52</v>
      </c>
      <c r="I16" s="30">
        <v>1279</v>
      </c>
      <c r="J16" s="16" t="s">
        <v>582</v>
      </c>
      <c r="K16" s="30">
        <v>1279</v>
      </c>
      <c r="L16" s="16" t="s">
        <v>583</v>
      </c>
      <c r="M16" s="30">
        <v>0</v>
      </c>
      <c r="N16" s="16" t="s">
        <v>52</v>
      </c>
      <c r="O16" s="30">
        <f t="shared" si="0"/>
        <v>1279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16" t="s">
        <v>585</v>
      </c>
      <c r="X16" s="16" t="s">
        <v>52</v>
      </c>
      <c r="Y16" s="2" t="s">
        <v>52</v>
      </c>
      <c r="Z16" s="2" t="s">
        <v>52</v>
      </c>
      <c r="AA16" s="31"/>
      <c r="AB16" s="2" t="s">
        <v>52</v>
      </c>
    </row>
    <row r="17" spans="1:28" ht="30" customHeight="1" x14ac:dyDescent="0.3">
      <c r="A17" s="16" t="s">
        <v>397</v>
      </c>
      <c r="B17" s="16" t="s">
        <v>395</v>
      </c>
      <c r="C17" s="16" t="s">
        <v>396</v>
      </c>
      <c r="D17" s="29" t="s">
        <v>101</v>
      </c>
      <c r="E17" s="30">
        <v>753860</v>
      </c>
      <c r="F17" s="16" t="s">
        <v>52</v>
      </c>
      <c r="G17" s="30">
        <v>886880</v>
      </c>
      <c r="H17" s="16" t="s">
        <v>586</v>
      </c>
      <c r="I17" s="30">
        <v>917350</v>
      </c>
      <c r="J17" s="16" t="s">
        <v>587</v>
      </c>
      <c r="K17" s="30">
        <v>940090</v>
      </c>
      <c r="L17" s="16" t="s">
        <v>588</v>
      </c>
      <c r="M17" s="30">
        <v>0</v>
      </c>
      <c r="N17" s="16" t="s">
        <v>52</v>
      </c>
      <c r="O17" s="30">
        <f t="shared" si="0"/>
        <v>753860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16" t="s">
        <v>589</v>
      </c>
      <c r="X17" s="16" t="s">
        <v>52</v>
      </c>
      <c r="Y17" s="2" t="s">
        <v>52</v>
      </c>
      <c r="Z17" s="2" t="s">
        <v>52</v>
      </c>
      <c r="AA17" s="31"/>
      <c r="AB17" s="2" t="s">
        <v>52</v>
      </c>
    </row>
    <row r="18" spans="1:28" ht="30" customHeight="1" x14ac:dyDescent="0.3">
      <c r="A18" s="16" t="s">
        <v>391</v>
      </c>
      <c r="B18" s="16" t="s">
        <v>389</v>
      </c>
      <c r="C18" s="16" t="s">
        <v>390</v>
      </c>
      <c r="D18" s="29" t="s">
        <v>101</v>
      </c>
      <c r="E18" s="30">
        <v>30090</v>
      </c>
      <c r="F18" s="16" t="s">
        <v>52</v>
      </c>
      <c r="G18" s="30">
        <v>43164</v>
      </c>
      <c r="H18" s="16" t="s">
        <v>590</v>
      </c>
      <c r="I18" s="30">
        <v>37230</v>
      </c>
      <c r="J18" s="16" t="s">
        <v>591</v>
      </c>
      <c r="K18" s="30">
        <v>41190</v>
      </c>
      <c r="L18" s="16" t="s">
        <v>592</v>
      </c>
      <c r="M18" s="30">
        <v>0</v>
      </c>
      <c r="N18" s="16" t="s">
        <v>52</v>
      </c>
      <c r="O18" s="30">
        <f t="shared" si="0"/>
        <v>30090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16" t="s">
        <v>593</v>
      </c>
      <c r="X18" s="16" t="s">
        <v>52</v>
      </c>
      <c r="Y18" s="2" t="s">
        <v>52</v>
      </c>
      <c r="Z18" s="2" t="s">
        <v>52</v>
      </c>
      <c r="AA18" s="31"/>
      <c r="AB18" s="2" t="s">
        <v>52</v>
      </c>
    </row>
    <row r="19" spans="1:28" ht="30" customHeight="1" x14ac:dyDescent="0.3">
      <c r="A19" s="16" t="s">
        <v>494</v>
      </c>
      <c r="B19" s="16" t="s">
        <v>389</v>
      </c>
      <c r="C19" s="16" t="s">
        <v>493</v>
      </c>
      <c r="D19" s="29" t="s">
        <v>101</v>
      </c>
      <c r="E19" s="30">
        <v>0</v>
      </c>
      <c r="F19" s="16" t="s">
        <v>52</v>
      </c>
      <c r="G19" s="30">
        <v>238300</v>
      </c>
      <c r="H19" s="16" t="s">
        <v>586</v>
      </c>
      <c r="I19" s="30">
        <v>192500</v>
      </c>
      <c r="J19" s="16" t="s">
        <v>594</v>
      </c>
      <c r="K19" s="30">
        <v>215470</v>
      </c>
      <c r="L19" s="16" t="s">
        <v>588</v>
      </c>
      <c r="M19" s="30">
        <v>0</v>
      </c>
      <c r="N19" s="16" t="s">
        <v>52</v>
      </c>
      <c r="O19" s="30">
        <f t="shared" si="0"/>
        <v>192500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16" t="s">
        <v>595</v>
      </c>
      <c r="X19" s="16" t="s">
        <v>52</v>
      </c>
      <c r="Y19" s="2" t="s">
        <v>52</v>
      </c>
      <c r="Z19" s="2" t="s">
        <v>52</v>
      </c>
      <c r="AA19" s="31"/>
      <c r="AB19" s="2" t="s">
        <v>52</v>
      </c>
    </row>
    <row r="20" spans="1:28" ht="30" customHeight="1" x14ac:dyDescent="0.3">
      <c r="A20" s="16" t="s">
        <v>489</v>
      </c>
      <c r="B20" s="16" t="s">
        <v>389</v>
      </c>
      <c r="C20" s="16" t="s">
        <v>488</v>
      </c>
      <c r="D20" s="29" t="s">
        <v>101</v>
      </c>
      <c r="E20" s="30">
        <v>0</v>
      </c>
      <c r="F20" s="16" t="s">
        <v>52</v>
      </c>
      <c r="G20" s="30">
        <v>0</v>
      </c>
      <c r="H20" s="16" t="s">
        <v>52</v>
      </c>
      <c r="I20" s="30">
        <v>0</v>
      </c>
      <c r="J20" s="16" t="s">
        <v>52</v>
      </c>
      <c r="K20" s="30">
        <v>0</v>
      </c>
      <c r="L20" s="16" t="s">
        <v>52</v>
      </c>
      <c r="M20" s="30">
        <v>560400</v>
      </c>
      <c r="N20" s="16" t="s">
        <v>52</v>
      </c>
      <c r="O20" s="30">
        <f t="shared" si="0"/>
        <v>560400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16" t="s">
        <v>596</v>
      </c>
      <c r="X20" s="16" t="s">
        <v>52</v>
      </c>
      <c r="Y20" s="2" t="s">
        <v>52</v>
      </c>
      <c r="Z20" s="2" t="s">
        <v>52</v>
      </c>
      <c r="AA20" s="31"/>
      <c r="AB20" s="2" t="s">
        <v>52</v>
      </c>
    </row>
    <row r="21" spans="1:28" ht="30" customHeight="1" x14ac:dyDescent="0.3">
      <c r="A21" s="16" t="s">
        <v>499</v>
      </c>
      <c r="B21" s="16" t="s">
        <v>389</v>
      </c>
      <c r="C21" s="16" t="s">
        <v>498</v>
      </c>
      <c r="D21" s="29" t="s">
        <v>101</v>
      </c>
      <c r="E21" s="30">
        <v>0</v>
      </c>
      <c r="F21" s="16" t="s">
        <v>52</v>
      </c>
      <c r="G21" s="30">
        <v>0</v>
      </c>
      <c r="H21" s="16" t="s">
        <v>52</v>
      </c>
      <c r="I21" s="30">
        <v>0</v>
      </c>
      <c r="J21" s="16" t="s">
        <v>52</v>
      </c>
      <c r="K21" s="30">
        <v>0</v>
      </c>
      <c r="L21" s="16" t="s">
        <v>52</v>
      </c>
      <c r="M21" s="30">
        <v>590400</v>
      </c>
      <c r="N21" s="16" t="s">
        <v>52</v>
      </c>
      <c r="O21" s="30">
        <f t="shared" si="0"/>
        <v>590400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16" t="s">
        <v>597</v>
      </c>
      <c r="X21" s="16" t="s">
        <v>52</v>
      </c>
      <c r="Y21" s="2" t="s">
        <v>52</v>
      </c>
      <c r="Z21" s="2" t="s">
        <v>52</v>
      </c>
      <c r="AA21" s="31"/>
      <c r="AB21" s="2" t="s">
        <v>52</v>
      </c>
    </row>
    <row r="22" spans="1:28" ht="30" customHeight="1" x14ac:dyDescent="0.3">
      <c r="A22" s="16" t="s">
        <v>414</v>
      </c>
      <c r="B22" s="16" t="s">
        <v>412</v>
      </c>
      <c r="C22" s="16" t="s">
        <v>413</v>
      </c>
      <c r="D22" s="29" t="s">
        <v>101</v>
      </c>
      <c r="E22" s="30">
        <v>86730</v>
      </c>
      <c r="F22" s="16" t="s">
        <v>52</v>
      </c>
      <c r="G22" s="30">
        <v>0</v>
      </c>
      <c r="H22" s="16" t="s">
        <v>52</v>
      </c>
      <c r="I22" s="30">
        <v>87430</v>
      </c>
      <c r="J22" s="16" t="s">
        <v>594</v>
      </c>
      <c r="K22" s="30">
        <v>0</v>
      </c>
      <c r="L22" s="16" t="s">
        <v>52</v>
      </c>
      <c r="M22" s="30">
        <v>95040</v>
      </c>
      <c r="N22" s="16" t="s">
        <v>598</v>
      </c>
      <c r="O22" s="30">
        <f t="shared" si="0"/>
        <v>86730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16" t="s">
        <v>599</v>
      </c>
      <c r="X22" s="16" t="s">
        <v>52</v>
      </c>
      <c r="Y22" s="2" t="s">
        <v>52</v>
      </c>
      <c r="Z22" s="2" t="s">
        <v>52</v>
      </c>
      <c r="AA22" s="31"/>
      <c r="AB22" s="2" t="s">
        <v>52</v>
      </c>
    </row>
    <row r="23" spans="1:28" ht="30" customHeight="1" x14ac:dyDescent="0.3">
      <c r="A23" s="16" t="s">
        <v>419</v>
      </c>
      <c r="B23" s="16" t="s">
        <v>412</v>
      </c>
      <c r="C23" s="16" t="s">
        <v>418</v>
      </c>
      <c r="D23" s="29" t="s">
        <v>101</v>
      </c>
      <c r="E23" s="30">
        <v>0</v>
      </c>
      <c r="F23" s="16" t="s">
        <v>52</v>
      </c>
      <c r="G23" s="30">
        <v>0</v>
      </c>
      <c r="H23" s="16" t="s">
        <v>52</v>
      </c>
      <c r="I23" s="30">
        <v>0</v>
      </c>
      <c r="J23" s="16" t="s">
        <v>52</v>
      </c>
      <c r="K23" s="30">
        <v>0</v>
      </c>
      <c r="L23" s="16" t="s">
        <v>52</v>
      </c>
      <c r="M23" s="30">
        <v>528000</v>
      </c>
      <c r="N23" s="16" t="s">
        <v>52</v>
      </c>
      <c r="O23" s="30">
        <f t="shared" si="0"/>
        <v>528000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16" t="s">
        <v>600</v>
      </c>
      <c r="X23" s="16" t="s">
        <v>52</v>
      </c>
      <c r="Y23" s="2" t="s">
        <v>52</v>
      </c>
      <c r="Z23" s="2" t="s">
        <v>52</v>
      </c>
      <c r="AA23" s="31"/>
      <c r="AB23" s="2" t="s">
        <v>52</v>
      </c>
    </row>
    <row r="24" spans="1:28" ht="30" customHeight="1" x14ac:dyDescent="0.3">
      <c r="A24" s="16" t="s">
        <v>470</v>
      </c>
      <c r="B24" s="16" t="s">
        <v>468</v>
      </c>
      <c r="C24" s="16" t="s">
        <v>469</v>
      </c>
      <c r="D24" s="29" t="s">
        <v>101</v>
      </c>
      <c r="E24" s="30">
        <v>3000</v>
      </c>
      <c r="F24" s="16" t="s">
        <v>52</v>
      </c>
      <c r="G24" s="30">
        <v>0</v>
      </c>
      <c r="H24" s="16" t="s">
        <v>52</v>
      </c>
      <c r="I24" s="30">
        <v>0</v>
      </c>
      <c r="J24" s="16" t="s">
        <v>52</v>
      </c>
      <c r="K24" s="30">
        <v>0</v>
      </c>
      <c r="L24" s="16" t="s">
        <v>52</v>
      </c>
      <c r="M24" s="30">
        <v>0</v>
      </c>
      <c r="N24" s="16" t="s">
        <v>52</v>
      </c>
      <c r="O24" s="30">
        <f t="shared" si="0"/>
        <v>3000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16" t="s">
        <v>601</v>
      </c>
      <c r="X24" s="16" t="s">
        <v>52</v>
      </c>
      <c r="Y24" s="2" t="s">
        <v>52</v>
      </c>
      <c r="Z24" s="2" t="s">
        <v>52</v>
      </c>
      <c r="AA24" s="31"/>
      <c r="AB24" s="2" t="s">
        <v>52</v>
      </c>
    </row>
    <row r="25" spans="1:28" ht="30" customHeight="1" x14ac:dyDescent="0.3">
      <c r="A25" s="16" t="s">
        <v>451</v>
      </c>
      <c r="B25" s="16" t="s">
        <v>432</v>
      </c>
      <c r="C25" s="16" t="s">
        <v>450</v>
      </c>
      <c r="D25" s="29" t="s">
        <v>101</v>
      </c>
      <c r="E25" s="30">
        <v>0</v>
      </c>
      <c r="F25" s="16" t="s">
        <v>52</v>
      </c>
      <c r="G25" s="30">
        <v>0</v>
      </c>
      <c r="H25" s="16" t="s">
        <v>52</v>
      </c>
      <c r="I25" s="30">
        <v>49590</v>
      </c>
      <c r="J25" s="16" t="s">
        <v>602</v>
      </c>
      <c r="K25" s="30">
        <v>49600</v>
      </c>
      <c r="L25" s="16" t="s">
        <v>603</v>
      </c>
      <c r="M25" s="30">
        <v>49590</v>
      </c>
      <c r="N25" s="16" t="s">
        <v>604</v>
      </c>
      <c r="O25" s="30">
        <f t="shared" si="0"/>
        <v>49590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16" t="s">
        <v>605</v>
      </c>
      <c r="X25" s="16" t="s">
        <v>52</v>
      </c>
      <c r="Y25" s="2" t="s">
        <v>52</v>
      </c>
      <c r="Z25" s="2" t="s">
        <v>52</v>
      </c>
      <c r="AA25" s="31"/>
      <c r="AB25" s="2" t="s">
        <v>52</v>
      </c>
    </row>
    <row r="26" spans="1:28" ht="30" customHeight="1" x14ac:dyDescent="0.3">
      <c r="A26" s="16" t="s">
        <v>278</v>
      </c>
      <c r="B26" s="16" t="s">
        <v>276</v>
      </c>
      <c r="C26" s="16" t="s">
        <v>277</v>
      </c>
      <c r="D26" s="29" t="s">
        <v>85</v>
      </c>
      <c r="E26" s="30">
        <v>3670</v>
      </c>
      <c r="F26" s="16" t="s">
        <v>52</v>
      </c>
      <c r="G26" s="30">
        <v>4010</v>
      </c>
      <c r="H26" s="16" t="s">
        <v>606</v>
      </c>
      <c r="I26" s="30">
        <v>4332</v>
      </c>
      <c r="J26" s="16" t="s">
        <v>607</v>
      </c>
      <c r="K26" s="30">
        <v>4699</v>
      </c>
      <c r="L26" s="16" t="s">
        <v>608</v>
      </c>
      <c r="M26" s="30">
        <v>0</v>
      </c>
      <c r="N26" s="16" t="s">
        <v>52</v>
      </c>
      <c r="O26" s="30">
        <f t="shared" si="0"/>
        <v>3670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16" t="s">
        <v>609</v>
      </c>
      <c r="X26" s="16" t="s">
        <v>52</v>
      </c>
      <c r="Y26" s="2" t="s">
        <v>52</v>
      </c>
      <c r="Z26" s="2" t="s">
        <v>52</v>
      </c>
      <c r="AA26" s="31"/>
      <c r="AB26" s="2" t="s">
        <v>52</v>
      </c>
    </row>
    <row r="27" spans="1:28" ht="30" customHeight="1" x14ac:dyDescent="0.3">
      <c r="A27" s="16" t="s">
        <v>293</v>
      </c>
      <c r="B27" s="16" t="s">
        <v>276</v>
      </c>
      <c r="C27" s="16" t="s">
        <v>292</v>
      </c>
      <c r="D27" s="29" t="s">
        <v>85</v>
      </c>
      <c r="E27" s="30">
        <v>18170</v>
      </c>
      <c r="F27" s="16" t="s">
        <v>52</v>
      </c>
      <c r="G27" s="30">
        <v>19910</v>
      </c>
      <c r="H27" s="16" t="s">
        <v>606</v>
      </c>
      <c r="I27" s="30">
        <v>21436</v>
      </c>
      <c r="J27" s="16" t="s">
        <v>607</v>
      </c>
      <c r="K27" s="30">
        <v>23226</v>
      </c>
      <c r="L27" s="16" t="s">
        <v>608</v>
      </c>
      <c r="M27" s="30">
        <v>0</v>
      </c>
      <c r="N27" s="16" t="s">
        <v>52</v>
      </c>
      <c r="O27" s="30">
        <f t="shared" si="0"/>
        <v>18170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16" t="s">
        <v>610</v>
      </c>
      <c r="X27" s="16" t="s">
        <v>52</v>
      </c>
      <c r="Y27" s="2" t="s">
        <v>52</v>
      </c>
      <c r="Z27" s="2" t="s">
        <v>52</v>
      </c>
      <c r="AA27" s="31"/>
      <c r="AB27" s="2" t="s">
        <v>52</v>
      </c>
    </row>
    <row r="28" spans="1:28" ht="30" customHeight="1" x14ac:dyDescent="0.3">
      <c r="A28" s="16" t="s">
        <v>112</v>
      </c>
      <c r="B28" s="16" t="s">
        <v>110</v>
      </c>
      <c r="C28" s="16" t="s">
        <v>111</v>
      </c>
      <c r="D28" s="29" t="s">
        <v>101</v>
      </c>
      <c r="E28" s="30">
        <v>0</v>
      </c>
      <c r="F28" s="16" t="s">
        <v>52</v>
      </c>
      <c r="G28" s="30">
        <v>0</v>
      </c>
      <c r="H28" s="16" t="s">
        <v>52</v>
      </c>
      <c r="I28" s="30">
        <v>0</v>
      </c>
      <c r="J28" s="16" t="s">
        <v>52</v>
      </c>
      <c r="K28" s="30">
        <v>20500</v>
      </c>
      <c r="L28" s="16" t="s">
        <v>611</v>
      </c>
      <c r="M28" s="30">
        <v>20500</v>
      </c>
      <c r="N28" s="16" t="s">
        <v>612</v>
      </c>
      <c r="O28" s="30">
        <f t="shared" si="0"/>
        <v>20500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16" t="s">
        <v>613</v>
      </c>
      <c r="X28" s="16" t="s">
        <v>52</v>
      </c>
      <c r="Y28" s="2" t="s">
        <v>52</v>
      </c>
      <c r="Z28" s="2" t="s">
        <v>52</v>
      </c>
      <c r="AA28" s="31"/>
      <c r="AB28" s="2" t="s">
        <v>52</v>
      </c>
    </row>
    <row r="29" spans="1:28" ht="30" customHeight="1" x14ac:dyDescent="0.3">
      <c r="A29" s="16" t="s">
        <v>115</v>
      </c>
      <c r="B29" s="16" t="s">
        <v>114</v>
      </c>
      <c r="C29" s="16" t="s">
        <v>111</v>
      </c>
      <c r="D29" s="29" t="s">
        <v>101</v>
      </c>
      <c r="E29" s="30">
        <v>0</v>
      </c>
      <c r="F29" s="16" t="s">
        <v>52</v>
      </c>
      <c r="G29" s="30">
        <v>0</v>
      </c>
      <c r="H29" s="16" t="s">
        <v>52</v>
      </c>
      <c r="I29" s="30">
        <v>0</v>
      </c>
      <c r="J29" s="16" t="s">
        <v>52</v>
      </c>
      <c r="K29" s="30">
        <v>37000</v>
      </c>
      <c r="L29" s="16" t="s">
        <v>611</v>
      </c>
      <c r="M29" s="30">
        <v>37000</v>
      </c>
      <c r="N29" s="16" t="s">
        <v>612</v>
      </c>
      <c r="O29" s="30">
        <f t="shared" si="0"/>
        <v>37000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16" t="s">
        <v>614</v>
      </c>
      <c r="X29" s="16" t="s">
        <v>52</v>
      </c>
      <c r="Y29" s="2" t="s">
        <v>52</v>
      </c>
      <c r="Z29" s="2" t="s">
        <v>52</v>
      </c>
      <c r="AA29" s="31"/>
      <c r="AB29" s="2" t="s">
        <v>52</v>
      </c>
    </row>
    <row r="30" spans="1:28" ht="30" customHeight="1" x14ac:dyDescent="0.3">
      <c r="A30" s="16" t="s">
        <v>118</v>
      </c>
      <c r="B30" s="16" t="s">
        <v>117</v>
      </c>
      <c r="C30" s="16" t="s">
        <v>111</v>
      </c>
      <c r="D30" s="29" t="s">
        <v>101</v>
      </c>
      <c r="E30" s="30">
        <v>0</v>
      </c>
      <c r="F30" s="16" t="s">
        <v>52</v>
      </c>
      <c r="G30" s="30">
        <v>0</v>
      </c>
      <c r="H30" s="16" t="s">
        <v>52</v>
      </c>
      <c r="I30" s="30">
        <v>0</v>
      </c>
      <c r="J30" s="16" t="s">
        <v>52</v>
      </c>
      <c r="K30" s="30">
        <v>0</v>
      </c>
      <c r="L30" s="16" t="s">
        <v>52</v>
      </c>
      <c r="M30" s="30">
        <v>55540</v>
      </c>
      <c r="N30" s="16" t="s">
        <v>615</v>
      </c>
      <c r="O30" s="30">
        <f t="shared" si="0"/>
        <v>55540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16" t="s">
        <v>616</v>
      </c>
      <c r="X30" s="16" t="s">
        <v>52</v>
      </c>
      <c r="Y30" s="2" t="s">
        <v>52</v>
      </c>
      <c r="Z30" s="2" t="s">
        <v>52</v>
      </c>
      <c r="AA30" s="31"/>
      <c r="AB30" s="2" t="s">
        <v>52</v>
      </c>
    </row>
    <row r="31" spans="1:28" ht="30" customHeight="1" x14ac:dyDescent="0.3">
      <c r="A31" s="16" t="s">
        <v>121</v>
      </c>
      <c r="B31" s="16" t="s">
        <v>120</v>
      </c>
      <c r="C31" s="16" t="s">
        <v>111</v>
      </c>
      <c r="D31" s="29" t="s">
        <v>101</v>
      </c>
      <c r="E31" s="30">
        <v>0</v>
      </c>
      <c r="F31" s="16" t="s">
        <v>52</v>
      </c>
      <c r="G31" s="30">
        <v>0</v>
      </c>
      <c r="H31" s="16" t="s">
        <v>52</v>
      </c>
      <c r="I31" s="30">
        <v>0</v>
      </c>
      <c r="J31" s="16" t="s">
        <v>52</v>
      </c>
      <c r="K31" s="30">
        <v>14100</v>
      </c>
      <c r="L31" s="16" t="s">
        <v>617</v>
      </c>
      <c r="M31" s="30">
        <v>14100</v>
      </c>
      <c r="N31" s="16" t="s">
        <v>612</v>
      </c>
      <c r="O31" s="30">
        <f t="shared" si="0"/>
        <v>14100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16" t="s">
        <v>618</v>
      </c>
      <c r="X31" s="16" t="s">
        <v>52</v>
      </c>
      <c r="Y31" s="2" t="s">
        <v>52</v>
      </c>
      <c r="Z31" s="2" t="s">
        <v>52</v>
      </c>
      <c r="AA31" s="31"/>
      <c r="AB31" s="2" t="s">
        <v>52</v>
      </c>
    </row>
    <row r="32" spans="1:28" ht="30" customHeight="1" x14ac:dyDescent="0.3">
      <c r="A32" s="16" t="s">
        <v>124</v>
      </c>
      <c r="B32" s="16" t="s">
        <v>123</v>
      </c>
      <c r="C32" s="16" t="s">
        <v>111</v>
      </c>
      <c r="D32" s="29" t="s">
        <v>101</v>
      </c>
      <c r="E32" s="30">
        <v>0</v>
      </c>
      <c r="F32" s="16" t="s">
        <v>52</v>
      </c>
      <c r="G32" s="30">
        <v>0</v>
      </c>
      <c r="H32" s="16" t="s">
        <v>52</v>
      </c>
      <c r="I32" s="30">
        <v>0</v>
      </c>
      <c r="J32" s="16" t="s">
        <v>52</v>
      </c>
      <c r="K32" s="30">
        <v>14700</v>
      </c>
      <c r="L32" s="16" t="s">
        <v>617</v>
      </c>
      <c r="M32" s="30">
        <v>14700</v>
      </c>
      <c r="N32" s="16" t="s">
        <v>612</v>
      </c>
      <c r="O32" s="30">
        <f t="shared" si="0"/>
        <v>14700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16" t="s">
        <v>619</v>
      </c>
      <c r="X32" s="16" t="s">
        <v>52</v>
      </c>
      <c r="Y32" s="2" t="s">
        <v>52</v>
      </c>
      <c r="Z32" s="2" t="s">
        <v>52</v>
      </c>
      <c r="AA32" s="31"/>
      <c r="AB32" s="2" t="s">
        <v>52</v>
      </c>
    </row>
    <row r="33" spans="1:28" ht="30" customHeight="1" x14ac:dyDescent="0.3">
      <c r="A33" s="16" t="s">
        <v>441</v>
      </c>
      <c r="B33" s="16" t="s">
        <v>439</v>
      </c>
      <c r="C33" s="16" t="s">
        <v>440</v>
      </c>
      <c r="D33" s="29" t="s">
        <v>101</v>
      </c>
      <c r="E33" s="30">
        <v>58670</v>
      </c>
      <c r="F33" s="16" t="s">
        <v>52</v>
      </c>
      <c r="G33" s="30">
        <v>0</v>
      </c>
      <c r="H33" s="16" t="s">
        <v>52</v>
      </c>
      <c r="I33" s="30">
        <v>72000</v>
      </c>
      <c r="J33" s="16" t="s">
        <v>620</v>
      </c>
      <c r="K33" s="30">
        <v>72000</v>
      </c>
      <c r="L33" s="16" t="s">
        <v>621</v>
      </c>
      <c r="M33" s="30">
        <v>0</v>
      </c>
      <c r="N33" s="16" t="s">
        <v>52</v>
      </c>
      <c r="O33" s="30">
        <f t="shared" si="0"/>
        <v>58670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16" t="s">
        <v>622</v>
      </c>
      <c r="X33" s="16" t="s">
        <v>52</v>
      </c>
      <c r="Y33" s="2" t="s">
        <v>52</v>
      </c>
      <c r="Z33" s="2" t="s">
        <v>52</v>
      </c>
      <c r="AA33" s="31"/>
      <c r="AB33" s="2" t="s">
        <v>52</v>
      </c>
    </row>
    <row r="34" spans="1:28" ht="30" customHeight="1" x14ac:dyDescent="0.3">
      <c r="A34" s="16" t="s">
        <v>446</v>
      </c>
      <c r="B34" s="16" t="s">
        <v>439</v>
      </c>
      <c r="C34" s="16" t="s">
        <v>445</v>
      </c>
      <c r="D34" s="29" t="s">
        <v>101</v>
      </c>
      <c r="E34" s="30">
        <v>107550</v>
      </c>
      <c r="F34" s="16" t="s">
        <v>52</v>
      </c>
      <c r="G34" s="30">
        <v>0</v>
      </c>
      <c r="H34" s="16" t="s">
        <v>52</v>
      </c>
      <c r="I34" s="30">
        <v>132000</v>
      </c>
      <c r="J34" s="16" t="s">
        <v>620</v>
      </c>
      <c r="K34" s="30">
        <v>132000</v>
      </c>
      <c r="L34" s="16" t="s">
        <v>621</v>
      </c>
      <c r="M34" s="30">
        <v>0</v>
      </c>
      <c r="N34" s="16" t="s">
        <v>52</v>
      </c>
      <c r="O34" s="30">
        <f t="shared" si="0"/>
        <v>107550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16" t="s">
        <v>623</v>
      </c>
      <c r="X34" s="16" t="s">
        <v>52</v>
      </c>
      <c r="Y34" s="2" t="s">
        <v>52</v>
      </c>
      <c r="Z34" s="2" t="s">
        <v>52</v>
      </c>
      <c r="AA34" s="31"/>
      <c r="AB34" s="2" t="s">
        <v>52</v>
      </c>
    </row>
    <row r="35" spans="1:28" ht="30" customHeight="1" x14ac:dyDescent="0.3">
      <c r="A35" s="16" t="s">
        <v>460</v>
      </c>
      <c r="B35" s="16" t="s">
        <v>99</v>
      </c>
      <c r="C35" s="16" t="s">
        <v>459</v>
      </c>
      <c r="D35" s="29" t="s">
        <v>101</v>
      </c>
      <c r="E35" s="30">
        <v>700</v>
      </c>
      <c r="F35" s="16" t="s">
        <v>52</v>
      </c>
      <c r="G35" s="30">
        <v>880</v>
      </c>
      <c r="H35" s="16" t="s">
        <v>624</v>
      </c>
      <c r="I35" s="30">
        <v>910</v>
      </c>
      <c r="J35" s="16" t="s">
        <v>625</v>
      </c>
      <c r="K35" s="30">
        <v>910</v>
      </c>
      <c r="L35" s="16" t="s">
        <v>626</v>
      </c>
      <c r="M35" s="30">
        <v>0</v>
      </c>
      <c r="N35" s="16" t="s">
        <v>52</v>
      </c>
      <c r="O35" s="30">
        <f t="shared" si="0"/>
        <v>700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16" t="s">
        <v>627</v>
      </c>
      <c r="X35" s="16" t="s">
        <v>52</v>
      </c>
      <c r="Y35" s="2" t="s">
        <v>52</v>
      </c>
      <c r="Z35" s="2" t="s">
        <v>52</v>
      </c>
      <c r="AA35" s="31"/>
      <c r="AB35" s="2" t="s">
        <v>52</v>
      </c>
    </row>
    <row r="36" spans="1:28" ht="30" customHeight="1" x14ac:dyDescent="0.3">
      <c r="A36" s="16" t="s">
        <v>102</v>
      </c>
      <c r="B36" s="16" t="s">
        <v>99</v>
      </c>
      <c r="C36" s="16" t="s">
        <v>100</v>
      </c>
      <c r="D36" s="29" t="s">
        <v>101</v>
      </c>
      <c r="E36" s="30">
        <v>1640</v>
      </c>
      <c r="F36" s="16" t="s">
        <v>52</v>
      </c>
      <c r="G36" s="30">
        <v>2050</v>
      </c>
      <c r="H36" s="16" t="s">
        <v>624</v>
      </c>
      <c r="I36" s="30">
        <v>2132</v>
      </c>
      <c r="J36" s="16" t="s">
        <v>625</v>
      </c>
      <c r="K36" s="30">
        <v>2140</v>
      </c>
      <c r="L36" s="16" t="s">
        <v>626</v>
      </c>
      <c r="M36" s="30">
        <v>0</v>
      </c>
      <c r="N36" s="16" t="s">
        <v>52</v>
      </c>
      <c r="O36" s="30">
        <f t="shared" si="0"/>
        <v>1640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16" t="s">
        <v>628</v>
      </c>
      <c r="X36" s="16" t="s">
        <v>52</v>
      </c>
      <c r="Y36" s="2" t="s">
        <v>52</v>
      </c>
      <c r="Z36" s="2" t="s">
        <v>52</v>
      </c>
      <c r="AA36" s="31"/>
      <c r="AB36" s="2" t="s">
        <v>52</v>
      </c>
    </row>
    <row r="37" spans="1:28" ht="30" customHeight="1" x14ac:dyDescent="0.3">
      <c r="A37" s="16" t="s">
        <v>108</v>
      </c>
      <c r="B37" s="16" t="s">
        <v>99</v>
      </c>
      <c r="C37" s="16" t="s">
        <v>107</v>
      </c>
      <c r="D37" s="29" t="s">
        <v>101</v>
      </c>
      <c r="E37" s="30">
        <v>1510</v>
      </c>
      <c r="F37" s="16" t="s">
        <v>52</v>
      </c>
      <c r="G37" s="30">
        <v>1880</v>
      </c>
      <c r="H37" s="16" t="s">
        <v>624</v>
      </c>
      <c r="I37" s="30">
        <v>1992</v>
      </c>
      <c r="J37" s="16" t="s">
        <v>625</v>
      </c>
      <c r="K37" s="30">
        <v>2140</v>
      </c>
      <c r="L37" s="16" t="s">
        <v>626</v>
      </c>
      <c r="M37" s="30">
        <v>0</v>
      </c>
      <c r="N37" s="16" t="s">
        <v>52</v>
      </c>
      <c r="O37" s="30">
        <f t="shared" si="0"/>
        <v>1510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16" t="s">
        <v>629</v>
      </c>
      <c r="X37" s="16" t="s">
        <v>52</v>
      </c>
      <c r="Y37" s="2" t="s">
        <v>52</v>
      </c>
      <c r="Z37" s="2" t="s">
        <v>52</v>
      </c>
      <c r="AA37" s="31"/>
      <c r="AB37" s="2" t="s">
        <v>52</v>
      </c>
    </row>
    <row r="38" spans="1:28" ht="30" customHeight="1" x14ac:dyDescent="0.3">
      <c r="A38" s="16" t="s">
        <v>105</v>
      </c>
      <c r="B38" s="16" t="s">
        <v>99</v>
      </c>
      <c r="C38" s="16" t="s">
        <v>104</v>
      </c>
      <c r="D38" s="29" t="s">
        <v>101</v>
      </c>
      <c r="E38" s="30">
        <v>5230</v>
      </c>
      <c r="F38" s="16" t="s">
        <v>52</v>
      </c>
      <c r="G38" s="30">
        <v>6540</v>
      </c>
      <c r="H38" s="16" t="s">
        <v>624</v>
      </c>
      <c r="I38" s="30">
        <v>6796</v>
      </c>
      <c r="J38" s="16" t="s">
        <v>625</v>
      </c>
      <c r="K38" s="30">
        <v>7440</v>
      </c>
      <c r="L38" s="16" t="s">
        <v>626</v>
      </c>
      <c r="M38" s="30">
        <v>0</v>
      </c>
      <c r="N38" s="16" t="s">
        <v>52</v>
      </c>
      <c r="O38" s="30">
        <f t="shared" si="0"/>
        <v>5230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16" t="s">
        <v>630</v>
      </c>
      <c r="X38" s="16" t="s">
        <v>52</v>
      </c>
      <c r="Y38" s="2" t="s">
        <v>52</v>
      </c>
      <c r="Z38" s="2" t="s">
        <v>52</v>
      </c>
      <c r="AA38" s="31"/>
      <c r="AB38" s="2" t="s">
        <v>52</v>
      </c>
    </row>
    <row r="39" spans="1:28" ht="30" customHeight="1" x14ac:dyDescent="0.3">
      <c r="A39" s="16" t="s">
        <v>463</v>
      </c>
      <c r="B39" s="16" t="s">
        <v>99</v>
      </c>
      <c r="C39" s="16" t="s">
        <v>462</v>
      </c>
      <c r="D39" s="29" t="s">
        <v>101</v>
      </c>
      <c r="E39" s="30">
        <v>770</v>
      </c>
      <c r="F39" s="16" t="s">
        <v>52</v>
      </c>
      <c r="G39" s="30">
        <v>940</v>
      </c>
      <c r="H39" s="16" t="s">
        <v>624</v>
      </c>
      <c r="I39" s="30">
        <v>998</v>
      </c>
      <c r="J39" s="16" t="s">
        <v>625</v>
      </c>
      <c r="K39" s="30">
        <v>1070</v>
      </c>
      <c r="L39" s="16" t="s">
        <v>626</v>
      </c>
      <c r="M39" s="30">
        <v>0</v>
      </c>
      <c r="N39" s="16" t="s">
        <v>52</v>
      </c>
      <c r="O39" s="30">
        <f t="shared" si="0"/>
        <v>770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16" t="s">
        <v>631</v>
      </c>
      <c r="X39" s="16" t="s">
        <v>52</v>
      </c>
      <c r="Y39" s="2" t="s">
        <v>52</v>
      </c>
      <c r="Z39" s="2" t="s">
        <v>52</v>
      </c>
      <c r="AA39" s="31"/>
      <c r="AB39" s="2" t="s">
        <v>52</v>
      </c>
    </row>
    <row r="40" spans="1:28" ht="30" customHeight="1" x14ac:dyDescent="0.3">
      <c r="A40" s="16" t="s">
        <v>403</v>
      </c>
      <c r="B40" s="16" t="s">
        <v>401</v>
      </c>
      <c r="C40" s="16" t="s">
        <v>402</v>
      </c>
      <c r="D40" s="29" t="s">
        <v>101</v>
      </c>
      <c r="E40" s="30">
        <v>170240</v>
      </c>
      <c r="F40" s="16" t="s">
        <v>52</v>
      </c>
      <c r="G40" s="30">
        <v>293000</v>
      </c>
      <c r="H40" s="16" t="s">
        <v>632</v>
      </c>
      <c r="I40" s="30">
        <v>0</v>
      </c>
      <c r="J40" s="16" t="s">
        <v>52</v>
      </c>
      <c r="K40" s="30">
        <v>0</v>
      </c>
      <c r="L40" s="16" t="s">
        <v>52</v>
      </c>
      <c r="M40" s="30">
        <v>0</v>
      </c>
      <c r="N40" s="16" t="s">
        <v>52</v>
      </c>
      <c r="O40" s="30">
        <f t="shared" si="0"/>
        <v>170240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16" t="s">
        <v>633</v>
      </c>
      <c r="X40" s="16" t="s">
        <v>52</v>
      </c>
      <c r="Y40" s="2" t="s">
        <v>52</v>
      </c>
      <c r="Z40" s="2" t="s">
        <v>52</v>
      </c>
      <c r="AA40" s="31"/>
      <c r="AB40" s="2" t="s">
        <v>52</v>
      </c>
    </row>
    <row r="41" spans="1:28" ht="30" customHeight="1" x14ac:dyDescent="0.3">
      <c r="A41" s="16" t="s">
        <v>408</v>
      </c>
      <c r="B41" s="16" t="s">
        <v>401</v>
      </c>
      <c r="C41" s="16" t="s">
        <v>407</v>
      </c>
      <c r="D41" s="29" t="s">
        <v>101</v>
      </c>
      <c r="E41" s="30">
        <v>0</v>
      </c>
      <c r="F41" s="16" t="s">
        <v>52</v>
      </c>
      <c r="G41" s="30">
        <v>91405</v>
      </c>
      <c r="H41" s="16" t="s">
        <v>634</v>
      </c>
      <c r="I41" s="30">
        <v>76939</v>
      </c>
      <c r="J41" s="16" t="s">
        <v>635</v>
      </c>
      <c r="K41" s="30">
        <v>0</v>
      </c>
      <c r="L41" s="16" t="s">
        <v>52</v>
      </c>
      <c r="M41" s="30">
        <v>0</v>
      </c>
      <c r="N41" s="16" t="s">
        <v>52</v>
      </c>
      <c r="O41" s="30">
        <f t="shared" si="0"/>
        <v>76939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16" t="s">
        <v>636</v>
      </c>
      <c r="X41" s="16" t="s">
        <v>52</v>
      </c>
      <c r="Y41" s="2" t="s">
        <v>52</v>
      </c>
      <c r="Z41" s="2" t="s">
        <v>52</v>
      </c>
      <c r="AA41" s="31"/>
      <c r="AB41" s="2" t="s">
        <v>52</v>
      </c>
    </row>
    <row r="42" spans="1:28" ht="30" customHeight="1" x14ac:dyDescent="0.3">
      <c r="A42" s="16" t="s">
        <v>457</v>
      </c>
      <c r="B42" s="16" t="s">
        <v>455</v>
      </c>
      <c r="C42" s="16" t="s">
        <v>456</v>
      </c>
      <c r="D42" s="29" t="s">
        <v>101</v>
      </c>
      <c r="E42" s="30">
        <v>0</v>
      </c>
      <c r="F42" s="16" t="s">
        <v>52</v>
      </c>
      <c r="G42" s="30">
        <v>0</v>
      </c>
      <c r="H42" s="16" t="s">
        <v>52</v>
      </c>
      <c r="I42" s="30">
        <v>6060</v>
      </c>
      <c r="J42" s="16" t="s">
        <v>637</v>
      </c>
      <c r="K42" s="30">
        <v>8000</v>
      </c>
      <c r="L42" s="16" t="s">
        <v>638</v>
      </c>
      <c r="M42" s="30">
        <v>0</v>
      </c>
      <c r="N42" s="16" t="s">
        <v>52</v>
      </c>
      <c r="O42" s="30">
        <f t="shared" si="0"/>
        <v>6060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16" t="s">
        <v>639</v>
      </c>
      <c r="X42" s="16" t="s">
        <v>52</v>
      </c>
      <c r="Y42" s="2" t="s">
        <v>52</v>
      </c>
      <c r="Z42" s="2" t="s">
        <v>52</v>
      </c>
      <c r="AA42" s="31"/>
      <c r="AB42" s="2" t="s">
        <v>52</v>
      </c>
    </row>
    <row r="43" spans="1:28" ht="30" customHeight="1" x14ac:dyDescent="0.3">
      <c r="A43" s="16" t="s">
        <v>466</v>
      </c>
      <c r="B43" s="16" t="s">
        <v>465</v>
      </c>
      <c r="C43" s="16" t="s">
        <v>52</v>
      </c>
      <c r="D43" s="29" t="s">
        <v>101</v>
      </c>
      <c r="E43" s="30">
        <v>4260</v>
      </c>
      <c r="F43" s="16" t="s">
        <v>52</v>
      </c>
      <c r="G43" s="30">
        <v>0</v>
      </c>
      <c r="H43" s="16" t="s">
        <v>52</v>
      </c>
      <c r="I43" s="30">
        <v>0</v>
      </c>
      <c r="J43" s="16" t="s">
        <v>52</v>
      </c>
      <c r="K43" s="30">
        <v>0</v>
      </c>
      <c r="L43" s="16" t="s">
        <v>52</v>
      </c>
      <c r="M43" s="30">
        <v>0</v>
      </c>
      <c r="N43" s="16" t="s">
        <v>52</v>
      </c>
      <c r="O43" s="30">
        <f t="shared" si="0"/>
        <v>4260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16" t="s">
        <v>640</v>
      </c>
      <c r="X43" s="16" t="s">
        <v>52</v>
      </c>
      <c r="Y43" s="2" t="s">
        <v>52</v>
      </c>
      <c r="Z43" s="2" t="s">
        <v>52</v>
      </c>
      <c r="AA43" s="31"/>
      <c r="AB43" s="2" t="s">
        <v>52</v>
      </c>
    </row>
    <row r="44" spans="1:28" ht="30" customHeight="1" x14ac:dyDescent="0.3">
      <c r="A44" s="16" t="s">
        <v>505</v>
      </c>
      <c r="B44" s="16" t="s">
        <v>503</v>
      </c>
      <c r="C44" s="16" t="s">
        <v>504</v>
      </c>
      <c r="D44" s="29" t="s">
        <v>101</v>
      </c>
      <c r="E44" s="30">
        <v>22800</v>
      </c>
      <c r="F44" s="16" t="s">
        <v>52</v>
      </c>
      <c r="G44" s="30">
        <v>0</v>
      </c>
      <c r="H44" s="16" t="s">
        <v>52</v>
      </c>
      <c r="I44" s="30">
        <v>0</v>
      </c>
      <c r="J44" s="16" t="s">
        <v>52</v>
      </c>
      <c r="K44" s="30">
        <v>19000</v>
      </c>
      <c r="L44" s="16" t="s">
        <v>641</v>
      </c>
      <c r="M44" s="30">
        <v>0</v>
      </c>
      <c r="N44" s="16" t="s">
        <v>52</v>
      </c>
      <c r="O44" s="30">
        <f t="shared" si="0"/>
        <v>19000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16" t="s">
        <v>642</v>
      </c>
      <c r="X44" s="16" t="s">
        <v>52</v>
      </c>
      <c r="Y44" s="2" t="s">
        <v>52</v>
      </c>
      <c r="Z44" s="2" t="s">
        <v>52</v>
      </c>
      <c r="AA44" s="31"/>
      <c r="AB44" s="2" t="s">
        <v>52</v>
      </c>
    </row>
    <row r="45" spans="1:28" ht="30" customHeight="1" x14ac:dyDescent="0.3">
      <c r="A45" s="16" t="s">
        <v>518</v>
      </c>
      <c r="B45" s="16" t="s">
        <v>516</v>
      </c>
      <c r="C45" s="16" t="s">
        <v>517</v>
      </c>
      <c r="D45" s="29" t="s">
        <v>101</v>
      </c>
      <c r="E45" s="30">
        <v>85500</v>
      </c>
      <c r="F45" s="16" t="s">
        <v>52</v>
      </c>
      <c r="G45" s="30">
        <v>0</v>
      </c>
      <c r="H45" s="16" t="s">
        <v>52</v>
      </c>
      <c r="I45" s="30">
        <v>0</v>
      </c>
      <c r="J45" s="16" t="s">
        <v>52</v>
      </c>
      <c r="K45" s="30">
        <v>0</v>
      </c>
      <c r="L45" s="16" t="s">
        <v>52</v>
      </c>
      <c r="M45" s="30">
        <v>0</v>
      </c>
      <c r="N45" s="16" t="s">
        <v>52</v>
      </c>
      <c r="O45" s="30">
        <f t="shared" si="0"/>
        <v>85500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16" t="s">
        <v>643</v>
      </c>
      <c r="X45" s="16" t="s">
        <v>52</v>
      </c>
      <c r="Y45" s="2" t="s">
        <v>52</v>
      </c>
      <c r="Z45" s="2" t="s">
        <v>52</v>
      </c>
      <c r="AA45" s="31"/>
      <c r="AB45" s="2" t="s">
        <v>52</v>
      </c>
    </row>
    <row r="46" spans="1:28" ht="30" customHeight="1" x14ac:dyDescent="0.3">
      <c r="A46" s="16" t="s">
        <v>268</v>
      </c>
      <c r="B46" s="16" t="s">
        <v>266</v>
      </c>
      <c r="C46" s="16" t="s">
        <v>267</v>
      </c>
      <c r="D46" s="29" t="s">
        <v>230</v>
      </c>
      <c r="E46" s="30">
        <v>0</v>
      </c>
      <c r="F46" s="16" t="s">
        <v>52</v>
      </c>
      <c r="G46" s="30">
        <v>0</v>
      </c>
      <c r="H46" s="16" t="s">
        <v>644</v>
      </c>
      <c r="I46" s="30">
        <v>0</v>
      </c>
      <c r="J46" s="16" t="s">
        <v>52</v>
      </c>
      <c r="K46" s="30">
        <v>0</v>
      </c>
      <c r="L46" s="16" t="s">
        <v>52</v>
      </c>
      <c r="M46" s="30">
        <v>0</v>
      </c>
      <c r="N46" s="16" t="s">
        <v>52</v>
      </c>
      <c r="O46" s="30">
        <v>0</v>
      </c>
      <c r="P46" s="30">
        <v>0</v>
      </c>
      <c r="Q46" s="30">
        <v>0</v>
      </c>
      <c r="R46" s="30">
        <v>6420</v>
      </c>
      <c r="S46" s="30">
        <v>0</v>
      </c>
      <c r="T46" s="30">
        <v>0</v>
      </c>
      <c r="U46" s="30">
        <v>0</v>
      </c>
      <c r="V46" s="30">
        <f>SMALL(Q46:U46,COUNTIF(Q46:U46,0)+1)</f>
        <v>6420</v>
      </c>
      <c r="W46" s="16" t="s">
        <v>645</v>
      </c>
      <c r="X46" s="16" t="s">
        <v>52</v>
      </c>
      <c r="Y46" s="2" t="s">
        <v>52</v>
      </c>
      <c r="Z46" s="2" t="s">
        <v>52</v>
      </c>
      <c r="AA46" s="31"/>
      <c r="AB46" s="2" t="s">
        <v>52</v>
      </c>
    </row>
    <row r="47" spans="1:28" ht="30" customHeight="1" x14ac:dyDescent="0.3">
      <c r="A47" s="16" t="s">
        <v>264</v>
      </c>
      <c r="B47" s="16" t="s">
        <v>262</v>
      </c>
      <c r="C47" s="16" t="s">
        <v>263</v>
      </c>
      <c r="D47" s="29" t="s">
        <v>230</v>
      </c>
      <c r="E47" s="30">
        <v>0</v>
      </c>
      <c r="F47" s="16" t="s">
        <v>52</v>
      </c>
      <c r="G47" s="30">
        <v>0</v>
      </c>
      <c r="H47" s="16" t="s">
        <v>646</v>
      </c>
      <c r="I47" s="30">
        <v>0</v>
      </c>
      <c r="J47" s="16" t="s">
        <v>52</v>
      </c>
      <c r="K47" s="30">
        <v>0</v>
      </c>
      <c r="L47" s="16" t="s">
        <v>52</v>
      </c>
      <c r="M47" s="30">
        <v>0</v>
      </c>
      <c r="N47" s="16" t="s">
        <v>52</v>
      </c>
      <c r="O47" s="30">
        <v>0</v>
      </c>
      <c r="P47" s="30">
        <v>0</v>
      </c>
      <c r="Q47" s="30">
        <v>0</v>
      </c>
      <c r="R47" s="30">
        <v>192887</v>
      </c>
      <c r="S47" s="30">
        <v>0</v>
      </c>
      <c r="T47" s="30">
        <v>0</v>
      </c>
      <c r="U47" s="30">
        <v>0</v>
      </c>
      <c r="V47" s="30">
        <f>SMALL(Q47:U47,COUNTIF(Q47:U47,0)+1)</f>
        <v>192887</v>
      </c>
      <c r="W47" s="16" t="s">
        <v>647</v>
      </c>
      <c r="X47" s="16" t="s">
        <v>52</v>
      </c>
      <c r="Y47" s="2" t="s">
        <v>52</v>
      </c>
      <c r="Z47" s="2" t="s">
        <v>52</v>
      </c>
      <c r="AA47" s="31"/>
      <c r="AB47" s="2" t="s">
        <v>52</v>
      </c>
    </row>
    <row r="48" spans="1:28" ht="30" customHeight="1" x14ac:dyDescent="0.3">
      <c r="A48" s="16" t="s">
        <v>271</v>
      </c>
      <c r="B48" s="16" t="s">
        <v>270</v>
      </c>
      <c r="C48" s="16" t="s">
        <v>267</v>
      </c>
      <c r="D48" s="29" t="s">
        <v>230</v>
      </c>
      <c r="E48" s="30">
        <v>0</v>
      </c>
      <c r="F48" s="16" t="s">
        <v>52</v>
      </c>
      <c r="G48" s="30">
        <v>0</v>
      </c>
      <c r="H48" s="16" t="s">
        <v>644</v>
      </c>
      <c r="I48" s="30">
        <v>0</v>
      </c>
      <c r="J48" s="16" t="s">
        <v>52</v>
      </c>
      <c r="K48" s="30">
        <v>0</v>
      </c>
      <c r="L48" s="16" t="s">
        <v>52</v>
      </c>
      <c r="M48" s="30">
        <v>0</v>
      </c>
      <c r="N48" s="16" t="s">
        <v>52</v>
      </c>
      <c r="O48" s="30">
        <v>0</v>
      </c>
      <c r="P48" s="30">
        <v>0</v>
      </c>
      <c r="Q48" s="30">
        <v>0</v>
      </c>
      <c r="R48" s="30">
        <v>61880</v>
      </c>
      <c r="S48" s="30">
        <v>0</v>
      </c>
      <c r="T48" s="30">
        <v>0</v>
      </c>
      <c r="U48" s="30">
        <v>0</v>
      </c>
      <c r="V48" s="30">
        <f>SMALL(Q48:U48,COUNTIF(Q48:U48,0)+1)</f>
        <v>61880</v>
      </c>
      <c r="W48" s="16" t="s">
        <v>648</v>
      </c>
      <c r="X48" s="16" t="s">
        <v>52</v>
      </c>
      <c r="Y48" s="2" t="s">
        <v>52</v>
      </c>
      <c r="Z48" s="2" t="s">
        <v>52</v>
      </c>
      <c r="AA48" s="31"/>
      <c r="AB48" s="2" t="s">
        <v>52</v>
      </c>
    </row>
    <row r="49" spans="1:28" ht="30" customHeight="1" x14ac:dyDescent="0.3">
      <c r="A49" s="16" t="s">
        <v>308</v>
      </c>
      <c r="B49" s="16" t="s">
        <v>307</v>
      </c>
      <c r="C49" s="16" t="s">
        <v>303</v>
      </c>
      <c r="D49" s="29" t="s">
        <v>304</v>
      </c>
      <c r="E49" s="30">
        <v>0</v>
      </c>
      <c r="F49" s="16" t="s">
        <v>52</v>
      </c>
      <c r="G49" s="30">
        <v>0</v>
      </c>
      <c r="H49" s="16" t="s">
        <v>52</v>
      </c>
      <c r="I49" s="30">
        <v>0</v>
      </c>
      <c r="J49" s="16" t="s">
        <v>52</v>
      </c>
      <c r="K49" s="30">
        <v>0</v>
      </c>
      <c r="L49" s="16" t="s">
        <v>52</v>
      </c>
      <c r="M49" s="30">
        <v>0</v>
      </c>
      <c r="N49" s="16" t="s">
        <v>52</v>
      </c>
      <c r="O49" s="30">
        <v>0</v>
      </c>
      <c r="P49" s="30">
        <v>172698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16" t="s">
        <v>649</v>
      </c>
      <c r="X49" s="16" t="s">
        <v>52</v>
      </c>
      <c r="Y49" s="2" t="s">
        <v>650</v>
      </c>
      <c r="Z49" s="2" t="s">
        <v>52</v>
      </c>
      <c r="AA49" s="31"/>
      <c r="AB49" s="2" t="s">
        <v>52</v>
      </c>
    </row>
    <row r="50" spans="1:28" ht="30" customHeight="1" x14ac:dyDescent="0.3">
      <c r="A50" s="16" t="s">
        <v>305</v>
      </c>
      <c r="B50" s="16" t="s">
        <v>302</v>
      </c>
      <c r="C50" s="16" t="s">
        <v>303</v>
      </c>
      <c r="D50" s="29" t="s">
        <v>304</v>
      </c>
      <c r="E50" s="30">
        <v>0</v>
      </c>
      <c r="F50" s="16" t="s">
        <v>52</v>
      </c>
      <c r="G50" s="30">
        <v>0</v>
      </c>
      <c r="H50" s="16" t="s">
        <v>52</v>
      </c>
      <c r="I50" s="30">
        <v>0</v>
      </c>
      <c r="J50" s="16" t="s">
        <v>52</v>
      </c>
      <c r="K50" s="30">
        <v>0</v>
      </c>
      <c r="L50" s="16" t="s">
        <v>52</v>
      </c>
      <c r="M50" s="30">
        <v>0</v>
      </c>
      <c r="N50" s="16" t="s">
        <v>52</v>
      </c>
      <c r="O50" s="30">
        <v>0</v>
      </c>
      <c r="P50" s="30">
        <v>249073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16" t="s">
        <v>651</v>
      </c>
      <c r="X50" s="16" t="s">
        <v>52</v>
      </c>
      <c r="Y50" s="2" t="s">
        <v>650</v>
      </c>
      <c r="Z50" s="2" t="s">
        <v>52</v>
      </c>
      <c r="AA50" s="31"/>
      <c r="AB50" s="2" t="s">
        <v>52</v>
      </c>
    </row>
    <row r="51" spans="1:28" ht="30" customHeight="1" x14ac:dyDescent="0.3">
      <c r="A51" s="16" t="s">
        <v>324</v>
      </c>
      <c r="B51" s="16" t="s">
        <v>323</v>
      </c>
      <c r="C51" s="16" t="s">
        <v>303</v>
      </c>
      <c r="D51" s="29" t="s">
        <v>304</v>
      </c>
      <c r="E51" s="30">
        <v>0</v>
      </c>
      <c r="F51" s="16" t="s">
        <v>52</v>
      </c>
      <c r="G51" s="30">
        <v>0</v>
      </c>
      <c r="H51" s="16" t="s">
        <v>52</v>
      </c>
      <c r="I51" s="30">
        <v>0</v>
      </c>
      <c r="J51" s="16" t="s">
        <v>52</v>
      </c>
      <c r="K51" s="30">
        <v>0</v>
      </c>
      <c r="L51" s="16" t="s">
        <v>52</v>
      </c>
      <c r="M51" s="30">
        <v>0</v>
      </c>
      <c r="N51" s="16" t="s">
        <v>52</v>
      </c>
      <c r="O51" s="30">
        <v>0</v>
      </c>
      <c r="P51" s="30">
        <v>222151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16" t="s">
        <v>652</v>
      </c>
      <c r="X51" s="16" t="s">
        <v>52</v>
      </c>
      <c r="Y51" s="2" t="s">
        <v>650</v>
      </c>
      <c r="Z51" s="2" t="s">
        <v>52</v>
      </c>
      <c r="AA51" s="31"/>
      <c r="AB51" s="2" t="s">
        <v>52</v>
      </c>
    </row>
    <row r="52" spans="1:28" ht="30" customHeight="1" x14ac:dyDescent="0.3">
      <c r="A52" s="16" t="s">
        <v>365</v>
      </c>
      <c r="B52" s="16" t="s">
        <v>364</v>
      </c>
      <c r="C52" s="16" t="s">
        <v>303</v>
      </c>
      <c r="D52" s="29" t="s">
        <v>304</v>
      </c>
      <c r="E52" s="30">
        <v>0</v>
      </c>
      <c r="F52" s="16" t="s">
        <v>52</v>
      </c>
      <c r="G52" s="30">
        <v>0</v>
      </c>
      <c r="H52" s="16" t="s">
        <v>52</v>
      </c>
      <c r="I52" s="30">
        <v>0</v>
      </c>
      <c r="J52" s="16" t="s">
        <v>52</v>
      </c>
      <c r="K52" s="30">
        <v>0</v>
      </c>
      <c r="L52" s="16" t="s">
        <v>52</v>
      </c>
      <c r="M52" s="30">
        <v>0</v>
      </c>
      <c r="N52" s="16" t="s">
        <v>52</v>
      </c>
      <c r="O52" s="30">
        <v>0</v>
      </c>
      <c r="P52" s="30">
        <v>242647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16" t="s">
        <v>653</v>
      </c>
      <c r="X52" s="16" t="s">
        <v>52</v>
      </c>
      <c r="Y52" s="2" t="s">
        <v>650</v>
      </c>
      <c r="Z52" s="2" t="s">
        <v>52</v>
      </c>
      <c r="AA52" s="31"/>
      <c r="AB52" s="2" t="s">
        <v>52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1" type="noConversion"/>
  <pageMargins left="0.78740157480314954" right="0" top="0.39370078740157477" bottom="0.39370078740157477" header="0" footer="0"/>
  <pageSetup paperSize="9" scale="44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3"/>
  <sheetViews>
    <sheetView workbookViewId="0"/>
  </sheetViews>
  <sheetFormatPr defaultRowHeight="16.5" x14ac:dyDescent="0.3"/>
  <sheetData>
    <row r="1" spans="1:7" x14ac:dyDescent="0.3">
      <c r="A1" t="s">
        <v>654</v>
      </c>
    </row>
    <row r="2" spans="1:7" x14ac:dyDescent="0.3">
      <c r="A2" s="1" t="s">
        <v>655</v>
      </c>
      <c r="B2" t="s">
        <v>656</v>
      </c>
      <c r="C2" s="1" t="s">
        <v>657</v>
      </c>
    </row>
    <row r="3" spans="1:7" x14ac:dyDescent="0.3">
      <c r="A3" s="1" t="s">
        <v>658</v>
      </c>
      <c r="B3" t="s">
        <v>659</v>
      </c>
    </row>
    <row r="4" spans="1:7" x14ac:dyDescent="0.3">
      <c r="A4" s="1" t="s">
        <v>660</v>
      </c>
      <c r="B4">
        <v>5</v>
      </c>
    </row>
    <row r="5" spans="1:7" x14ac:dyDescent="0.3">
      <c r="A5" s="1" t="s">
        <v>661</v>
      </c>
      <c r="B5">
        <v>5</v>
      </c>
    </row>
    <row r="6" spans="1:7" x14ac:dyDescent="0.3">
      <c r="A6" s="1" t="s">
        <v>662</v>
      </c>
      <c r="B6" t="s">
        <v>663</v>
      </c>
    </row>
    <row r="7" spans="1:7" x14ac:dyDescent="0.3">
      <c r="A7" s="1" t="s">
        <v>664</v>
      </c>
      <c r="B7" t="s">
        <v>656</v>
      </c>
      <c r="C7">
        <v>1</v>
      </c>
    </row>
    <row r="8" spans="1:7" x14ac:dyDescent="0.3">
      <c r="A8" s="1" t="s">
        <v>665</v>
      </c>
      <c r="B8" t="s">
        <v>656</v>
      </c>
      <c r="C8">
        <v>2</v>
      </c>
    </row>
    <row r="9" spans="1:7" x14ac:dyDescent="0.3">
      <c r="A9" s="1" t="s">
        <v>666</v>
      </c>
      <c r="B9" t="s">
        <v>544</v>
      </c>
      <c r="C9" t="s">
        <v>546</v>
      </c>
      <c r="D9" t="s">
        <v>547</v>
      </c>
      <c r="E9" t="s">
        <v>548</v>
      </c>
      <c r="F9" t="s">
        <v>549</v>
      </c>
      <c r="G9" t="s">
        <v>667</v>
      </c>
    </row>
    <row r="10" spans="1:7" x14ac:dyDescent="0.3">
      <c r="A10" s="1" t="s">
        <v>668</v>
      </c>
      <c r="B10">
        <v>1185</v>
      </c>
      <c r="C10">
        <v>0</v>
      </c>
      <c r="D10">
        <v>0</v>
      </c>
    </row>
    <row r="11" spans="1:7" x14ac:dyDescent="0.3">
      <c r="A11" s="1" t="s">
        <v>669</v>
      </c>
      <c r="B11" t="s">
        <v>670</v>
      </c>
      <c r="C11">
        <v>3</v>
      </c>
    </row>
    <row r="12" spans="1:7" x14ac:dyDescent="0.3">
      <c r="A12" s="1" t="s">
        <v>671</v>
      </c>
      <c r="B12" t="s">
        <v>670</v>
      </c>
      <c r="C12">
        <v>3</v>
      </c>
    </row>
    <row r="13" spans="1:7" x14ac:dyDescent="0.3">
      <c r="A13" s="1" t="s">
        <v>672</v>
      </c>
      <c r="B13" t="s">
        <v>670</v>
      </c>
      <c r="C13">
        <v>3</v>
      </c>
    </row>
    <row r="14" spans="1:7" x14ac:dyDescent="0.3">
      <c r="A14" s="1" t="s">
        <v>673</v>
      </c>
      <c r="B14" t="s">
        <v>670</v>
      </c>
      <c r="C14">
        <v>3</v>
      </c>
    </row>
    <row r="15" spans="1:7" x14ac:dyDescent="0.3">
      <c r="A15" s="1" t="s">
        <v>674</v>
      </c>
      <c r="B15" t="s">
        <v>675</v>
      </c>
      <c r="C15" t="s">
        <v>676</v>
      </c>
      <c r="D15" t="s">
        <v>676</v>
      </c>
      <c r="E15" t="s">
        <v>676</v>
      </c>
      <c r="F15" t="s">
        <v>676</v>
      </c>
    </row>
    <row r="16" spans="1:7" x14ac:dyDescent="0.3">
      <c r="A16" s="1" t="s">
        <v>677</v>
      </c>
      <c r="B16">
        <v>1.1100000000000001</v>
      </c>
      <c r="C16">
        <v>1.1200000000000001</v>
      </c>
    </row>
    <row r="17" spans="1:13" x14ac:dyDescent="0.3">
      <c r="A17" s="1" t="s">
        <v>678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679</v>
      </c>
      <c r="B18">
        <v>1.25</v>
      </c>
      <c r="C18">
        <v>1.071</v>
      </c>
    </row>
    <row r="19" spans="1:13" x14ac:dyDescent="0.3">
      <c r="A19" s="1" t="s">
        <v>680</v>
      </c>
    </row>
    <row r="20" spans="1:13" x14ac:dyDescent="0.3">
      <c r="A20" s="1" t="s">
        <v>681</v>
      </c>
      <c r="B20" s="1" t="s">
        <v>656</v>
      </c>
      <c r="C20">
        <v>1</v>
      </c>
    </row>
    <row r="21" spans="1:13" x14ac:dyDescent="0.3">
      <c r="A21" t="s">
        <v>683</v>
      </c>
      <c r="B21" t="s">
        <v>684</v>
      </c>
      <c r="C21" t="s">
        <v>685</v>
      </c>
    </row>
    <row r="22" spans="1:13" x14ac:dyDescent="0.3">
      <c r="A22">
        <v>1</v>
      </c>
      <c r="B22" s="1" t="s">
        <v>686</v>
      </c>
      <c r="C22" s="1" t="s">
        <v>687</v>
      </c>
    </row>
    <row r="23" spans="1:13" x14ac:dyDescent="0.3">
      <c r="A23">
        <v>2</v>
      </c>
      <c r="B23" s="1" t="s">
        <v>688</v>
      </c>
      <c r="C23" s="1" t="s">
        <v>689</v>
      </c>
    </row>
    <row r="24" spans="1:13" x14ac:dyDescent="0.3">
      <c r="A24">
        <v>3</v>
      </c>
      <c r="B24" s="1" t="s">
        <v>690</v>
      </c>
      <c r="C24" s="1" t="s">
        <v>691</v>
      </c>
    </row>
    <row r="25" spans="1:13" x14ac:dyDescent="0.3">
      <c r="A25">
        <v>4</v>
      </c>
      <c r="B25" s="1" t="s">
        <v>692</v>
      </c>
      <c r="C25" s="1" t="s">
        <v>693</v>
      </c>
    </row>
    <row r="26" spans="1:13" x14ac:dyDescent="0.3">
      <c r="A26">
        <v>5</v>
      </c>
      <c r="B26" s="1" t="s">
        <v>694</v>
      </c>
      <c r="C26" s="1" t="s">
        <v>52</v>
      </c>
    </row>
    <row r="27" spans="1:13" x14ac:dyDescent="0.3">
      <c r="A27">
        <v>6</v>
      </c>
      <c r="B27" s="1" t="s">
        <v>695</v>
      </c>
      <c r="C27" s="1" t="s">
        <v>52</v>
      </c>
    </row>
    <row r="28" spans="1:13" x14ac:dyDescent="0.3">
      <c r="A28">
        <v>7</v>
      </c>
      <c r="B28" s="1" t="s">
        <v>696</v>
      </c>
      <c r="C28" s="1" t="s">
        <v>52</v>
      </c>
    </row>
    <row r="29" spans="1:13" x14ac:dyDescent="0.3">
      <c r="A29">
        <v>8</v>
      </c>
      <c r="B29" s="1" t="s">
        <v>228</v>
      </c>
      <c r="C29" s="1" t="s">
        <v>52</v>
      </c>
    </row>
    <row r="30" spans="1:13" x14ac:dyDescent="0.3">
      <c r="A30">
        <v>9</v>
      </c>
      <c r="B30" s="1" t="s">
        <v>697</v>
      </c>
      <c r="C30" s="1" t="s">
        <v>52</v>
      </c>
    </row>
    <row r="43" spans="1:2" x14ac:dyDescent="0.3">
      <c r="A43" t="s">
        <v>682</v>
      </c>
      <c r="B43">
        <v>1234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11</vt:i4>
      </vt:variant>
    </vt:vector>
  </HeadingPairs>
  <TitlesOfParts>
    <vt:vector size="19" baseType="lpstr">
      <vt:lpstr>원가</vt:lpstr>
      <vt:lpstr>공종별집계표</vt:lpstr>
      <vt:lpstr>공종별내역서</vt:lpstr>
      <vt:lpstr>일위대가목록</vt:lpstr>
      <vt:lpstr>일위대가</vt:lpstr>
      <vt:lpstr>단가대비표</vt:lpstr>
      <vt:lpstr> 공사설정 </vt:lpstr>
      <vt:lpstr>Sheet1</vt:lpstr>
      <vt:lpstr>공종별내역서!Print_Area</vt:lpstr>
      <vt:lpstr>공종별집계표!Print_Area</vt:lpstr>
      <vt:lpstr>단가대비표!Print_Area</vt:lpstr>
      <vt:lpstr>원가!Print_Area</vt:lpstr>
      <vt:lpstr>일위대가!Print_Area</vt:lpstr>
      <vt:lpstr>일위대가목록!Print_Area</vt:lpstr>
      <vt:lpstr>공종별내역서!Print_Titles</vt:lpstr>
      <vt:lpstr>공종별집계표!Print_Titles</vt:lpstr>
      <vt:lpstr>단가대비표!Print_Titles</vt:lpstr>
      <vt:lpstr>일위대가!Print_Titles</vt:lpstr>
      <vt:lpstr>일위대가목록!Print_Titles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2026-10-02T04:49:06Z</dcterms:created>
  <dcterms:modified xsi:type="dcterms:W3CDTF">2026-10-13T07:19:05Z</dcterms:modified>
</cp:coreProperties>
</file>