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○2026\2. 대구본부\19. 경부선 왜관-신동간 299.010km 부근 옹벽보도 설치공사(시설처 김영우)v1\2. 시행결의\"/>
    </mc:Choice>
  </mc:AlternateContent>
  <bookViews>
    <workbookView xWindow="0" yWindow="0" windowWidth="28800" windowHeight="12390"/>
  </bookViews>
  <sheets>
    <sheet name="원가계산서" sheetId="1" r:id="rId1"/>
    <sheet name="내역서" sheetId="2" r:id="rId2"/>
    <sheet name="일위대가목록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A">#REF!</definedName>
    <definedName name="_bar10">#REF!</definedName>
    <definedName name="_bar13">#REF!</definedName>
    <definedName name="_bar16">#REF!</definedName>
    <definedName name="_bar19">#REF!</definedName>
    <definedName name="_bar22">#REF!</definedName>
    <definedName name="_bar25">#REF!</definedName>
    <definedName name="_bar29">#REF!</definedName>
    <definedName name="_bar32">#REF!</definedName>
    <definedName name="_Order1" hidden="1">255</definedName>
    <definedName name="_Order2" hidden="1">255</definedName>
    <definedName name="\c">#REF!</definedName>
    <definedName name="\d">#N/A</definedName>
    <definedName name="\i">#REF!</definedName>
    <definedName name="a">0.84</definedName>
    <definedName name="aa">'[2]토공(우물통,기타) '!$V$2:$AG$22</definedName>
    <definedName name="aaa">#REF!</definedName>
    <definedName name="ALPA">[3]하중계산!#REF!</definedName>
    <definedName name="ALPHA">[3]안정성검토!#REF!</definedName>
    <definedName name="AS">#REF!</definedName>
    <definedName name="ASA">#REF!</definedName>
    <definedName name="ASE">#REF!</definedName>
    <definedName name="b">0.88</definedName>
    <definedName name="back">#REF!</definedName>
    <definedName name="BB">#REF!</definedName>
    <definedName name="BETA">[3]안정성검토!#REF!</definedName>
    <definedName name="BP">#REF!</definedName>
    <definedName name="BPP">#REF!</definedName>
    <definedName name="BS">#REF!</definedName>
    <definedName name="conc단위중량">[3]설계기준!#REF!</definedName>
    <definedName name="d">0.84</definedName>
    <definedName name="DA">#REF!</definedName>
    <definedName name="_xlnm.Database">#REF!</definedName>
    <definedName name="dd">'[2]토공(우물통,기타) '!$V$2:$AG$22</definedName>
    <definedName name="DDD">#REF!</definedName>
    <definedName name="DE">#REF!</definedName>
    <definedName name="E">[3]하중계산!#REF!</definedName>
    <definedName name="Ec">[3]설계기준!#REF!</definedName>
    <definedName name="END">#REF!</definedName>
    <definedName name="ff">'[2]토공(우물통,기타) '!$A$52:$K$66</definedName>
    <definedName name="front">#REF!</definedName>
    <definedName name="GF">#REF!</definedName>
    <definedName name="GFD">#REF!</definedName>
    <definedName name="gg">'[2]토공(우물통,기타) '!$V$52:$AG$67</definedName>
    <definedName name="H">#REF!</definedName>
    <definedName name="h6a">#REF!</definedName>
    <definedName name="hh">'[2]토공(우물통,기타) '!$M$8:$U$25</definedName>
    <definedName name="HP">#REF!</definedName>
    <definedName name="HS">#REF!</definedName>
    <definedName name="il">#REF!</definedName>
    <definedName name="ja">#REF!</definedName>
    <definedName name="k">#REF!</definedName>
    <definedName name="KA">#REF!</definedName>
    <definedName name="KJHGHGGTG">#REF!</definedName>
    <definedName name="KK">#REF!</definedName>
    <definedName name="lab">1.005583</definedName>
    <definedName name="LE">#REF!</definedName>
    <definedName name="LKLKL">#REF!</definedName>
    <definedName name="MA">0.8</definedName>
    <definedName name="mat">1.0058</definedName>
    <definedName name="MDA">#REF!</definedName>
    <definedName name="MDE">#REF!</definedName>
    <definedName name="ME">#REF!</definedName>
    <definedName name="MJU">[3]하중계산!#REF!</definedName>
    <definedName name="MLA">#REF!</definedName>
    <definedName name="MLE">#REF!</definedName>
    <definedName name="n">#REF!</definedName>
    <definedName name="NA">1.181</definedName>
    <definedName name="p">[4]주요자재단가!$J$35</definedName>
    <definedName name="PA">#REF!</definedName>
    <definedName name="_xlnm.Print_Area" localSheetId="0">원가계산서!$A$1:$H$41</definedName>
    <definedName name="_xlnm.Print_Area" localSheetId="2">일위대가목록!$A$1:$R$72</definedName>
    <definedName name="_xlnm.Print_Titles" localSheetId="1">내역서!$1:$3</definedName>
    <definedName name="_xlnm.Print_Titles" localSheetId="2">일위대가목록!$1:$2</definedName>
    <definedName name="S">#REF!</definedName>
    <definedName name="ss">'[2]토공(우물통,기타) '!$V$22:$AG$47</definedName>
    <definedName name="SSS">#REF!</definedName>
    <definedName name="T">[3]하중계산!#REF!</definedName>
    <definedName name="TA">#REF!</definedName>
    <definedName name="TE">#REF!</definedName>
    <definedName name="v6a">#REF!</definedName>
    <definedName name="W">#REF!</definedName>
    <definedName name="WA">#REF!</definedName>
    <definedName name="WAA">#REF!</definedName>
    <definedName name="WAAA">#REF!</definedName>
    <definedName name="x">#REF!</definedName>
    <definedName name="XA">#REF!</definedName>
    <definedName name="건">[5]일위대가!#REF!</definedName>
    <definedName name="견출품">#REF!</definedName>
    <definedName name="계">#REF!</definedName>
    <definedName name="교각1">'[6]토공(우물통,기타) '!$V$2:$AG$22</definedName>
    <definedName name="교각2">'[6]토공(우물통,기타) '!$V$22:$AG$47</definedName>
    <definedName name="교각3">'[6]토공(우물통,기타) '!$V$2:$AG$22</definedName>
    <definedName name="교각자중">[3]안정성검토!#REF!</definedName>
    <definedName name="교대">'[6]토공(우물통,기타) '!$A$52:$K$66</definedName>
    <definedName name="교대2">'[6]토공(우물통,기타) '!$V$52:$AG$67</definedName>
    <definedName name="끝">#REF!</definedName>
    <definedName name="낙">[5]일위대가!#REF!</definedName>
    <definedName name="낙찰율">#REF!</definedName>
    <definedName name="내">[5]일위대가!#REF!</definedName>
    <definedName name="내선전공">[5]일위대가!#REF!</definedName>
    <definedName name="단가">#REF!</definedName>
    <definedName name="단사경">#REF!</definedName>
    <definedName name="단사노">#REF!</definedName>
    <definedName name="단사재">#REF!</definedName>
    <definedName name="단삼경">#REF!</definedName>
    <definedName name="단삼노">#REF!</definedName>
    <definedName name="단삼재">#REF!</definedName>
    <definedName name="단이경">#REF!</definedName>
    <definedName name="단이노">#REF!</definedName>
    <definedName name="단이재">#REF!</definedName>
    <definedName name="대비표">[7]내역서!#REF!</definedName>
    <definedName name="ㅁㅁㅁㅁㅁ">'[2]토공(우물통,기타) '!$V$2:$AG$22</definedName>
    <definedName name="마찰계수">[3]안정성검토!#REF!</definedName>
    <definedName name="면갈이">#REF!</definedName>
    <definedName name="모">[4]주요자재단가!#REF!</definedName>
    <definedName name="모래">[4]주요자재단가!$J$44</definedName>
    <definedName name="물청소">#REF!</definedName>
    <definedName name="미">[4]노임단가!$B$11</definedName>
    <definedName name="미장품">#REF!</definedName>
    <definedName name="ㅂ123">#REF!</definedName>
    <definedName name="방">[5]일위대가!#REF!</definedName>
    <definedName name="배">[4]노임단가!$B$17</definedName>
    <definedName name="번호">#REF!</definedName>
    <definedName name="보">[4]노임단가!$B$4</definedName>
    <definedName name="블">[4]주요자재단가!$J$16</definedName>
    <definedName name="비교표">#REF!</definedName>
    <definedName name="삼차선슈활하중">[3]안정성검토!#REF!</definedName>
    <definedName name="석">[4]노임단가!$B$26</definedName>
    <definedName name="세부">[8]광주운남을!#REF!</definedName>
    <definedName name="셧">[5]일위대가!#REF!</definedName>
    <definedName name="수량">#REF!</definedName>
    <definedName name="시">[4]주요자재단가!#REF!</definedName>
    <definedName name="시멘트">[4]주요자재단가!$J$43</definedName>
    <definedName name="ㅇㅇㅇㅇㅇㅇㅇ">'[2]토공(우물통,기타) '!$V$22:$AG$47</definedName>
    <definedName name="ㅇㅇㅇㅇㅇㅇㅇㅇㅇㅇㅇㅇㅇㅇ">'[2]토공(우물통,기타) '!$V$2:$AG$22</definedName>
    <definedName name="연마공">[5]일위대가!#REF!</definedName>
    <definedName name="용">[5]일위대가!#REF!</definedName>
    <definedName name="원가">[9]광주운남을!#REF!</definedName>
    <definedName name="위">[5]일위대가!#REF!</definedName>
    <definedName name="유">[5]일위대가!#REF!</definedName>
    <definedName name="이윤">#REF!</definedName>
    <definedName name="일반관리비">#REF!</definedName>
    <definedName name="자재19">[10]단가조사서!#REF!</definedName>
    <definedName name="장산교">#REF!</definedName>
    <definedName name="저판높이">[3]하중계산!#REF!</definedName>
    <definedName name="저판폭">[3]안정성검토!#REF!</definedName>
    <definedName name="제경비">#REF!</definedName>
    <definedName name="조">[4]노임단가!$B$28</definedName>
    <definedName name="줄">[4]노임단가!$B$13</definedName>
    <definedName name="직종">#REF!</definedName>
    <definedName name="집계">'[6]토공(우물통,기타) '!$M$8:$U$25</definedName>
    <definedName name="집계1">'[6]토공(우물통,기타) '!$M$8:$U$25</definedName>
    <definedName name="착">[5]일위대가!#REF!</definedName>
    <definedName name="천안토공_토공_List">#REF!</definedName>
    <definedName name="철">[4]노임단가!$B$25</definedName>
    <definedName name="철거">#REF!</definedName>
    <definedName name="철판">[5]일위대가!#REF!</definedName>
    <definedName name="코핑B">[3]하중계산!#REF!</definedName>
    <definedName name="코핑길이">[3]하중계산!#REF!</definedName>
    <definedName name="코핑높이">[3]하중계산!#REF!</definedName>
    <definedName name="콘">[4]노임단가!$B$18</definedName>
    <definedName name="타">[4]노임단가!$B$12</definedName>
    <definedName name="터파기고">#REF!</definedName>
    <definedName name="특">[4]노임단가!$B$5</definedName>
    <definedName name="페인트">#REF!</definedName>
    <definedName name="포">[4]노임단가!$B$20</definedName>
    <definedName name="포장">#REF!</definedName>
    <definedName name="표경">#REF!</definedName>
    <definedName name="표노">#REF!</definedName>
    <definedName name="표재">#REF!</definedName>
    <definedName name="품셈공종">[11]품셈TABLE!$C$2:$C$50</definedName>
    <definedName name="품셈단가">[11]품셈TABLE!$D$2:$D$50</definedName>
    <definedName name="풍하중모멘트">[3]안정성검토!#REF!</definedName>
    <definedName name="플랜트전공">[5]일위대가!#REF!</definedName>
    <definedName name="하5">#REF!</definedName>
    <definedName name="하6">#REF!</definedName>
    <definedName name="하7">#REF!</definedName>
    <definedName name="하8">#REF!</definedName>
    <definedName name="하도급대비표">#REF!</definedName>
    <definedName name="할증">#REF!</definedName>
    <definedName name="형">[4]노임단가!$B$21</definedName>
    <definedName name="ㅏㅏㅏㅏㅏ">'[2]토공(우물통,기타) '!$V$52:$AG$67</definedName>
    <definedName name="ㅗㅗㅗㅗㅗㅗ">'[2]토공(우물통,기타) '!$A$52:$K$66</definedName>
    <definedName name="ㅣㅣㅣㅣㅣㅣ">'[2]토공(우물통,기타) '!$M$8:$U$25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72" i="3" l="1"/>
  <c r="H72" i="3"/>
  <c r="G72" i="3"/>
  <c r="F72" i="3"/>
  <c r="E72" i="3" s="1"/>
  <c r="Y72" i="3" s="1"/>
  <c r="AA71" i="3"/>
  <c r="H71" i="3"/>
  <c r="G71" i="3"/>
  <c r="F71" i="3"/>
  <c r="E71" i="3" s="1"/>
  <c r="Y71" i="3" s="1"/>
  <c r="AA70" i="3"/>
  <c r="H70" i="3"/>
  <c r="G70" i="3"/>
  <c r="F70" i="3"/>
  <c r="E70" i="3" s="1"/>
  <c r="Y70" i="3" s="1"/>
  <c r="AA69" i="3"/>
  <c r="H69" i="3"/>
  <c r="G69" i="3"/>
  <c r="F69" i="3"/>
  <c r="E69" i="3" s="1"/>
  <c r="Y69" i="3" s="1"/>
  <c r="AA68" i="3"/>
  <c r="H68" i="3"/>
  <c r="G68" i="3"/>
  <c r="F68" i="3"/>
  <c r="E68" i="3" s="1"/>
  <c r="Y68" i="3" s="1"/>
  <c r="AA67" i="3"/>
  <c r="H67" i="3"/>
  <c r="G67" i="3"/>
  <c r="F67" i="3"/>
  <c r="E67" i="3" s="1"/>
  <c r="Y67" i="3" s="1"/>
  <c r="AA66" i="3"/>
  <c r="H66" i="3"/>
  <c r="G66" i="3"/>
  <c r="F66" i="3"/>
  <c r="E66" i="3" s="1"/>
  <c r="Y66" i="3" s="1"/>
  <c r="AA65" i="3"/>
  <c r="H65" i="3"/>
  <c r="G65" i="3"/>
  <c r="F65" i="3"/>
  <c r="E65" i="3" s="1"/>
  <c r="Y65" i="3" s="1"/>
  <c r="AA64" i="3"/>
  <c r="H64" i="3"/>
  <c r="G64" i="3"/>
  <c r="F64" i="3"/>
  <c r="E64" i="3" s="1"/>
  <c r="Y64" i="3" s="1"/>
  <c r="AA63" i="3"/>
  <c r="H63" i="3"/>
  <c r="G63" i="3"/>
  <c r="F63" i="3"/>
  <c r="E63" i="3" s="1"/>
  <c r="Y63" i="3" s="1"/>
  <c r="AA62" i="3"/>
  <c r="H62" i="3"/>
  <c r="G62" i="3"/>
  <c r="F62" i="3"/>
  <c r="E62" i="3" s="1"/>
  <c r="Y62" i="3" s="1"/>
  <c r="AA61" i="3"/>
  <c r="H61" i="3"/>
  <c r="G61" i="3"/>
  <c r="F61" i="3"/>
  <c r="E61" i="3" s="1"/>
  <c r="Y61" i="3" s="1"/>
  <c r="AA60" i="3"/>
  <c r="H60" i="3"/>
  <c r="G60" i="3"/>
  <c r="F60" i="3"/>
  <c r="E60" i="3" s="1"/>
  <c r="Y60" i="3" s="1"/>
  <c r="AA59" i="3"/>
  <c r="H59" i="3"/>
  <c r="G59" i="3"/>
  <c r="F59" i="3"/>
  <c r="E59" i="3" s="1"/>
  <c r="Y59" i="3" s="1"/>
  <c r="AA58" i="3"/>
  <c r="H58" i="3"/>
  <c r="G58" i="3"/>
  <c r="F58" i="3"/>
  <c r="E58" i="3" s="1"/>
  <c r="Y58" i="3" s="1"/>
  <c r="AA57" i="3"/>
  <c r="H57" i="3"/>
  <c r="G57" i="3"/>
  <c r="F57" i="3"/>
  <c r="E57" i="3" s="1"/>
  <c r="Y57" i="3" s="1"/>
  <c r="AA56" i="3"/>
  <c r="H56" i="3"/>
  <c r="G56" i="3"/>
  <c r="F56" i="3"/>
  <c r="E56" i="3" s="1"/>
  <c r="Y56" i="3" s="1"/>
  <c r="AA55" i="3"/>
  <c r="H55" i="3"/>
  <c r="G55" i="3"/>
  <c r="F55" i="3"/>
  <c r="E55" i="3" s="1"/>
  <c r="Y55" i="3" s="1"/>
  <c r="AA54" i="3"/>
  <c r="H54" i="3"/>
  <c r="G54" i="3"/>
  <c r="F54" i="3"/>
  <c r="E54" i="3" s="1"/>
  <c r="Y54" i="3" s="1"/>
  <c r="AA53" i="3"/>
  <c r="H53" i="3"/>
  <c r="G53" i="3"/>
  <c r="F53" i="3"/>
  <c r="E53" i="3" s="1"/>
  <c r="Y53" i="3" s="1"/>
  <c r="AA52" i="3"/>
  <c r="H52" i="3"/>
  <c r="G52" i="3"/>
  <c r="F52" i="3"/>
  <c r="E52" i="3" s="1"/>
  <c r="Y52" i="3" s="1"/>
  <c r="AA51" i="3"/>
  <c r="H51" i="3"/>
  <c r="G51" i="3"/>
  <c r="F51" i="3"/>
  <c r="E51" i="3" s="1"/>
  <c r="Y51" i="3" s="1"/>
  <c r="AA50" i="3"/>
  <c r="H50" i="3"/>
  <c r="G50" i="3"/>
  <c r="F50" i="3"/>
  <c r="E50" i="3" s="1"/>
  <c r="Y50" i="3" s="1"/>
  <c r="AA49" i="3"/>
  <c r="H49" i="3"/>
  <c r="G49" i="3"/>
  <c r="F49" i="3"/>
  <c r="E49" i="3" s="1"/>
  <c r="Y49" i="3" s="1"/>
  <c r="AA48" i="3"/>
  <c r="H48" i="3"/>
  <c r="G48" i="3"/>
  <c r="F48" i="3"/>
  <c r="E48" i="3" s="1"/>
  <c r="Y48" i="3" s="1"/>
  <c r="AA47" i="3"/>
  <c r="H47" i="3"/>
  <c r="G47" i="3"/>
  <c r="F47" i="3"/>
  <c r="E47" i="3" s="1"/>
  <c r="Y47" i="3" s="1"/>
  <c r="AA46" i="3"/>
  <c r="H46" i="3"/>
  <c r="G46" i="3"/>
  <c r="F46" i="3"/>
  <c r="E46" i="3" s="1"/>
  <c r="Y46" i="3" s="1"/>
  <c r="AA45" i="3"/>
  <c r="H45" i="3"/>
  <c r="G45" i="3"/>
  <c r="F45" i="3"/>
  <c r="E45" i="3" s="1"/>
  <c r="Y45" i="3" s="1"/>
  <c r="AA44" i="3"/>
  <c r="H44" i="3"/>
  <c r="G44" i="3"/>
  <c r="F44" i="3"/>
  <c r="E44" i="3" s="1"/>
  <c r="Y44" i="3" s="1"/>
  <c r="AA43" i="3"/>
  <c r="H43" i="3"/>
  <c r="G43" i="3"/>
  <c r="F43" i="3"/>
  <c r="E43" i="3" s="1"/>
  <c r="Y43" i="3" s="1"/>
  <c r="AA42" i="3"/>
  <c r="H42" i="3"/>
  <c r="G42" i="3"/>
  <c r="F42" i="3"/>
  <c r="E42" i="3" s="1"/>
  <c r="Y42" i="3" s="1"/>
  <c r="AA41" i="3"/>
  <c r="H41" i="3"/>
  <c r="G41" i="3"/>
  <c r="F41" i="3"/>
  <c r="E41" i="3" s="1"/>
  <c r="Y41" i="3" s="1"/>
  <c r="AA40" i="3"/>
  <c r="H40" i="3"/>
  <c r="G40" i="3"/>
  <c r="F40" i="3"/>
  <c r="E40" i="3" s="1"/>
  <c r="Y40" i="3" s="1"/>
  <c r="AA39" i="3"/>
  <c r="H39" i="3"/>
  <c r="G39" i="3"/>
  <c r="F39" i="3"/>
  <c r="E39" i="3" s="1"/>
  <c r="Y39" i="3" s="1"/>
  <c r="AA38" i="3"/>
  <c r="H38" i="3"/>
  <c r="G38" i="3"/>
  <c r="F38" i="3"/>
  <c r="E38" i="3" s="1"/>
  <c r="Y38" i="3" s="1"/>
  <c r="AA37" i="3"/>
  <c r="H37" i="3"/>
  <c r="G37" i="3"/>
  <c r="F37" i="3"/>
  <c r="E37" i="3" s="1"/>
  <c r="Y37" i="3" s="1"/>
  <c r="AA36" i="3"/>
  <c r="H36" i="3"/>
  <c r="G36" i="3"/>
  <c r="F36" i="3"/>
  <c r="E36" i="3" s="1"/>
  <c r="Y36" i="3" s="1"/>
  <c r="AA35" i="3"/>
  <c r="H35" i="3"/>
  <c r="G35" i="3"/>
  <c r="F35" i="3"/>
  <c r="E35" i="3" s="1"/>
  <c r="Y35" i="3" s="1"/>
  <c r="AA34" i="3"/>
  <c r="H34" i="3"/>
  <c r="G34" i="3"/>
  <c r="F34" i="3"/>
  <c r="E34" i="3" s="1"/>
  <c r="Y34" i="3" s="1"/>
  <c r="AA33" i="3"/>
  <c r="H33" i="3"/>
  <c r="G33" i="3"/>
  <c r="F33" i="3"/>
  <c r="E33" i="3" s="1"/>
  <c r="Y33" i="3" s="1"/>
  <c r="AA32" i="3"/>
  <c r="H32" i="3"/>
  <c r="G32" i="3"/>
  <c r="F32" i="3"/>
  <c r="E32" i="3" s="1"/>
  <c r="Y32" i="3" s="1"/>
  <c r="AA31" i="3"/>
  <c r="H31" i="3"/>
  <c r="G31" i="3"/>
  <c r="F31" i="3"/>
  <c r="E31" i="3" s="1"/>
  <c r="Y31" i="3" s="1"/>
  <c r="AA30" i="3"/>
  <c r="H30" i="3"/>
  <c r="G30" i="3"/>
  <c r="F30" i="3"/>
  <c r="E30" i="3" s="1"/>
  <c r="Y30" i="3" s="1"/>
  <c r="AA29" i="3"/>
  <c r="H29" i="3"/>
  <c r="G29" i="3"/>
  <c r="F29" i="3"/>
  <c r="E29" i="3" s="1"/>
  <c r="Y29" i="3" s="1"/>
  <c r="AA28" i="3"/>
  <c r="H28" i="3"/>
  <c r="G28" i="3"/>
  <c r="F28" i="3"/>
  <c r="E28" i="3" s="1"/>
  <c r="Y28" i="3" s="1"/>
  <c r="AA27" i="3"/>
  <c r="H27" i="3"/>
  <c r="G27" i="3"/>
  <c r="F27" i="3"/>
  <c r="E27" i="3" s="1"/>
  <c r="Y27" i="3" s="1"/>
  <c r="AA26" i="3"/>
  <c r="H26" i="3"/>
  <c r="G26" i="3"/>
  <c r="F26" i="3"/>
  <c r="E26" i="3" s="1"/>
  <c r="Y26" i="3" s="1"/>
  <c r="AA25" i="3"/>
  <c r="H25" i="3"/>
  <c r="G25" i="3"/>
  <c r="F25" i="3"/>
  <c r="E25" i="3" s="1"/>
  <c r="Y25" i="3" s="1"/>
  <c r="AA24" i="3"/>
  <c r="H24" i="3"/>
  <c r="G24" i="3"/>
  <c r="F24" i="3"/>
  <c r="E24" i="3" s="1"/>
  <c r="Y24" i="3" s="1"/>
  <c r="AA23" i="3"/>
  <c r="H23" i="3"/>
  <c r="G23" i="3"/>
  <c r="F23" i="3"/>
  <c r="E23" i="3" s="1"/>
  <c r="Y23" i="3" s="1"/>
  <c r="AA22" i="3"/>
  <c r="H22" i="3"/>
  <c r="G22" i="3"/>
  <c r="F22" i="3"/>
  <c r="E22" i="3" s="1"/>
  <c r="Y22" i="3" s="1"/>
  <c r="AA21" i="3"/>
  <c r="H21" i="3"/>
  <c r="G21" i="3"/>
  <c r="F21" i="3"/>
  <c r="E21" i="3" s="1"/>
  <c r="Y21" i="3" s="1"/>
  <c r="AA20" i="3"/>
  <c r="H20" i="3"/>
  <c r="G20" i="3"/>
  <c r="F20" i="3"/>
  <c r="E20" i="3" s="1"/>
  <c r="Y20" i="3" s="1"/>
  <c r="AA19" i="3"/>
  <c r="H19" i="3"/>
  <c r="K119" i="2" s="1"/>
  <c r="L119" i="2" s="1"/>
  <c r="G19" i="3"/>
  <c r="F19" i="3"/>
  <c r="E19" i="3" s="1"/>
  <c r="Y19" i="3" s="1"/>
  <c r="AA18" i="3"/>
  <c r="H18" i="3"/>
  <c r="G18" i="3"/>
  <c r="F18" i="3"/>
  <c r="E18" i="3" s="1"/>
  <c r="Y18" i="3" s="1"/>
  <c r="AA17" i="3"/>
  <c r="H17" i="3"/>
  <c r="G17" i="3"/>
  <c r="F17" i="3"/>
  <c r="E17" i="3" s="1"/>
  <c r="Y17" i="3" s="1"/>
  <c r="AA16" i="3"/>
  <c r="H16" i="3"/>
  <c r="G16" i="3"/>
  <c r="F16" i="3"/>
  <c r="E16" i="3" s="1"/>
  <c r="Y16" i="3" s="1"/>
  <c r="AA15" i="3"/>
  <c r="H15" i="3"/>
  <c r="G15" i="3"/>
  <c r="F15" i="3"/>
  <c r="E15" i="3" s="1"/>
  <c r="Y15" i="3" s="1"/>
  <c r="AA14" i="3"/>
  <c r="H14" i="3"/>
  <c r="G14" i="3"/>
  <c r="F14" i="3"/>
  <c r="E14" i="3" s="1"/>
  <c r="Y14" i="3" s="1"/>
  <c r="AA13" i="3"/>
  <c r="H13" i="3"/>
  <c r="G13" i="3"/>
  <c r="F13" i="3"/>
  <c r="E13" i="3" s="1"/>
  <c r="Y13" i="3" s="1"/>
  <c r="AA12" i="3"/>
  <c r="H12" i="3"/>
  <c r="G12" i="3"/>
  <c r="F12" i="3"/>
  <c r="E12" i="3" s="1"/>
  <c r="Y12" i="3" s="1"/>
  <c r="AA11" i="3"/>
  <c r="H11" i="3"/>
  <c r="K107" i="2" s="1"/>
  <c r="L107" i="2" s="1"/>
  <c r="G11" i="3"/>
  <c r="F11" i="3"/>
  <c r="E11" i="3" s="1"/>
  <c r="Y11" i="3" s="1"/>
  <c r="AA10" i="3"/>
  <c r="H10" i="3"/>
  <c r="G10" i="3"/>
  <c r="F10" i="3"/>
  <c r="E10" i="3" s="1"/>
  <c r="Y10" i="3" s="1"/>
  <c r="AA9" i="3"/>
  <c r="H9" i="3"/>
  <c r="G9" i="3"/>
  <c r="F9" i="3"/>
  <c r="E9" i="3" s="1"/>
  <c r="Y9" i="3" s="1"/>
  <c r="AA8" i="3"/>
  <c r="H8" i="3"/>
  <c r="G8" i="3"/>
  <c r="F8" i="3"/>
  <c r="E8" i="3" s="1"/>
  <c r="Y8" i="3" s="1"/>
  <c r="AA7" i="3"/>
  <c r="H7" i="3"/>
  <c r="K103" i="2" s="1"/>
  <c r="L103" i="2" s="1"/>
  <c r="G7" i="3"/>
  <c r="F7" i="3"/>
  <c r="E7" i="3" s="1"/>
  <c r="Y7" i="3" s="1"/>
  <c r="AA6" i="3"/>
  <c r="H6" i="3"/>
  <c r="G6" i="3"/>
  <c r="F6" i="3"/>
  <c r="E6" i="3" s="1"/>
  <c r="Y6" i="3" s="1"/>
  <c r="AA5" i="3"/>
  <c r="H5" i="3"/>
  <c r="G5" i="3"/>
  <c r="F5" i="3"/>
  <c r="E5" i="3" s="1"/>
  <c r="Y5" i="3" s="1"/>
  <c r="AA4" i="3"/>
  <c r="H4" i="3"/>
  <c r="G4" i="3"/>
  <c r="F4" i="3"/>
  <c r="E4" i="3" s="1"/>
  <c r="Y4" i="3" s="1"/>
  <c r="AA3" i="3"/>
  <c r="H3" i="3"/>
  <c r="G3" i="3"/>
  <c r="F3" i="3"/>
  <c r="E3" i="3" s="1"/>
  <c r="Y3" i="3" s="1"/>
  <c r="F127" i="2"/>
  <c r="E127" i="2"/>
  <c r="BJ126" i="2"/>
  <c r="K126" i="2"/>
  <c r="L126" i="2" s="1"/>
  <c r="I126" i="2"/>
  <c r="J126" i="2" s="1"/>
  <c r="G126" i="2"/>
  <c r="H126" i="2" s="1"/>
  <c r="BJ125" i="2"/>
  <c r="L125" i="2"/>
  <c r="K125" i="2"/>
  <c r="J125" i="2"/>
  <c r="I125" i="2"/>
  <c r="F123" i="2"/>
  <c r="E123" i="2"/>
  <c r="BJ122" i="2"/>
  <c r="K122" i="2"/>
  <c r="L122" i="2" s="1"/>
  <c r="L121" i="2" s="1"/>
  <c r="K27" i="2" s="1"/>
  <c r="L27" i="2" s="1"/>
  <c r="I122" i="2"/>
  <c r="J122" i="2" s="1"/>
  <c r="J121" i="2" s="1"/>
  <c r="I27" i="2" s="1"/>
  <c r="J27" i="2" s="1"/>
  <c r="G122" i="2"/>
  <c r="H122" i="2" s="1"/>
  <c r="F120" i="2"/>
  <c r="E120" i="2"/>
  <c r="BJ119" i="2"/>
  <c r="I119" i="2"/>
  <c r="J119" i="2" s="1"/>
  <c r="G119" i="2"/>
  <c r="BJ118" i="2"/>
  <c r="K118" i="2"/>
  <c r="L118" i="2" s="1"/>
  <c r="I118" i="2"/>
  <c r="J118" i="2" s="1"/>
  <c r="BJ117" i="2"/>
  <c r="L117" i="2"/>
  <c r="K117" i="2"/>
  <c r="J117" i="2"/>
  <c r="J116" i="2" s="1"/>
  <c r="I117" i="2"/>
  <c r="G117" i="2"/>
  <c r="H117" i="2" s="1"/>
  <c r="F115" i="2"/>
  <c r="E115" i="2"/>
  <c r="BJ114" i="2"/>
  <c r="K114" i="2"/>
  <c r="L114" i="2" s="1"/>
  <c r="I114" i="2"/>
  <c r="J114" i="2" s="1"/>
  <c r="G114" i="2"/>
  <c r="H114" i="2" s="1"/>
  <c r="F114" i="2" s="1"/>
  <c r="BJ113" i="2"/>
  <c r="L113" i="2"/>
  <c r="K113" i="2"/>
  <c r="J113" i="2"/>
  <c r="I113" i="2"/>
  <c r="G113" i="2"/>
  <c r="H113" i="2" s="1"/>
  <c r="F113" i="2" s="1"/>
  <c r="BJ112" i="2"/>
  <c r="L112" i="2"/>
  <c r="K112" i="2"/>
  <c r="I112" i="2"/>
  <c r="J112" i="2" s="1"/>
  <c r="G112" i="2"/>
  <c r="H112" i="2" s="1"/>
  <c r="F112" i="2" s="1"/>
  <c r="BJ111" i="2"/>
  <c r="L111" i="2"/>
  <c r="K111" i="2"/>
  <c r="J111" i="2"/>
  <c r="I111" i="2"/>
  <c r="G111" i="2"/>
  <c r="E111" i="2" s="1"/>
  <c r="BJ110" i="2"/>
  <c r="K110" i="2"/>
  <c r="L110" i="2" s="1"/>
  <c r="I110" i="2"/>
  <c r="J110" i="2" s="1"/>
  <c r="G110" i="2"/>
  <c r="H110" i="2" s="1"/>
  <c r="BJ109" i="2"/>
  <c r="L109" i="2"/>
  <c r="L108" i="2" s="1"/>
  <c r="K109" i="2"/>
  <c r="J109" i="2"/>
  <c r="I109" i="2"/>
  <c r="G109" i="2"/>
  <c r="H109" i="2" s="1"/>
  <c r="E108" i="2"/>
  <c r="BJ107" i="2"/>
  <c r="I107" i="2"/>
  <c r="J107" i="2" s="1"/>
  <c r="H107" i="2"/>
  <c r="G107" i="2"/>
  <c r="BJ106" i="2"/>
  <c r="K106" i="2"/>
  <c r="I106" i="2"/>
  <c r="J106" i="2" s="1"/>
  <c r="G106" i="2"/>
  <c r="H106" i="2" s="1"/>
  <c r="BJ105" i="2"/>
  <c r="L105" i="2"/>
  <c r="K105" i="2"/>
  <c r="I105" i="2"/>
  <c r="J105" i="2" s="1"/>
  <c r="H105" i="2"/>
  <c r="G105" i="2"/>
  <c r="E105" i="2" s="1"/>
  <c r="BJ104" i="2"/>
  <c r="K104" i="2"/>
  <c r="L104" i="2" s="1"/>
  <c r="I104" i="2"/>
  <c r="J104" i="2" s="1"/>
  <c r="G104" i="2"/>
  <c r="H104" i="2" s="1"/>
  <c r="E104" i="2"/>
  <c r="BJ103" i="2"/>
  <c r="I103" i="2"/>
  <c r="J103" i="2" s="1"/>
  <c r="H103" i="2"/>
  <c r="F103" i="2" s="1"/>
  <c r="G103" i="2"/>
  <c r="E103" i="2" s="1"/>
  <c r="BJ102" i="2"/>
  <c r="K102" i="2"/>
  <c r="I102" i="2"/>
  <c r="J102" i="2" s="1"/>
  <c r="G102" i="2"/>
  <c r="H102" i="2" s="1"/>
  <c r="BJ101" i="2"/>
  <c r="L101" i="2"/>
  <c r="K101" i="2"/>
  <c r="I101" i="2"/>
  <c r="J101" i="2" s="1"/>
  <c r="H101" i="2"/>
  <c r="F101" i="2" s="1"/>
  <c r="G101" i="2"/>
  <c r="E101" i="2" s="1"/>
  <c r="BJ100" i="2"/>
  <c r="K100" i="2"/>
  <c r="L100" i="2" s="1"/>
  <c r="I100" i="2"/>
  <c r="J100" i="2" s="1"/>
  <c r="G100" i="2"/>
  <c r="H100" i="2" s="1"/>
  <c r="E100" i="2"/>
  <c r="E99" i="2"/>
  <c r="F97" i="2"/>
  <c r="E97" i="2"/>
  <c r="BJ96" i="2"/>
  <c r="K96" i="2"/>
  <c r="L96" i="2" s="1"/>
  <c r="L95" i="2" s="1"/>
  <c r="K21" i="2" s="1"/>
  <c r="L21" i="2" s="1"/>
  <c r="I96" i="2"/>
  <c r="J96" i="2" s="1"/>
  <c r="J95" i="2" s="1"/>
  <c r="I21" i="2" s="1"/>
  <c r="G96" i="2"/>
  <c r="H96" i="2" s="1"/>
  <c r="F94" i="2"/>
  <c r="E94" i="2"/>
  <c r="BJ93" i="2"/>
  <c r="G93" i="2"/>
  <c r="H93" i="2" s="1"/>
  <c r="F93" i="2"/>
  <c r="BJ92" i="2"/>
  <c r="G92" i="2"/>
  <c r="H92" i="2" s="1"/>
  <c r="E92" i="2"/>
  <c r="L91" i="2"/>
  <c r="J91" i="2"/>
  <c r="E91" i="2"/>
  <c r="BJ90" i="2"/>
  <c r="K90" i="2"/>
  <c r="L90" i="2" s="1"/>
  <c r="L89" i="2" s="1"/>
  <c r="I90" i="2"/>
  <c r="J90" i="2" s="1"/>
  <c r="J89" i="2" s="1"/>
  <c r="G90" i="2"/>
  <c r="E89" i="2"/>
  <c r="BJ88" i="2"/>
  <c r="G88" i="2"/>
  <c r="H88" i="2" s="1"/>
  <c r="F88" i="2" s="1"/>
  <c r="E88" i="2"/>
  <c r="BJ87" i="2"/>
  <c r="L87" i="2"/>
  <c r="K87" i="2"/>
  <c r="I87" i="2"/>
  <c r="J87" i="2" s="1"/>
  <c r="H87" i="2"/>
  <c r="F87" i="2" s="1"/>
  <c r="G87" i="2"/>
  <c r="E87" i="2" s="1"/>
  <c r="BJ86" i="2"/>
  <c r="K86" i="2"/>
  <c r="L86" i="2" s="1"/>
  <c r="I86" i="2"/>
  <c r="J86" i="2" s="1"/>
  <c r="AA37" i="2" s="1"/>
  <c r="G86" i="2"/>
  <c r="H86" i="2" s="1"/>
  <c r="E86" i="2"/>
  <c r="BJ85" i="2"/>
  <c r="L85" i="2"/>
  <c r="L84" i="2" s="1"/>
  <c r="K85" i="2"/>
  <c r="I85" i="2"/>
  <c r="J85" i="2" s="1"/>
  <c r="H85" i="2"/>
  <c r="F85" i="2" s="1"/>
  <c r="G85" i="2"/>
  <c r="E85" i="2" s="1"/>
  <c r="E84" i="2"/>
  <c r="BJ83" i="2"/>
  <c r="K83" i="2"/>
  <c r="E83" i="2" s="1"/>
  <c r="J83" i="2"/>
  <c r="I83" i="2"/>
  <c r="H83" i="2"/>
  <c r="G83" i="2"/>
  <c r="BJ82" i="2"/>
  <c r="K82" i="2"/>
  <c r="L82" i="2" s="1"/>
  <c r="I82" i="2"/>
  <c r="J82" i="2" s="1"/>
  <c r="G82" i="2"/>
  <c r="BJ81" i="2"/>
  <c r="K81" i="2"/>
  <c r="L81" i="2" s="1"/>
  <c r="J81" i="2"/>
  <c r="I81" i="2"/>
  <c r="H81" i="2"/>
  <c r="F81" i="2" s="1"/>
  <c r="G81" i="2"/>
  <c r="E81" i="2"/>
  <c r="BJ80" i="2"/>
  <c r="K80" i="2"/>
  <c r="L80" i="2" s="1"/>
  <c r="J80" i="2"/>
  <c r="I80" i="2"/>
  <c r="G80" i="2"/>
  <c r="E79" i="2"/>
  <c r="BJ78" i="2"/>
  <c r="L78" i="2"/>
  <c r="K78" i="2"/>
  <c r="I78" i="2"/>
  <c r="J78" i="2" s="1"/>
  <c r="G78" i="2"/>
  <c r="H78" i="2" s="1"/>
  <c r="F78" i="2" s="1"/>
  <c r="BJ77" i="2"/>
  <c r="L77" i="2"/>
  <c r="K77" i="2"/>
  <c r="J77" i="2"/>
  <c r="I77" i="2"/>
  <c r="G77" i="2"/>
  <c r="H77" i="2" s="1"/>
  <c r="F77" i="2" s="1"/>
  <c r="BJ76" i="2"/>
  <c r="K76" i="2"/>
  <c r="L76" i="2" s="1"/>
  <c r="I76" i="2"/>
  <c r="J76" i="2" s="1"/>
  <c r="G76" i="2"/>
  <c r="H76" i="2" s="1"/>
  <c r="J75" i="2"/>
  <c r="E75" i="2"/>
  <c r="E74" i="2"/>
  <c r="BJ73" i="2"/>
  <c r="K73" i="2"/>
  <c r="L73" i="2" s="1"/>
  <c r="J73" i="2"/>
  <c r="I73" i="2"/>
  <c r="H73" i="2"/>
  <c r="G73" i="2"/>
  <c r="E73" i="2"/>
  <c r="BJ72" i="2"/>
  <c r="K72" i="2"/>
  <c r="L72" i="2" s="1"/>
  <c r="J72" i="2"/>
  <c r="I72" i="2"/>
  <c r="G72" i="2"/>
  <c r="BJ71" i="2"/>
  <c r="K71" i="2"/>
  <c r="E71" i="2" s="1"/>
  <c r="J71" i="2"/>
  <c r="I71" i="2"/>
  <c r="H71" i="2"/>
  <c r="G71" i="2"/>
  <c r="BJ70" i="2"/>
  <c r="K70" i="2"/>
  <c r="L70" i="2" s="1"/>
  <c r="I70" i="2"/>
  <c r="J70" i="2" s="1"/>
  <c r="G70" i="2"/>
  <c r="BJ69" i="2"/>
  <c r="K69" i="2"/>
  <c r="L69" i="2" s="1"/>
  <c r="J69" i="2"/>
  <c r="I69" i="2"/>
  <c r="H69" i="2"/>
  <c r="G69" i="2"/>
  <c r="E69" i="2"/>
  <c r="BJ68" i="2"/>
  <c r="K68" i="2"/>
  <c r="L68" i="2" s="1"/>
  <c r="J68" i="2"/>
  <c r="I68" i="2"/>
  <c r="G68" i="2"/>
  <c r="E67" i="2"/>
  <c r="BJ66" i="2"/>
  <c r="L66" i="2"/>
  <c r="K66" i="2"/>
  <c r="I66" i="2"/>
  <c r="J66" i="2" s="1"/>
  <c r="G66" i="2"/>
  <c r="H66" i="2" s="1"/>
  <c r="F66" i="2" s="1"/>
  <c r="BJ65" i="2"/>
  <c r="L65" i="2"/>
  <c r="K65" i="2"/>
  <c r="J65" i="2"/>
  <c r="I65" i="2"/>
  <c r="G65" i="2"/>
  <c r="H65" i="2" s="1"/>
  <c r="F65" i="2" s="1"/>
  <c r="BJ64" i="2"/>
  <c r="K64" i="2"/>
  <c r="L64" i="2" s="1"/>
  <c r="I64" i="2"/>
  <c r="J64" i="2" s="1"/>
  <c r="G64" i="2"/>
  <c r="H64" i="2" s="1"/>
  <c r="BJ63" i="2"/>
  <c r="L63" i="2"/>
  <c r="K63" i="2"/>
  <c r="J63" i="2"/>
  <c r="I63" i="2"/>
  <c r="G63" i="2"/>
  <c r="E63" i="2" s="1"/>
  <c r="BJ62" i="2"/>
  <c r="L62" i="2"/>
  <c r="K62" i="2"/>
  <c r="I62" i="2"/>
  <c r="J62" i="2" s="1"/>
  <c r="J61" i="2" s="1"/>
  <c r="G62" i="2"/>
  <c r="H62" i="2" s="1"/>
  <c r="E61" i="2"/>
  <c r="BJ60" i="2"/>
  <c r="K60" i="2"/>
  <c r="L60" i="2" s="1"/>
  <c r="I60" i="2"/>
  <c r="J60" i="2" s="1"/>
  <c r="G60" i="2"/>
  <c r="H60" i="2" s="1"/>
  <c r="F60" i="2" s="1"/>
  <c r="E60" i="2"/>
  <c r="BJ59" i="2"/>
  <c r="L59" i="2"/>
  <c r="K59" i="2"/>
  <c r="I59" i="2"/>
  <c r="J59" i="2" s="1"/>
  <c r="H59" i="2"/>
  <c r="G59" i="2"/>
  <c r="E59" i="2" s="1"/>
  <c r="BJ58" i="2"/>
  <c r="K58" i="2"/>
  <c r="L58" i="2" s="1"/>
  <c r="I58" i="2"/>
  <c r="J58" i="2" s="1"/>
  <c r="H58" i="2"/>
  <c r="F58" i="2" s="1"/>
  <c r="G58" i="2"/>
  <c r="E58" i="2"/>
  <c r="BJ57" i="2"/>
  <c r="L57" i="2"/>
  <c r="K57" i="2"/>
  <c r="I57" i="2"/>
  <c r="E57" i="2" s="1"/>
  <c r="H57" i="2"/>
  <c r="G57" i="2"/>
  <c r="BJ56" i="2"/>
  <c r="K56" i="2"/>
  <c r="L56" i="2" s="1"/>
  <c r="I56" i="2"/>
  <c r="J56" i="2" s="1"/>
  <c r="G56" i="2"/>
  <c r="H56" i="2" s="1"/>
  <c r="E56" i="2"/>
  <c r="E55" i="2"/>
  <c r="BJ54" i="2"/>
  <c r="K54" i="2"/>
  <c r="L54" i="2" s="1"/>
  <c r="I54" i="2"/>
  <c r="J54" i="2" s="1"/>
  <c r="G54" i="2"/>
  <c r="BJ53" i="2"/>
  <c r="K53" i="2"/>
  <c r="L53" i="2" s="1"/>
  <c r="J53" i="2"/>
  <c r="I53" i="2"/>
  <c r="H53" i="2"/>
  <c r="G53" i="2"/>
  <c r="E53" i="2"/>
  <c r="BJ52" i="2"/>
  <c r="K52" i="2"/>
  <c r="L52" i="2" s="1"/>
  <c r="J52" i="2"/>
  <c r="I52" i="2"/>
  <c r="G52" i="2"/>
  <c r="BJ51" i="2"/>
  <c r="K51" i="2"/>
  <c r="L51" i="2" s="1"/>
  <c r="J51" i="2"/>
  <c r="I51" i="2"/>
  <c r="H51" i="2"/>
  <c r="G51" i="2"/>
  <c r="E51" i="2" s="1"/>
  <c r="BJ50" i="2"/>
  <c r="K50" i="2"/>
  <c r="L50" i="2" s="1"/>
  <c r="I50" i="2"/>
  <c r="J50" i="2" s="1"/>
  <c r="G50" i="2"/>
  <c r="BJ49" i="2"/>
  <c r="K49" i="2"/>
  <c r="L49" i="2" s="1"/>
  <c r="J49" i="2"/>
  <c r="I49" i="2"/>
  <c r="H49" i="2"/>
  <c r="F49" i="2" s="1"/>
  <c r="G49" i="2"/>
  <c r="E49" i="2"/>
  <c r="BJ48" i="2"/>
  <c r="K48" i="2"/>
  <c r="L48" i="2" s="1"/>
  <c r="J48" i="2"/>
  <c r="I48" i="2"/>
  <c r="G48" i="2"/>
  <c r="BJ47" i="2"/>
  <c r="K47" i="2"/>
  <c r="L47" i="2" s="1"/>
  <c r="J47" i="2"/>
  <c r="I47" i="2"/>
  <c r="H47" i="2"/>
  <c r="F47" i="2" s="1"/>
  <c r="G47" i="2"/>
  <c r="E47" i="2" s="1"/>
  <c r="BJ46" i="2"/>
  <c r="K46" i="2"/>
  <c r="L46" i="2" s="1"/>
  <c r="I46" i="2"/>
  <c r="J46" i="2" s="1"/>
  <c r="G46" i="2"/>
  <c r="BJ45" i="2"/>
  <c r="K45" i="2"/>
  <c r="L45" i="2" s="1"/>
  <c r="L44" i="2" s="1"/>
  <c r="J45" i="2"/>
  <c r="J44" i="2" s="1"/>
  <c r="I45" i="2"/>
  <c r="H45" i="2"/>
  <c r="G45" i="2"/>
  <c r="E45" i="2"/>
  <c r="E44" i="2"/>
  <c r="BJ43" i="2"/>
  <c r="L43" i="2"/>
  <c r="K43" i="2"/>
  <c r="J43" i="2"/>
  <c r="I43" i="2"/>
  <c r="G43" i="2"/>
  <c r="E43" i="2" s="1"/>
  <c r="BJ42" i="2"/>
  <c r="L42" i="2"/>
  <c r="K42" i="2"/>
  <c r="I42" i="2"/>
  <c r="J42" i="2" s="1"/>
  <c r="G42" i="2"/>
  <c r="H42" i="2" s="1"/>
  <c r="F42" i="2" s="1"/>
  <c r="BJ41" i="2"/>
  <c r="L41" i="2"/>
  <c r="K41" i="2"/>
  <c r="J41" i="2"/>
  <c r="I41" i="2"/>
  <c r="G41" i="2"/>
  <c r="H41" i="2" s="1"/>
  <c r="F41" i="2" s="1"/>
  <c r="BJ40" i="2"/>
  <c r="K40" i="2"/>
  <c r="L40" i="2" s="1"/>
  <c r="I40" i="2"/>
  <c r="J40" i="2" s="1"/>
  <c r="G40" i="2"/>
  <c r="H40" i="2" s="1"/>
  <c r="BJ39" i="2"/>
  <c r="L39" i="2"/>
  <c r="K39" i="2"/>
  <c r="J39" i="2"/>
  <c r="I39" i="2"/>
  <c r="G39" i="2"/>
  <c r="E39" i="2" s="1"/>
  <c r="BJ38" i="2"/>
  <c r="L38" i="2"/>
  <c r="K38" i="2"/>
  <c r="I38" i="2"/>
  <c r="J38" i="2" s="1"/>
  <c r="G38" i="2"/>
  <c r="H38" i="2" s="1"/>
  <c r="E37" i="2"/>
  <c r="F35" i="2"/>
  <c r="E35" i="2"/>
  <c r="BJ34" i="2"/>
  <c r="F32" i="2"/>
  <c r="E32" i="2"/>
  <c r="E31" i="2"/>
  <c r="E30" i="2"/>
  <c r="E29" i="2"/>
  <c r="BJ28" i="2"/>
  <c r="BJ27" i="2"/>
  <c r="E26" i="2"/>
  <c r="E25" i="2"/>
  <c r="BJ24" i="2"/>
  <c r="I24" i="2"/>
  <c r="J24" i="2" s="1"/>
  <c r="BJ23" i="2"/>
  <c r="E22" i="2"/>
  <c r="BJ21" i="2"/>
  <c r="J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BJ6" i="2"/>
  <c r="E5" i="2"/>
  <c r="D26" i="1"/>
  <c r="D20" i="1"/>
  <c r="K18" i="1"/>
  <c r="J18" i="1"/>
  <c r="I18" i="1" s="1"/>
  <c r="D18" i="1" s="1"/>
  <c r="D17" i="1"/>
  <c r="D16" i="1"/>
  <c r="D15" i="1"/>
  <c r="D14" i="1"/>
  <c r="D10" i="1"/>
  <c r="D24" i="1" s="1"/>
  <c r="D9" i="1"/>
  <c r="D7" i="1"/>
  <c r="G6" i="1"/>
  <c r="D4" i="1"/>
  <c r="D22" i="1" s="1"/>
  <c r="E82" i="2" l="1"/>
  <c r="H82" i="2"/>
  <c r="J99" i="2"/>
  <c r="J98" i="2"/>
  <c r="I23" i="2" s="1"/>
  <c r="J23" i="2" s="1"/>
  <c r="L124" i="2"/>
  <c r="K28" i="2" s="1"/>
  <c r="L28" i="2" s="1"/>
  <c r="H48" i="2"/>
  <c r="F48" i="2" s="1"/>
  <c r="E48" i="2"/>
  <c r="E50" i="2"/>
  <c r="H50" i="2"/>
  <c r="F50" i="2" s="1"/>
  <c r="F109" i="2"/>
  <c r="H80" i="2"/>
  <c r="E80" i="2"/>
  <c r="H72" i="2"/>
  <c r="F72" i="2" s="1"/>
  <c r="E72" i="2"/>
  <c r="J84" i="2"/>
  <c r="F96" i="2"/>
  <c r="H95" i="2"/>
  <c r="F126" i="2"/>
  <c r="E46" i="2"/>
  <c r="H46" i="2"/>
  <c r="J108" i="2"/>
  <c r="L116" i="2"/>
  <c r="K24" i="2" s="1"/>
  <c r="L24" i="2" s="1"/>
  <c r="H121" i="2"/>
  <c r="F122" i="2"/>
  <c r="H68" i="2"/>
  <c r="E68" i="2"/>
  <c r="L37" i="2"/>
  <c r="H55" i="2"/>
  <c r="F56" i="2"/>
  <c r="D19" i="1"/>
  <c r="D23" i="1"/>
  <c r="D13" i="1"/>
  <c r="D12" i="1"/>
  <c r="F51" i="2"/>
  <c r="F53" i="2"/>
  <c r="J67" i="2"/>
  <c r="F76" i="2"/>
  <c r="H75" i="2"/>
  <c r="F75" i="2" s="1"/>
  <c r="H91" i="2"/>
  <c r="F91" i="2" s="1"/>
  <c r="F92" i="2"/>
  <c r="F104" i="2"/>
  <c r="E106" i="2"/>
  <c r="L106" i="2"/>
  <c r="F106" i="2" s="1"/>
  <c r="E70" i="2"/>
  <c r="H70" i="2"/>
  <c r="F70" i="2" s="1"/>
  <c r="F38" i="2"/>
  <c r="F40" i="2"/>
  <c r="L55" i="2"/>
  <c r="J74" i="2"/>
  <c r="F86" i="2"/>
  <c r="F110" i="2"/>
  <c r="J37" i="2"/>
  <c r="L61" i="2"/>
  <c r="F71" i="2"/>
  <c r="F73" i="2"/>
  <c r="J79" i="2"/>
  <c r="F107" i="2"/>
  <c r="E119" i="2"/>
  <c r="L75" i="2"/>
  <c r="AB36" i="2"/>
  <c r="F45" i="2"/>
  <c r="F59" i="2"/>
  <c r="F62" i="2"/>
  <c r="F64" i="2"/>
  <c r="E90" i="2"/>
  <c r="H90" i="2"/>
  <c r="J124" i="2"/>
  <c r="I28" i="2" s="1"/>
  <c r="J28" i="2" s="1"/>
  <c r="H52" i="2"/>
  <c r="F52" i="2" s="1"/>
  <c r="E52" i="2"/>
  <c r="E54" i="2"/>
  <c r="H54" i="2"/>
  <c r="F54" i="2" s="1"/>
  <c r="F69" i="2"/>
  <c r="H84" i="2"/>
  <c r="F84" i="2" s="1"/>
  <c r="H99" i="2"/>
  <c r="H98" i="2"/>
  <c r="F100" i="2"/>
  <c r="E102" i="2"/>
  <c r="L102" i="2"/>
  <c r="L98" i="2" s="1"/>
  <c r="K23" i="2" s="1"/>
  <c r="L23" i="2" s="1"/>
  <c r="F105" i="2"/>
  <c r="F117" i="2"/>
  <c r="D21" i="1"/>
  <c r="E38" i="2"/>
  <c r="H39" i="2"/>
  <c r="F39" i="2" s="1"/>
  <c r="E42" i="2"/>
  <c r="H43" i="2"/>
  <c r="F43" i="2" s="1"/>
  <c r="J57" i="2"/>
  <c r="AA36" i="2" s="1"/>
  <c r="J36" i="2" s="1"/>
  <c r="I34" i="2" s="1"/>
  <c r="J34" i="2" s="1"/>
  <c r="J33" i="2" s="1"/>
  <c r="I6" i="2" s="1"/>
  <c r="J6" i="2" s="1"/>
  <c r="E62" i="2"/>
  <c r="H63" i="2"/>
  <c r="F63" i="2" s="1"/>
  <c r="E66" i="2"/>
  <c r="L71" i="2"/>
  <c r="L67" i="2" s="1"/>
  <c r="E78" i="2"/>
  <c r="L83" i="2"/>
  <c r="L79" i="2" s="1"/>
  <c r="E110" i="2"/>
  <c r="H111" i="2"/>
  <c r="F111" i="2" s="1"/>
  <c r="E114" i="2"/>
  <c r="H119" i="2"/>
  <c r="F119" i="2" s="1"/>
  <c r="E122" i="2"/>
  <c r="E126" i="2"/>
  <c r="E107" i="2"/>
  <c r="E96" i="2"/>
  <c r="G118" i="2"/>
  <c r="E41" i="2"/>
  <c r="E65" i="2"/>
  <c r="E77" i="2"/>
  <c r="E93" i="2"/>
  <c r="E109" i="2"/>
  <c r="E113" i="2"/>
  <c r="E117" i="2"/>
  <c r="G125" i="2"/>
  <c r="E40" i="2"/>
  <c r="E64" i="2"/>
  <c r="E76" i="2"/>
  <c r="E112" i="2"/>
  <c r="L11" i="2" l="1"/>
  <c r="F11" i="2" s="1"/>
  <c r="AB6" i="2"/>
  <c r="AD6" i="2" s="1"/>
  <c r="L13" i="2"/>
  <c r="F13" i="2" s="1"/>
  <c r="AB8" i="2"/>
  <c r="AD8" i="2" s="1"/>
  <c r="AB10" i="2"/>
  <c r="AD10" i="2" s="1"/>
  <c r="J4" i="2"/>
  <c r="L10" i="2"/>
  <c r="AB12" i="2"/>
  <c r="AD12" i="2" s="1"/>
  <c r="J7" i="2"/>
  <c r="F7" i="2" s="1"/>
  <c r="J5" i="2"/>
  <c r="AB9" i="2"/>
  <c r="AD9" i="2" s="1"/>
  <c r="L8" i="2"/>
  <c r="F8" i="2" s="1"/>
  <c r="L20" i="2"/>
  <c r="F20" i="2" s="1"/>
  <c r="F90" i="2"/>
  <c r="H89" i="2"/>
  <c r="F89" i="2" s="1"/>
  <c r="H74" i="2"/>
  <c r="H108" i="2"/>
  <c r="F108" i="2" s="1"/>
  <c r="F102" i="2"/>
  <c r="F46" i="2"/>
  <c r="H44" i="2"/>
  <c r="F44" i="2" s="1"/>
  <c r="Z36" i="2"/>
  <c r="H36" i="2" s="1"/>
  <c r="L99" i="2"/>
  <c r="F99" i="2" s="1"/>
  <c r="G23" i="2"/>
  <c r="F98" i="2"/>
  <c r="J55" i="2"/>
  <c r="F55" i="2" s="1"/>
  <c r="H61" i="2"/>
  <c r="F61" i="2" s="1"/>
  <c r="H37" i="2"/>
  <c r="F37" i="2" s="1"/>
  <c r="F68" i="2"/>
  <c r="H67" i="2"/>
  <c r="F67" i="2" s="1"/>
  <c r="G21" i="2"/>
  <c r="F95" i="2"/>
  <c r="F57" i="2"/>
  <c r="D29" i="1"/>
  <c r="H118" i="2"/>
  <c r="E118" i="2"/>
  <c r="AB37" i="2"/>
  <c r="L36" i="2" s="1"/>
  <c r="K34" i="2" s="1"/>
  <c r="L34" i="2" s="1"/>
  <c r="L33" i="2" s="1"/>
  <c r="K6" i="2" s="1"/>
  <c r="L6" i="2" s="1"/>
  <c r="F121" i="2"/>
  <c r="G27" i="2"/>
  <c r="L74" i="2"/>
  <c r="H125" i="2"/>
  <c r="E125" i="2"/>
  <c r="F82" i="2"/>
  <c r="Z37" i="2"/>
  <c r="F83" i="2"/>
  <c r="F80" i="2"/>
  <c r="H79" i="2"/>
  <c r="F79" i="2" s="1"/>
  <c r="F10" i="2" l="1"/>
  <c r="L12" i="2"/>
  <c r="F12" i="2" s="1"/>
  <c r="AB11" i="2"/>
  <c r="AD11" i="2" s="1"/>
  <c r="F118" i="2"/>
  <c r="H116" i="2"/>
  <c r="F36" i="2"/>
  <c r="G34" i="2"/>
  <c r="D30" i="1"/>
  <c r="E21" i="2"/>
  <c r="H21" i="2"/>
  <c r="F21" i="2" s="1"/>
  <c r="L19" i="2"/>
  <c r="F19" i="2" s="1"/>
  <c r="AB7" i="2"/>
  <c r="AD7" i="2" s="1"/>
  <c r="J29" i="2"/>
  <c r="AB28" i="2"/>
  <c r="AD28" i="2" s="1"/>
  <c r="E23" i="2"/>
  <c r="H23" i="2"/>
  <c r="F23" i="2" s="1"/>
  <c r="F74" i="2"/>
  <c r="AB19" i="2"/>
  <c r="AD19" i="2" s="1"/>
  <c r="AB18" i="2"/>
  <c r="AD18" i="2" s="1"/>
  <c r="F125" i="2"/>
  <c r="H124" i="2"/>
  <c r="H27" i="2"/>
  <c r="F27" i="2" s="1"/>
  <c r="E27" i="2"/>
  <c r="L9" i="2"/>
  <c r="F9" i="2" s="1"/>
  <c r="H34" i="2" l="1"/>
  <c r="E34" i="2"/>
  <c r="AB31" i="2"/>
  <c r="AD31" i="2" s="1"/>
  <c r="J31" i="2"/>
  <c r="D31" i="1"/>
  <c r="D32" i="1" s="1"/>
  <c r="D35" i="1"/>
  <c r="G24" i="2"/>
  <c r="F116" i="2"/>
  <c r="F124" i="2"/>
  <c r="G28" i="2"/>
  <c r="H24" i="2" l="1"/>
  <c r="F24" i="2" s="1"/>
  <c r="E24" i="2"/>
  <c r="D36" i="1"/>
  <c r="D37" i="1" s="1"/>
  <c r="D39" i="1" s="1"/>
  <c r="D41" i="1" s="1"/>
  <c r="E28" i="2"/>
  <c r="H28" i="2"/>
  <c r="F28" i="2" s="1"/>
  <c r="H33" i="2"/>
  <c r="F34" i="2"/>
  <c r="F33" i="2" l="1"/>
  <c r="G6" i="2"/>
  <c r="H6" i="2" l="1"/>
  <c r="E6" i="2"/>
  <c r="H5" i="2" l="1"/>
  <c r="L18" i="2"/>
  <c r="F18" i="2" s="1"/>
  <c r="AB15" i="2"/>
  <c r="AD15" i="2" s="1"/>
  <c r="L15" i="2"/>
  <c r="F15" i="2" s="1"/>
  <c r="AB17" i="2"/>
  <c r="AD17" i="2" s="1"/>
  <c r="L17" i="2"/>
  <c r="F17" i="2" s="1"/>
  <c r="AB14" i="2"/>
  <c r="AD14" i="2" s="1"/>
  <c r="F6" i="2"/>
  <c r="L16" i="2"/>
  <c r="F16" i="2" s="1"/>
  <c r="H4" i="2"/>
  <c r="L14" i="2"/>
  <c r="L22" i="2"/>
  <c r="F22" i="2" s="1"/>
  <c r="AB13" i="2"/>
  <c r="AD13" i="2" s="1"/>
  <c r="AF13" i="2"/>
  <c r="AH13" i="2" s="1"/>
  <c r="AB21" i="2"/>
  <c r="AD21" i="2" s="1"/>
  <c r="F14" i="2" l="1"/>
  <c r="L5" i="2"/>
  <c r="H29" i="2"/>
  <c r="F5" i="2"/>
  <c r="L25" i="2"/>
  <c r="F25" i="2" s="1"/>
  <c r="AB24" i="2"/>
  <c r="AD24" i="2" s="1"/>
  <c r="H31" i="2" l="1"/>
  <c r="AB30" i="2"/>
  <c r="AD30" i="2" s="1"/>
  <c r="AB25" i="2"/>
  <c r="AD25" i="2" s="1"/>
  <c r="L26" i="2"/>
  <c r="F26" i="2" s="1"/>
  <c r="L29" i="2" l="1"/>
  <c r="L30" i="2" l="1"/>
  <c r="F29" i="2"/>
  <c r="AB29" i="2"/>
  <c r="AD29" i="2" s="1"/>
  <c r="F30" i="2" l="1"/>
  <c r="L4" i="2"/>
  <c r="F4" i="2" s="1"/>
  <c r="AB32" i="2"/>
  <c r="AD32" i="2" s="1"/>
  <c r="L31" i="2"/>
  <c r="F31" i="2" s="1"/>
</calcChain>
</file>

<file path=xl/comments1.xml><?xml version="1.0" encoding="utf-8"?>
<comments xmlns="http://schemas.openxmlformats.org/spreadsheetml/2006/main">
  <authors>
    <author/>
  </authors>
  <commentList>
    <comment ref="H36" authorId="0" shapeId="0">
      <text>
        <r>
          <rPr>
            <sz val="8"/>
            <color indexed="8"/>
            <rFont val="Arial"/>
            <family val="2"/>
          </rPr>
          <t>Z열에 수식을 나누어 참조하였습니다.</t>
        </r>
      </text>
    </comment>
    <comment ref="J36" authorId="0" shapeId="0">
      <text>
        <r>
          <rPr>
            <sz val="8"/>
            <color indexed="8"/>
            <rFont val="Arial"/>
            <family val="2"/>
          </rPr>
          <t>AA열에 수식을 나누어 참조하였습니다.</t>
        </r>
      </text>
    </comment>
    <comment ref="L36" authorId="0" shapeId="0">
      <text>
        <r>
          <rPr>
            <sz val="8"/>
            <color indexed="8"/>
            <rFont val="Arial"/>
            <family val="2"/>
          </rPr>
          <t>AB열에 수식을 나누어 참조하였습니다.</t>
        </r>
      </text>
    </comment>
  </commentList>
</comments>
</file>

<file path=xl/sharedStrings.xml><?xml version="1.0" encoding="utf-8"?>
<sst xmlns="http://schemas.openxmlformats.org/spreadsheetml/2006/main" count="1853" uniqueCount="688">
  <si>
    <t>공   사   원   가   계   산   서</t>
    <phoneticPr fontId="4" type="noConversion"/>
  </si>
  <si>
    <t>과업명 : 경부선 왜관-신동간 299.010km부근 옹벽보도 설치공사</t>
    <phoneticPr fontId="7" type="noConversion"/>
  </si>
  <si>
    <t xml:space="preserve"> </t>
    <phoneticPr fontId="12" type="noConversion"/>
  </si>
  <si>
    <t>비             목</t>
    <phoneticPr fontId="4" type="noConversion"/>
  </si>
  <si>
    <t>금        액</t>
    <phoneticPr fontId="12" type="noConversion"/>
  </si>
  <si>
    <t>적    용    기    준</t>
    <phoneticPr fontId="4" type="noConversion"/>
  </si>
  <si>
    <t>비  고</t>
    <phoneticPr fontId="12" type="noConversion"/>
  </si>
  <si>
    <t>직접공사비</t>
    <phoneticPr fontId="7" type="noConversion"/>
  </si>
  <si>
    <t>순
공
사
원
가</t>
    <phoneticPr fontId="15" type="noConversion"/>
  </si>
  <si>
    <t>재
료
비</t>
    <phoneticPr fontId="7" type="noConversion"/>
  </si>
  <si>
    <t>직   접    재   료   비</t>
    <phoneticPr fontId="15" type="noConversion"/>
  </si>
  <si>
    <t>간   접    재   료   비</t>
    <phoneticPr fontId="15" type="noConversion"/>
  </si>
  <si>
    <t>지급자재비</t>
    <phoneticPr fontId="7" type="noConversion"/>
  </si>
  <si>
    <t>:</t>
  </si>
  <si>
    <t>도급자관급</t>
    <phoneticPr fontId="7" type="noConversion"/>
  </si>
  <si>
    <t>[ 소               계 ]</t>
  </si>
  <si>
    <t>노
무
비</t>
    <phoneticPr fontId="7" type="noConversion"/>
  </si>
  <si>
    <t>직   접    노   무   비</t>
    <phoneticPr fontId="15" type="noConversion"/>
  </si>
  <si>
    <t>간   접    노   무   비</t>
    <phoneticPr fontId="15" type="noConversion"/>
  </si>
  <si>
    <t>직접노무비</t>
  </si>
  <si>
    <t>×</t>
    <phoneticPr fontId="16" type="noConversion"/>
  </si>
  <si>
    <t>경
비</t>
    <phoneticPr fontId="7" type="noConversion"/>
  </si>
  <si>
    <t>기    계     경     비</t>
    <phoneticPr fontId="15" type="noConversion"/>
  </si>
  <si>
    <t>산   재   보   험   료</t>
    <phoneticPr fontId="15" type="noConversion"/>
  </si>
  <si>
    <t>노무비</t>
  </si>
  <si>
    <t>고   용   보   험   료</t>
    <phoneticPr fontId="4" type="noConversion"/>
  </si>
  <si>
    <t>건   강   보   험   료</t>
    <phoneticPr fontId="4" type="noConversion"/>
  </si>
  <si>
    <t>직접노무비</t>
    <phoneticPr fontId="15" type="noConversion"/>
  </si>
  <si>
    <t>연   금   보   험   료</t>
    <phoneticPr fontId="4" type="noConversion"/>
  </si>
  <si>
    <t>노인장기요양보험료</t>
    <phoneticPr fontId="4" type="noConversion"/>
  </si>
  <si>
    <t>건강보험료</t>
    <phoneticPr fontId="15" type="noConversion"/>
  </si>
  <si>
    <t>퇴 직 공 제 부 금 비</t>
    <phoneticPr fontId="15" type="noConversion"/>
  </si>
  <si>
    <t>산업안전보건관리비</t>
    <phoneticPr fontId="15" type="noConversion"/>
  </si>
  <si>
    <t>(재료비+직노)</t>
    <phoneticPr fontId="7" type="noConversion"/>
  </si>
  <si>
    <t>기     타     경     비</t>
    <phoneticPr fontId="15" type="noConversion"/>
  </si>
  <si>
    <t>(재료비+노무비)</t>
    <phoneticPr fontId="4" type="noConversion"/>
  </si>
  <si>
    <t>건설하도급대금지급보증서발급수수료</t>
    <phoneticPr fontId="7" type="noConversion"/>
  </si>
  <si>
    <t>직접공사비</t>
    <phoneticPr fontId="15" type="noConversion"/>
  </si>
  <si>
    <t>환   경   보   전   비</t>
    <phoneticPr fontId="15" type="noConversion"/>
  </si>
  <si>
    <t>직접공사비</t>
    <phoneticPr fontId="15" type="noConversion"/>
  </si>
  <si>
    <t>×</t>
    <phoneticPr fontId="16" type="noConversion"/>
  </si>
  <si>
    <t>건설기계대여대금지금보증서발급수수료</t>
    <phoneticPr fontId="7" type="noConversion"/>
  </si>
  <si>
    <t>석   면   분   담   금</t>
    <phoneticPr fontId="7" type="noConversion"/>
  </si>
  <si>
    <t>임 금 채 권 부 담 금</t>
    <phoneticPr fontId="7" type="noConversion"/>
  </si>
  <si>
    <t>안   전   관   리   자</t>
    <phoneticPr fontId="15" type="noConversion"/>
  </si>
  <si>
    <t>시 민 안 전  관 리 비</t>
    <phoneticPr fontId="15" type="noConversion"/>
  </si>
  <si>
    <t>(재료비+직접노무비)</t>
    <phoneticPr fontId="4" type="noConversion"/>
  </si>
  <si>
    <t>품   질   관   리   비</t>
    <phoneticPr fontId="15" type="noConversion"/>
  </si>
  <si>
    <t>안   전   관   리   비</t>
    <phoneticPr fontId="15" type="noConversion"/>
  </si>
  <si>
    <t>[ 소             계 ]</t>
  </si>
  <si>
    <t>계</t>
  </si>
  <si>
    <t>일    반    관     리     비</t>
    <phoneticPr fontId="15" type="noConversion"/>
  </si>
  <si>
    <t>이                           윤</t>
    <phoneticPr fontId="15" type="noConversion"/>
  </si>
  <si>
    <t>(노무비+경비+일관)</t>
  </si>
  <si>
    <t>열차접근경보앱 및 장치</t>
    <phoneticPr fontId="15" type="noConversion"/>
  </si>
  <si>
    <t>폐   기   물   처   리   비</t>
    <phoneticPr fontId="15" type="noConversion"/>
  </si>
  <si>
    <t>공       급       가       액</t>
    <phoneticPr fontId="15" type="noConversion"/>
  </si>
  <si>
    <t>부    가    가     치     세</t>
    <phoneticPr fontId="15" type="noConversion"/>
  </si>
  <si>
    <t>(공급가액)</t>
    <phoneticPr fontId="7" type="noConversion"/>
  </si>
  <si>
    <t>도       급       금       액</t>
    <phoneticPr fontId="15" type="noConversion"/>
  </si>
  <si>
    <t>지    급    자     재     비</t>
    <phoneticPr fontId="15" type="noConversion"/>
  </si>
  <si>
    <t>총       공       사       비</t>
    <phoneticPr fontId="15" type="noConversion"/>
  </si>
  <si>
    <t>건 설 폐 기 물 처 리 비</t>
    <phoneticPr fontId="15" type="noConversion"/>
  </si>
  <si>
    <t>총       사       업       비</t>
    <phoneticPr fontId="15" type="noConversion"/>
  </si>
  <si>
    <t>내역서</t>
  </si>
  <si>
    <t>공 종 명</t>
  </si>
  <si>
    <t>규 격</t>
  </si>
  <si>
    <t>수량</t>
  </si>
  <si>
    <t>단위</t>
  </si>
  <si>
    <t>합    계</t>
  </si>
  <si>
    <t/>
  </si>
  <si>
    <t>재 료 비</t>
  </si>
  <si>
    <t>노 무 비</t>
  </si>
  <si>
    <t>경    비</t>
  </si>
  <si>
    <t>비 고</t>
  </si>
  <si>
    <t>단 가</t>
  </si>
  <si>
    <t>금 액</t>
  </si>
  <si>
    <t>할 증</t>
  </si>
  <si>
    <t>화폐변환</t>
  </si>
  <si>
    <t>OP값</t>
  </si>
  <si>
    <t>EQ</t>
  </si>
  <si>
    <t>LA</t>
  </si>
  <si>
    <t>MA</t>
  </si>
  <si>
    <t>금액계상</t>
  </si>
  <si>
    <t>▨ 경부선 왜관~신동간 작업자 이동통로</t>
  </si>
  <si>
    <t>확보 실시설계</t>
  </si>
  <si>
    <t>식</t>
  </si>
  <si>
    <t>대구3구간(260902작업)</t>
  </si>
  <si>
    <t>ASY30</t>
  </si>
  <si>
    <t xml:space="preserve"> Ⅰ. 순 공 사 비</t>
  </si>
  <si>
    <t>10</t>
  </si>
  <si>
    <t>.</t>
  </si>
  <si>
    <t xml:space="preserve">  가. 직접공사비</t>
  </si>
  <si>
    <t>20</t>
  </si>
  <si>
    <t>ASY30-10</t>
  </si>
  <si>
    <t xml:space="preserve">LA+ = </t>
  </si>
  <si>
    <t xml:space="preserve">LA = </t>
  </si>
  <si>
    <t>..</t>
  </si>
  <si>
    <t xml:space="preserve">  나. 간접노무비</t>
  </si>
  <si>
    <t>직노×19.1%</t>
  </si>
  <si>
    <t>◇직공10억미만6개월이하</t>
  </si>
  <si>
    <t>30</t>
  </si>
  <si>
    <t>F</t>
  </si>
  <si>
    <t xml:space="preserve">.LA=LA(20)*19.1/100_x000D_
</t>
  </si>
  <si>
    <t xml:space="preserve">EQ+ = </t>
  </si>
  <si>
    <t xml:space="preserve">EQ = </t>
  </si>
  <si>
    <t xml:space="preserve">  다. 산재보험료</t>
  </si>
  <si>
    <t>노무비×3.56%</t>
  </si>
  <si>
    <t>40</t>
  </si>
  <si>
    <t xml:space="preserve">.EQ=LA(20,30)*3.56/100_x000D_
</t>
  </si>
  <si>
    <t xml:space="preserve">  라. 고용보험료</t>
  </si>
  <si>
    <t>노무비×1.01%</t>
  </si>
  <si>
    <t>◇7등급(추정금액(총공사비)</t>
  </si>
  <si>
    <t>50</t>
  </si>
  <si>
    <t xml:space="preserve">.EQ=LA(20,30)*1.01/100_x000D_
</t>
  </si>
  <si>
    <t xml:space="preserve">  마. 건강보험료</t>
  </si>
  <si>
    <t>직노×3.595%</t>
  </si>
  <si>
    <t>60</t>
  </si>
  <si>
    <t xml:space="preserve">.EQ=LA(20)*3.595/100_x000D_
</t>
  </si>
  <si>
    <t xml:space="preserve">  바. 연금보험료</t>
  </si>
  <si>
    <t>직노×4.75%</t>
  </si>
  <si>
    <t>70</t>
  </si>
  <si>
    <t xml:space="preserve">.EQ=LA(20)*4.75/100_x000D_
</t>
  </si>
  <si>
    <t xml:space="preserve">  사. 노인장기요양보험료</t>
  </si>
  <si>
    <t>건보×13.14%</t>
  </si>
  <si>
    <t>80</t>
  </si>
  <si>
    <t xml:space="preserve">.EQ=EQ(60)*13.14/100_x000D_
</t>
  </si>
  <si>
    <t xml:space="preserve">  아. 퇴직공제부금비</t>
  </si>
  <si>
    <t>직노×2.3%</t>
  </si>
  <si>
    <t>90</t>
  </si>
  <si>
    <t xml:space="preserve">.EQ=LA(20)*2.3/100_x000D_
</t>
  </si>
  <si>
    <t xml:space="preserve">13_1_1+ = </t>
  </si>
  <si>
    <t xml:space="preserve">13_1_1 = </t>
  </si>
  <si>
    <t xml:space="preserve">  자. 산업안전보건관리비</t>
  </si>
  <si>
    <t>(재+직노)×3.15%</t>
  </si>
  <si>
    <t>◇토목(재+노5억미만)</t>
  </si>
  <si>
    <t>100</t>
  </si>
  <si>
    <t xml:space="preserve">.EQ=(LA(20)+MA(20))*3.15/100={?,'9.99R'}_x000D_
</t>
  </si>
  <si>
    <t xml:space="preserve">  차. 기타  경비</t>
  </si>
  <si>
    <t>(재+노)×5.5%</t>
  </si>
  <si>
    <t>110</t>
  </si>
  <si>
    <t xml:space="preserve">.EQ=(MA(20)+LA(20,30))*5.5/100_x000D_
</t>
  </si>
  <si>
    <t xml:space="preserve">  카. 건설하도급대금지급보증서발급수수료</t>
  </si>
  <si>
    <t>직접공사비×0.081%</t>
  </si>
  <si>
    <t>★추정가격 50억미만</t>
  </si>
  <si>
    <t>120</t>
  </si>
  <si>
    <t xml:space="preserve">.EQ=TOT(20)*0.081/100_x000D_
</t>
  </si>
  <si>
    <t xml:space="preserve">  타. 환경보전비</t>
  </si>
  <si>
    <t>직접공사비×0.8%</t>
  </si>
  <si>
    <t>△토목그외</t>
  </si>
  <si>
    <t>130</t>
  </si>
  <si>
    <t xml:space="preserve">'토목,그외'_x000D_
.EQ=TOT(20)*0.8/100_x000D_
</t>
  </si>
  <si>
    <t xml:space="preserve">  파. 건설기계대여대금지급보증서발급금액</t>
  </si>
  <si>
    <t>직접공사비×0.4%</t>
  </si>
  <si>
    <t>◇종합(토목)</t>
  </si>
  <si>
    <t>140</t>
  </si>
  <si>
    <t xml:space="preserve">.EQ=TOT(20)*0.4/100_x000D_
</t>
  </si>
  <si>
    <t xml:space="preserve">  하. 석면분담금</t>
  </si>
  <si>
    <t>노무비×0.006%</t>
  </si>
  <si>
    <t>150</t>
  </si>
  <si>
    <t xml:space="preserve">.EQ=LA(20,30)*0.006/100_x000D_
</t>
  </si>
  <si>
    <t xml:space="preserve">  거. 임금채권부담금</t>
  </si>
  <si>
    <t>노무비×0.09%</t>
  </si>
  <si>
    <t>160</t>
  </si>
  <si>
    <t xml:space="preserve">.EQ=LA(20,30)*0.09/100_x000D_
</t>
  </si>
  <si>
    <t xml:space="preserve">  너. 안전관리자</t>
  </si>
  <si>
    <t>170</t>
  </si>
  <si>
    <t>ASY30-10-B5</t>
  </si>
  <si>
    <t xml:space="preserve">  더. 시민안전관리비</t>
  </si>
  <si>
    <t>(재+직노)×0.25%</t>
  </si>
  <si>
    <t>180</t>
  </si>
  <si>
    <t xml:space="preserve">.EQ=(LA(20)+MA(20))*0.25/100_x000D_
</t>
  </si>
  <si>
    <t xml:space="preserve">  러. 품질관리비</t>
  </si>
  <si>
    <t>190</t>
  </si>
  <si>
    <t>ASY30-10-B6</t>
  </si>
  <si>
    <t xml:space="preserve">  머. 안전관리비</t>
  </si>
  <si>
    <t>200</t>
  </si>
  <si>
    <t>ASY30-10-B61</t>
  </si>
  <si>
    <t xml:space="preserve"> Ⅱ. 일반 관리비</t>
  </si>
  <si>
    <t>(재+노+경)×8.0%</t>
  </si>
  <si>
    <t>◇추정가격(공급가액)5-30억</t>
  </si>
  <si>
    <t>210</t>
  </si>
  <si>
    <t xml:space="preserve">.EQ=TOT(10)*8.0/100_x000D_
</t>
  </si>
  <si>
    <t xml:space="preserve"> Ⅲ. 이       윤</t>
  </si>
  <si>
    <t>(노+경+일반관)×15.0%</t>
  </si>
  <si>
    <t>220</t>
  </si>
  <si>
    <t xml:space="preserve">.EQ=(LA(10)+EQ(10)+EQ(210))*15/100               -798/1.1_x000D_
</t>
  </si>
  <si>
    <t xml:space="preserve"> Ⅳ. 열차접근경보앱 및 장치</t>
  </si>
  <si>
    <t>230</t>
  </si>
  <si>
    <t>ASY30-10-B7</t>
  </si>
  <si>
    <t xml:space="preserve"> Ⅴ. 폐기물처리비</t>
  </si>
  <si>
    <t>240</t>
  </si>
  <si>
    <t>ASY30-10-B8</t>
  </si>
  <si>
    <t xml:space="preserve"> Ⅵ. 공 급 가 액</t>
  </si>
  <si>
    <t>◇추정가격</t>
  </si>
  <si>
    <t>250</t>
  </si>
  <si>
    <t>*</t>
  </si>
  <si>
    <t xml:space="preserve">.LA=LA(10)+LA(210,0,240)_x000D_
.MA=MA(10)+MA(210,0,240)_x000D_
.EQ=EQ(10)+EQ(210,0,240)_x000D_
</t>
  </si>
  <si>
    <t xml:space="preserve"> Ⅶ. 부가 가치세</t>
  </si>
  <si>
    <t>10%</t>
  </si>
  <si>
    <t>260</t>
  </si>
  <si>
    <t xml:space="preserve">.EQ=TOT(250,0,250)*10/100_x000D_
</t>
  </si>
  <si>
    <t xml:space="preserve">MA+ = </t>
  </si>
  <si>
    <t xml:space="preserve">MA = </t>
  </si>
  <si>
    <t xml:space="preserve"> Ⅷ. 도 급 금 액</t>
  </si>
  <si>
    <t>270</t>
  </si>
  <si>
    <t xml:space="preserve">.MA=MA(250,0,260)_x000D_
.LA=LA(250,0,260)_x000D_
.EQ=EQ(250,0,260)_x000D_
</t>
  </si>
  <si>
    <t>280</t>
  </si>
  <si>
    <t>S</t>
  </si>
  <si>
    <t>가. 직접공사비</t>
  </si>
  <si>
    <t xml:space="preserve"> 1. 경부선 왜관~신동</t>
  </si>
  <si>
    <t>ASY30-10-10</t>
  </si>
  <si>
    <t xml:space="preserve"> 1-1. 토공</t>
  </si>
  <si>
    <t xml:space="preserve">     기계터파기</t>
  </si>
  <si>
    <t>보통토사,H=5m이하,Type-Ⅲ</t>
  </si>
  <si>
    <t>m3</t>
  </si>
  <si>
    <t>#.22</t>
  </si>
  <si>
    <t>●25상_품셈신설</t>
  </si>
  <si>
    <t>32</t>
  </si>
  <si>
    <t>K0120101R3</t>
  </si>
  <si>
    <t xml:space="preserve">    .... </t>
  </si>
  <si>
    <t xml:space="preserve">     되메우기 및 다짐</t>
  </si>
  <si>
    <t>토사,플레이트콤팩터1.5Ton</t>
  </si>
  <si>
    <t>#.23</t>
  </si>
  <si>
    <t>◇25품셈</t>
  </si>
  <si>
    <t>44</t>
  </si>
  <si>
    <t>K0120102A1</t>
  </si>
  <si>
    <t xml:space="preserve">     제초</t>
  </si>
  <si>
    <t>m2</t>
  </si>
  <si>
    <t>#.24</t>
  </si>
  <si>
    <t>◇22품셈</t>
  </si>
  <si>
    <t>65</t>
  </si>
  <si>
    <t>PJ2A060320</t>
  </si>
  <si>
    <t xml:space="preserve">     벌개제근</t>
  </si>
  <si>
    <t>입목본수도,50∼60%</t>
  </si>
  <si>
    <t>#.25</t>
  </si>
  <si>
    <t>◇KR21</t>
  </si>
  <si>
    <t>75</t>
  </si>
  <si>
    <t>K0110101A0</t>
  </si>
  <si>
    <t xml:space="preserve">     순성토운반(굴삭기0.7㎥)</t>
  </si>
  <si>
    <t>토사,ℓ=30.0km,덤프트럭24ton</t>
  </si>
  <si>
    <t>#.26</t>
  </si>
  <si>
    <t>◇KR21-★운반거리</t>
  </si>
  <si>
    <t>85</t>
  </si>
  <si>
    <t>K0110107C23</t>
  </si>
  <si>
    <t xml:space="preserve">     사토처리(터파기-굴삭기0.7㎥)</t>
  </si>
  <si>
    <t>토사,ℓ=30km,덤프트럭24ton</t>
  </si>
  <si>
    <t>#.27</t>
  </si>
  <si>
    <t>97</t>
  </si>
  <si>
    <t>K0110108F2</t>
  </si>
  <si>
    <t xml:space="preserve"> 1-2. 콘크리트보도 포장</t>
  </si>
  <si>
    <t>107</t>
  </si>
  <si>
    <t xml:space="preserve">     콘크리트포장</t>
  </si>
  <si>
    <t>표층,인력포설,B-Type,T=20cm</t>
  </si>
  <si>
    <t>#.28</t>
  </si>
  <si>
    <t>▣24상품셈개정</t>
  </si>
  <si>
    <t>117</t>
  </si>
  <si>
    <t>K01504010A11</t>
  </si>
  <si>
    <t xml:space="preserve">     유로폼</t>
  </si>
  <si>
    <t>3회,보통,H=0∼7m이하</t>
  </si>
  <si>
    <t>#.29</t>
  </si>
  <si>
    <t>▣26상_품셈보완</t>
  </si>
  <si>
    <t>127</t>
  </si>
  <si>
    <t>K01203062B</t>
  </si>
  <si>
    <t xml:space="preserve">     와이어메시깔기</t>
  </si>
  <si>
    <t>#8-150×150(콘크리트포장용)</t>
  </si>
  <si>
    <t>#.30</t>
  </si>
  <si>
    <t>137</t>
  </si>
  <si>
    <t>K0150401CA</t>
  </si>
  <si>
    <t xml:space="preserve">     비닐시트깔기</t>
  </si>
  <si>
    <t>P.E 필름,T=0.1mm(콘크리트포장)</t>
  </si>
  <si>
    <t>#.31</t>
  </si>
  <si>
    <t>147</t>
  </si>
  <si>
    <t>K0410303A51</t>
  </si>
  <si>
    <t xml:space="preserve">     비닐양생</t>
  </si>
  <si>
    <t>P.E 필름,T=0.1mm(콘크리트포장용)</t>
  </si>
  <si>
    <t>#.32</t>
  </si>
  <si>
    <t>157</t>
  </si>
  <si>
    <t>K0150401D1</t>
  </si>
  <si>
    <t xml:space="preserve">     신축이음설치</t>
  </si>
  <si>
    <t>합판,T=12mm</t>
  </si>
  <si>
    <t>#.33</t>
  </si>
  <si>
    <t>◇24품셈</t>
  </si>
  <si>
    <t>167</t>
  </si>
  <si>
    <t>K013001A12</t>
  </si>
  <si>
    <t xml:space="preserve">     충진재채움</t>
  </si>
  <si>
    <t>실런트,12×12mm</t>
  </si>
  <si>
    <t>m</t>
  </si>
  <si>
    <t>#.34</t>
  </si>
  <si>
    <t>177</t>
  </si>
  <si>
    <t>K013005A20</t>
  </si>
  <si>
    <t xml:space="preserve">     보조기층포설</t>
  </si>
  <si>
    <t>소규모,인력</t>
  </si>
  <si>
    <t>#.35</t>
  </si>
  <si>
    <t>대구</t>
  </si>
  <si>
    <t>187</t>
  </si>
  <si>
    <t>K0150401F13</t>
  </si>
  <si>
    <t xml:space="preserve">     수축줄눈</t>
  </si>
  <si>
    <t>콘크리트포장</t>
  </si>
  <si>
    <t>#.36</t>
  </si>
  <si>
    <t>197</t>
  </si>
  <si>
    <t>K0150401E2</t>
  </si>
  <si>
    <t xml:space="preserve">     스틸그레이팅설치</t>
  </si>
  <si>
    <t>2100×1300×50mm</t>
  </si>
  <si>
    <t>ea</t>
  </si>
  <si>
    <t>#.37</t>
  </si>
  <si>
    <t>207</t>
  </si>
  <si>
    <t>KTT01S10</t>
  </si>
  <si>
    <t xml:space="preserve"> 1-3. 블럭식 옹벽</t>
  </si>
  <si>
    <t>239</t>
  </si>
  <si>
    <t xml:space="preserve">     축조블럭쌓기</t>
  </si>
  <si>
    <t>W1000×L750×H500mm</t>
  </si>
  <si>
    <t>No.1</t>
  </si>
  <si>
    <t>★견적</t>
  </si>
  <si>
    <t>249</t>
  </si>
  <si>
    <t>KTWT01110</t>
  </si>
  <si>
    <t>T</t>
  </si>
  <si>
    <t xml:space="preserve">     바닥콘크리트타설</t>
  </si>
  <si>
    <t>Type-Ⅰ,펌프차,무근구조물,슬럼프15cm,양생포함</t>
  </si>
  <si>
    <t>#.38</t>
  </si>
  <si>
    <t>◐25하_품셈개정</t>
  </si>
  <si>
    <t>259</t>
  </si>
  <si>
    <t>K01202020A30</t>
  </si>
  <si>
    <t xml:space="preserve">     합판거푸집</t>
  </si>
  <si>
    <t>6회,H=0∼7m</t>
  </si>
  <si>
    <t>#.39</t>
  </si>
  <si>
    <t>269</t>
  </si>
  <si>
    <t>K0120301D3</t>
  </si>
  <si>
    <t xml:space="preserve">     구조물뒷채움</t>
  </si>
  <si>
    <t>잡석,소형장비</t>
  </si>
  <si>
    <t>#.40</t>
  </si>
  <si>
    <t>279</t>
  </si>
  <si>
    <t>K01201040H23</t>
  </si>
  <si>
    <t xml:space="preserve">     유도관설치</t>
  </si>
  <si>
    <t>PE유공관,D100mm</t>
  </si>
  <si>
    <t>#.41</t>
  </si>
  <si>
    <t>25년품셈</t>
  </si>
  <si>
    <t>299</t>
  </si>
  <si>
    <t>K04206010D01</t>
  </si>
  <si>
    <t xml:space="preserve"> 1-4. 차단벽 설치</t>
  </si>
  <si>
    <t>870</t>
  </si>
  <si>
    <t xml:space="preserve">     차단벽 설치</t>
  </si>
  <si>
    <t>H1.2m×W2.0m,앵커형,EX-메탈라스 완자형(야간)</t>
  </si>
  <si>
    <t>#.42</t>
  </si>
  <si>
    <t>935</t>
  </si>
  <si>
    <t>K013065EX2N4</t>
  </si>
  <si>
    <t xml:space="preserve">     앵커볼트설치</t>
  </si>
  <si>
    <t>셋트앵커,Φ20×250(야간)</t>
  </si>
  <si>
    <t>개</t>
  </si>
  <si>
    <t>#.43</t>
  </si>
  <si>
    <t>945</t>
  </si>
  <si>
    <t>ZZC00551AN4</t>
  </si>
  <si>
    <t xml:space="preserve">     콘크리트천공</t>
  </si>
  <si>
    <t>D24mm,천공L=250mm,벽체(야간)</t>
  </si>
  <si>
    <t>개소</t>
  </si>
  <si>
    <t>#.44</t>
  </si>
  <si>
    <t>955</t>
  </si>
  <si>
    <t>K092030ADN4</t>
  </si>
  <si>
    <t xml:space="preserve">     메탈라스 울타리출입문</t>
  </si>
  <si>
    <t>H1.2m×W1.0m(야간)</t>
  </si>
  <si>
    <t>#.45</t>
  </si>
  <si>
    <t>960</t>
  </si>
  <si>
    <t>K01306E20N4</t>
  </si>
  <si>
    <t xml:space="preserve">     작업중 차단벽 설치</t>
  </si>
  <si>
    <t>그물망,H1.2×W2.0m(야간)</t>
  </si>
  <si>
    <t>#.46</t>
  </si>
  <si>
    <t>970</t>
  </si>
  <si>
    <t>K013065GX1</t>
  </si>
  <si>
    <t xml:space="preserve"> 1-5. 울타리 설치</t>
  </si>
  <si>
    <t>1170</t>
  </si>
  <si>
    <t>1175</t>
  </si>
  <si>
    <t>1177</t>
  </si>
  <si>
    <t xml:space="preserve">     잔토처리</t>
  </si>
  <si>
    <t>인력</t>
  </si>
  <si>
    <t>#.47</t>
  </si>
  <si>
    <t>1179</t>
  </si>
  <si>
    <t>K0120101AZ</t>
  </si>
  <si>
    <t xml:space="preserve">     기초콘크리트타설</t>
  </si>
  <si>
    <t>소형,장비사용타설</t>
  </si>
  <si>
    <t>#.48</t>
  </si>
  <si>
    <t>1180</t>
  </si>
  <si>
    <t>K012020430</t>
  </si>
  <si>
    <t>1190</t>
  </si>
  <si>
    <t xml:space="preserve">     능형망울타리설치</t>
  </si>
  <si>
    <t>H2.0m×W2.5m,토공포함</t>
  </si>
  <si>
    <t>#.49</t>
  </si>
  <si>
    <t>1200</t>
  </si>
  <si>
    <t>K013060C2</t>
  </si>
  <si>
    <t xml:space="preserve"> 1-6. 부대공</t>
  </si>
  <si>
    <t>1210</t>
  </si>
  <si>
    <t xml:space="preserve">  1) 가설공사</t>
  </si>
  <si>
    <t>1220</t>
  </si>
  <si>
    <t xml:space="preserve">     컨테이너박스설치및철거</t>
  </si>
  <si>
    <t>사무실용,L6.0×B3.0×H2.6m,6개월</t>
  </si>
  <si>
    <t>#.50</t>
  </si>
  <si>
    <t>■22품셈</t>
  </si>
  <si>
    <t>1230</t>
  </si>
  <si>
    <t>K091010FB06</t>
  </si>
  <si>
    <t>창고용,L6.0×B3.0×H2.6m,6개월</t>
  </si>
  <si>
    <t>#.51</t>
  </si>
  <si>
    <t>1240</t>
  </si>
  <si>
    <t>K091010GB06</t>
  </si>
  <si>
    <t xml:space="preserve">     부지사용임대료</t>
  </si>
  <si>
    <t>왜관~신동,6개월</t>
  </si>
  <si>
    <t>#.52</t>
  </si>
  <si>
    <t>◇KR21-★공사기간,공시지가</t>
  </si>
  <si>
    <t>1250</t>
  </si>
  <si>
    <t>K0950600330</t>
  </si>
  <si>
    <t xml:space="preserve">  2) 안전관리비</t>
  </si>
  <si>
    <t>1290</t>
  </si>
  <si>
    <t xml:space="preserve">     열차감시인</t>
  </si>
  <si>
    <t>주간</t>
  </si>
  <si>
    <t>인</t>
  </si>
  <si>
    <t>#.53</t>
  </si>
  <si>
    <t>1300</t>
  </si>
  <si>
    <t>K09503</t>
  </si>
  <si>
    <t>야간</t>
  </si>
  <si>
    <t>#.54</t>
  </si>
  <si>
    <t>1310</t>
  </si>
  <si>
    <t>K09503A</t>
  </si>
  <si>
    <t xml:space="preserve">     공사용조명설치 및 철거</t>
  </si>
  <si>
    <t>LED투광기,일4시간사용(야간)</t>
  </si>
  <si>
    <t>일</t>
  </si>
  <si>
    <t>#.55</t>
  </si>
  <si>
    <t>LED투광기적용◐일상감사반영</t>
  </si>
  <si>
    <t>1330</t>
  </si>
  <si>
    <t>K0420810CN4</t>
  </si>
  <si>
    <t xml:space="preserve">     공사중안내표지판 설치 및 철거</t>
  </si>
  <si>
    <t>A형,900×1800</t>
  </si>
  <si>
    <t>#.56</t>
  </si>
  <si>
    <t>◇기타21</t>
  </si>
  <si>
    <t>1340</t>
  </si>
  <si>
    <t>K09505EA2</t>
  </si>
  <si>
    <t xml:space="preserve">  3) 기존구조물철거</t>
  </si>
  <si>
    <t>1350</t>
  </si>
  <si>
    <t xml:space="preserve">     콘크리트깨기</t>
  </si>
  <si>
    <t>무근조,T=300mm미만</t>
  </si>
  <si>
    <t>#.57</t>
  </si>
  <si>
    <t>22년KRQP확인</t>
  </si>
  <si>
    <t>1360</t>
  </si>
  <si>
    <t>K092010A</t>
  </si>
  <si>
    <t>무근조,T=300mm이상</t>
  </si>
  <si>
    <t>#.58</t>
  </si>
  <si>
    <t>1370</t>
  </si>
  <si>
    <t>K092010B</t>
  </si>
  <si>
    <t xml:space="preserve">     울타리철거</t>
  </si>
  <si>
    <t>H3.0m이하</t>
  </si>
  <si>
    <t>#.59</t>
  </si>
  <si>
    <t>◇기타24</t>
  </si>
  <si>
    <t>1390</t>
  </si>
  <si>
    <t>K013060181</t>
  </si>
  <si>
    <t xml:space="preserve">     고재대</t>
  </si>
  <si>
    <t>발생품</t>
  </si>
  <si>
    <t>ton</t>
  </si>
  <si>
    <t>M9531005</t>
  </si>
  <si>
    <t>◇26.04 DB</t>
  </si>
  <si>
    <t>1400</t>
  </si>
  <si>
    <t xml:space="preserve">  4) 지적측량</t>
  </si>
  <si>
    <t>1410</t>
  </si>
  <si>
    <t xml:space="preserve">     지적측량</t>
  </si>
  <si>
    <t>GZSY21110</t>
  </si>
  <si>
    <t>◆서영견적-260629</t>
  </si>
  <si>
    <t>1415</t>
  </si>
  <si>
    <t xml:space="preserve"> 1-7. 주요자재비</t>
  </si>
  <si>
    <t>1465</t>
  </si>
  <si>
    <t xml:space="preserve">     레미콘(경북 칠곡군)</t>
  </si>
  <si>
    <t>25-24-15(Mpa)</t>
  </si>
  <si>
    <t>M0765066CG</t>
  </si>
  <si>
    <t>◇26.07 조달가</t>
  </si>
  <si>
    <t>1475</t>
  </si>
  <si>
    <t>25-18-15(Mpa)</t>
  </si>
  <si>
    <t>M0765034CG</t>
  </si>
  <si>
    <t>1485</t>
  </si>
  <si>
    <t>1520</t>
  </si>
  <si>
    <t>나. 안전관리자</t>
  </si>
  <si>
    <t xml:space="preserve">     전기철도안전관리자</t>
  </si>
  <si>
    <t>#.1</t>
  </si>
  <si>
    <t>◐단가수정(대구심사)</t>
  </si>
  <si>
    <t>K09503A261</t>
  </si>
  <si>
    <t>다. 품질관리비</t>
  </si>
  <si>
    <t xml:space="preserve">   1) 품질시험비(성토용 흙)</t>
  </si>
  <si>
    <t xml:space="preserve">  .. </t>
  </si>
  <si>
    <t xml:space="preserve">     함수비시험</t>
  </si>
  <si>
    <t>회</t>
  </si>
  <si>
    <t>#.2</t>
  </si>
  <si>
    <t>KS F 2306</t>
  </si>
  <si>
    <t>K095096A011</t>
  </si>
  <si>
    <t xml:space="preserve">     입도시험</t>
  </si>
  <si>
    <t>#.3</t>
  </si>
  <si>
    <t>KS F 2302</t>
  </si>
  <si>
    <t>K095096A012</t>
  </si>
  <si>
    <t xml:space="preserve">     세립토비율시험</t>
  </si>
  <si>
    <t>#.4</t>
  </si>
  <si>
    <t>KS F 2309</t>
  </si>
  <si>
    <t>K095096A013</t>
  </si>
  <si>
    <t xml:space="preserve">     밀도시험</t>
  </si>
  <si>
    <t>#.5</t>
  </si>
  <si>
    <t>KS F 2308</t>
  </si>
  <si>
    <t>K095096A014</t>
  </si>
  <si>
    <t xml:space="preserve">     액성한계시험</t>
  </si>
  <si>
    <t>#.6</t>
  </si>
  <si>
    <t>KS F 2303</t>
  </si>
  <si>
    <t>K095096A015</t>
  </si>
  <si>
    <t xml:space="preserve">     소성한계시험</t>
  </si>
  <si>
    <t>#.7</t>
  </si>
  <si>
    <t>K095096A016</t>
  </si>
  <si>
    <t xml:space="preserve">     노상토지지력비(CBR)시험</t>
  </si>
  <si>
    <t>#.8</t>
  </si>
  <si>
    <t>KS F 2320</t>
  </si>
  <si>
    <t>K095096A017</t>
  </si>
  <si>
    <t xml:space="preserve">     다짐시험</t>
  </si>
  <si>
    <t>#.9</t>
  </si>
  <si>
    <t>KS F 2312</t>
  </si>
  <si>
    <t>K095096A018</t>
  </si>
  <si>
    <t xml:space="preserve">   2) 품질시험비(굳지아니한 콘크리트(레미콘 포함))</t>
  </si>
  <si>
    <t xml:space="preserve">     온도시험</t>
  </si>
  <si>
    <t>#.10</t>
  </si>
  <si>
    <t>온도계에 의함</t>
  </si>
  <si>
    <t>K095097E013</t>
  </si>
  <si>
    <t xml:space="preserve">     슬럼프시험</t>
  </si>
  <si>
    <t>#.11</t>
  </si>
  <si>
    <t>KS F 2402 _x000D_
또는 KS F 2594</t>
  </si>
  <si>
    <t>K095097E014</t>
  </si>
  <si>
    <t xml:space="preserve">     공기함유량시험</t>
  </si>
  <si>
    <t>#.12</t>
  </si>
  <si>
    <t>KS F 2421 _x000D_
또는 KS F 2409 또는 KS F 2</t>
  </si>
  <si>
    <t>K095097E015</t>
  </si>
  <si>
    <t xml:space="preserve">     염화물함유량</t>
  </si>
  <si>
    <t>#.13</t>
  </si>
  <si>
    <t>KS F 4009 부속서 A</t>
  </si>
  <si>
    <t>K095097E017</t>
  </si>
  <si>
    <t xml:space="preserve">     압축강도시험</t>
  </si>
  <si>
    <t>#.14</t>
  </si>
  <si>
    <t>KS F 2403, KS F 2405</t>
  </si>
  <si>
    <t>K095097F011</t>
  </si>
  <si>
    <t xml:space="preserve">     공시체제작</t>
  </si>
  <si>
    <t>#.15</t>
  </si>
  <si>
    <t>K095097F012</t>
  </si>
  <si>
    <t>라. 안전관리비</t>
  </si>
  <si>
    <t xml:space="preserve">     안전점검비</t>
    <phoneticPr fontId="18" type="noConversion"/>
  </si>
  <si>
    <t>정기안전점검(옹벽점검)
발주처 승인하 다른목적으로 사용가능</t>
    <phoneticPr fontId="18" type="noConversion"/>
  </si>
  <si>
    <t>PS</t>
  </si>
  <si>
    <t>#.16</t>
  </si>
  <si>
    <t>왜관~신동</t>
  </si>
  <si>
    <t>K09600A230</t>
  </si>
  <si>
    <t xml:space="preserve">     교통통제원</t>
  </si>
  <si>
    <t>#.18</t>
  </si>
  <si>
    <t>☞</t>
  </si>
  <si>
    <t>25</t>
  </si>
  <si>
    <t>K09503B10</t>
  </si>
  <si>
    <t xml:space="preserve">     장비유도원</t>
  </si>
  <si>
    <t>#.17</t>
  </si>
  <si>
    <t>35</t>
  </si>
  <si>
    <t>K09503B30</t>
  </si>
  <si>
    <t>290</t>
  </si>
  <si>
    <t>마. 열차접근경보앱 및 장치</t>
  </si>
  <si>
    <t xml:space="preserve">     열차접근경보앱</t>
  </si>
  <si>
    <t>임대,6개월이상(4대)</t>
  </si>
  <si>
    <t>개월</t>
  </si>
  <si>
    <t>#.19</t>
  </si>
  <si>
    <t>◇견적-중앙선(220315)</t>
  </si>
  <si>
    <t>PJAC020102</t>
  </si>
  <si>
    <t>바. 폐기물처리비</t>
  </si>
  <si>
    <t xml:space="preserve">     건설폐기물운반비</t>
  </si>
  <si>
    <t>30km이하(상차비제외)</t>
  </si>
  <si>
    <t>#.20</t>
  </si>
  <si>
    <t>ZZA0180121</t>
  </si>
  <si>
    <t xml:space="preserve">     건설폐기물처리비</t>
  </si>
  <si>
    <t>폐콘크리트</t>
  </si>
  <si>
    <t>#.21</t>
  </si>
  <si>
    <t>ZZA0180101</t>
  </si>
  <si>
    <t>일위대가목록</t>
  </si>
  <si>
    <t>규    격</t>
  </si>
  <si>
    <t>수 량</t>
  </si>
  <si>
    <t>단 위</t>
  </si>
  <si>
    <t>재료비</t>
  </si>
  <si>
    <t>경 비</t>
  </si>
  <si>
    <t>합 계</t>
  </si>
  <si>
    <t>비교검토</t>
  </si>
  <si>
    <t>#1 전기철도안전관리자</t>
  </si>
  <si>
    <t>야간(초급기술자(전기분야))</t>
  </si>
  <si>
    <t>#2 품질시험비</t>
  </si>
  <si>
    <t>토공사및기초공사,성토용흙,함수비</t>
  </si>
  <si>
    <t>#3 품질시험비</t>
  </si>
  <si>
    <t>토공사및기초공사,성토용흙,입도</t>
  </si>
  <si>
    <t>#4 품질시험비</t>
  </si>
  <si>
    <t>토공사및기초공사,성토용흙,세립토비율</t>
  </si>
  <si>
    <t>#5 품질시험비</t>
  </si>
  <si>
    <t>토공사및기초공사,성토용흙,밀도</t>
  </si>
  <si>
    <t>#6 품질시험비</t>
  </si>
  <si>
    <t>토공사및기초공사,성토용흙,액성한계</t>
  </si>
  <si>
    <t>#7 품질시험비</t>
  </si>
  <si>
    <t>토공사및기초공사,성토용흙,소성한계</t>
  </si>
  <si>
    <t>#8 품질시험비</t>
  </si>
  <si>
    <t>토공사및기초공사,성토용흙,노상토지지력비(CBR)</t>
  </si>
  <si>
    <t>#9 품질시험비</t>
  </si>
  <si>
    <t>토공사및기초공사,성토용흙,다짐</t>
  </si>
  <si>
    <t>#10 품질시험비</t>
  </si>
  <si>
    <t>철근콘크리트공사,굳지아니한콘크리트(레미콘포함),온도</t>
  </si>
  <si>
    <t>#11 품질시험비</t>
  </si>
  <si>
    <t>철근콘크리트공사,굳지아니한콘크리트(레미콘포함),슬럼프</t>
  </si>
  <si>
    <t>#12 품질시험비</t>
  </si>
  <si>
    <t>철근콘크리트공사,굳지아니한콘크리트(레미콘포함),공기량</t>
  </si>
  <si>
    <t>#13 품질시험비</t>
  </si>
  <si>
    <t>철근콘크리트공사,굳지아니한콘크리트(레미콘포함),염화물함유량</t>
  </si>
  <si>
    <t>#14 품질시험비</t>
  </si>
  <si>
    <t>철근콘크리트공사,굳은콘크리트(레미콘포함),압축강도(3개한조)</t>
  </si>
  <si>
    <t>#15 품질시험비</t>
  </si>
  <si>
    <t>철근콘크리트공사,굳은콘크리트(레미콘포함),공시체제작</t>
  </si>
  <si>
    <t>#16 안전점검비</t>
  </si>
  <si>
    <t>정기안전점검비(옹벽)</t>
    <phoneticPr fontId="18" type="noConversion"/>
  </si>
  <si>
    <t>#17 장비유도원</t>
  </si>
  <si>
    <t>#18 교통통제원</t>
  </si>
  <si>
    <t>#19 열차접근경보앱</t>
  </si>
  <si>
    <t>◇견적</t>
  </si>
  <si>
    <t>#20 건설폐기물운반비</t>
  </si>
  <si>
    <t>#21 건설폐기물처리비</t>
  </si>
  <si>
    <t>#22 기계터파기</t>
  </si>
  <si>
    <t>#23 되메우기 및 다짐</t>
  </si>
  <si>
    <t>#24 제초</t>
  </si>
  <si>
    <t>#25 벌개제근</t>
  </si>
  <si>
    <t>#26 순성토운반(굴삭기0.7㎥)</t>
  </si>
  <si>
    <t>#27 사토처리(터파기-굴삭기0.7㎥)</t>
  </si>
  <si>
    <t>#28 콘크리트포장</t>
  </si>
  <si>
    <t>#29 유로폼</t>
  </si>
  <si>
    <t>#30 와이어메시깔기</t>
  </si>
  <si>
    <t>#31 비닐시트깔기</t>
  </si>
  <si>
    <t>#32 비닐양생</t>
  </si>
  <si>
    <t>#33 신축이음설치</t>
  </si>
  <si>
    <t>#34 충진재채움</t>
  </si>
  <si>
    <t>#35 보조기층포설</t>
  </si>
  <si>
    <t>#36 수축줄눈</t>
  </si>
  <si>
    <t>#37 스틸그레이팅설치</t>
  </si>
  <si>
    <t>#38 바닥콘크리트타설</t>
  </si>
  <si>
    <t>#39 합판거푸집</t>
  </si>
  <si>
    <t>#40 구조물뒷채움</t>
  </si>
  <si>
    <t>#41 유도관설치</t>
  </si>
  <si>
    <t>#42 차단벽 설치</t>
  </si>
  <si>
    <t>◐사전검토반영</t>
  </si>
  <si>
    <t>#43 앵커볼트설치</t>
  </si>
  <si>
    <t>#44 콘크리트천공</t>
  </si>
  <si>
    <t>#45 메탈라스 울타리출입문</t>
  </si>
  <si>
    <t>#46 작업중 차단벽 설치</t>
  </si>
  <si>
    <t>#47 잔토처리</t>
  </si>
  <si>
    <t>#48 무근콘크리트타설</t>
  </si>
  <si>
    <t>#49 능형망울타리설치</t>
  </si>
  <si>
    <t>H2.0m×W2.5m</t>
  </si>
  <si>
    <t>#50 컨테이너박스설치및철거</t>
  </si>
  <si>
    <t>#51 컨테이너박스설치및철거</t>
  </si>
  <si>
    <t>#52 부지사용임대료</t>
  </si>
  <si>
    <t>#53 열차감시원</t>
  </si>
  <si>
    <t>#54 열차감시원</t>
  </si>
  <si>
    <t>#55 공사용조명설치 및 철거</t>
  </si>
  <si>
    <t>LED투광기적용</t>
  </si>
  <si>
    <t>#56 공사중안내표지판 설치 및 철거</t>
  </si>
  <si>
    <t>#57 콘크리트깨기</t>
  </si>
  <si>
    <t>■구조물헐기와비교</t>
  </si>
  <si>
    <t>#58 콘크리트깨기</t>
  </si>
  <si>
    <t>#59 울타리철거</t>
  </si>
  <si>
    <t>#60 전력요금</t>
  </si>
  <si>
    <t>일반용전력,품질시험용</t>
  </si>
  <si>
    <t>㎾h</t>
  </si>
  <si>
    <t>◇KR24</t>
  </si>
  <si>
    <t>K0810301B</t>
  </si>
  <si>
    <t>#61 혼합골재구입및운반</t>
  </si>
  <si>
    <t>보조기층,D40mm</t>
  </si>
  <si>
    <t>K093010D023</t>
  </si>
  <si>
    <t>#62 잡석구입및운반</t>
  </si>
  <si>
    <t>K093010BKC</t>
  </si>
  <si>
    <t>#63 능형망울타리재료비</t>
  </si>
  <si>
    <t>토공용,H2.0m×W2.5m</t>
  </si>
  <si>
    <t>K01306M01</t>
  </si>
  <si>
    <t>No.1 축조블럭쌓기</t>
  </si>
  <si>
    <t>No.2 비탈면고르기</t>
  </si>
  <si>
    <t>절토</t>
  </si>
  <si>
    <t>KTWT01120</t>
  </si>
  <si>
    <t>No.3 부직포설치</t>
  </si>
  <si>
    <t>8T/m</t>
  </si>
  <si>
    <t>KTWT01130</t>
  </si>
  <si>
    <t>No.4 블록소운반</t>
  </si>
  <si>
    <t>L=200m</t>
  </si>
  <si>
    <t>KTWT01140</t>
  </si>
  <si>
    <t>No.5 블록설치</t>
  </si>
  <si>
    <t>KTWT01150</t>
  </si>
  <si>
    <t>No.6 뒷채움 및 다짐</t>
  </si>
  <si>
    <t>KTWT01160</t>
  </si>
  <si>
    <t>No.7 흙채움</t>
  </si>
  <si>
    <t>KTWT01170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</si>
</sst>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_-* #,##0_-;\-* #,##0_-;_-* &quot;-&quot;??_-;_-@_-"/>
    <numFmt numFmtId="177" formatCode="#,##0_);[Red]\(#,##0\)"/>
    <numFmt numFmtId="178" formatCode="0.000%"/>
    <numFmt numFmtId="179" formatCode="#,##0_ "/>
    <numFmt numFmtId="180" formatCode="0.0%"/>
    <numFmt numFmtId="181" formatCode="General;\-General\,&quot;&quot;;@"/>
    <numFmt numFmtId="182" formatCode="#,###;\-#,###;&quot;&quot;;@"/>
  </numFmts>
  <fonts count="24">
    <font>
      <sz val="8"/>
      <color indexed="8"/>
      <name val="굴림"/>
      <family val="2"/>
      <charset val="129"/>
    </font>
    <font>
      <sz val="11"/>
      <name val="돋움"/>
      <family val="3"/>
      <charset val="129"/>
    </font>
    <font>
      <b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1"/>
      <name val="바탕"/>
      <family val="1"/>
      <charset val="129"/>
    </font>
    <font>
      <sz val="11"/>
      <name val="굴림"/>
      <family val="3"/>
      <charset val="129"/>
    </font>
    <font>
      <b/>
      <sz val="11"/>
      <name val="새굴림"/>
      <family val="1"/>
      <charset val="129"/>
    </font>
    <font>
      <sz val="8"/>
      <name val="돋움"/>
      <family val="3"/>
      <charset val="129"/>
    </font>
    <font>
      <b/>
      <sz val="11"/>
      <name val="굴림"/>
      <family val="3"/>
      <charset val="129"/>
    </font>
    <font>
      <b/>
      <sz val="8"/>
      <name val="새굴림"/>
      <family val="1"/>
      <charset val="129"/>
    </font>
    <font>
      <b/>
      <sz val="9"/>
      <name val="새굴림"/>
      <family val="1"/>
      <charset val="129"/>
    </font>
    <font>
      <b/>
      <sz val="6"/>
      <name val="새굴림"/>
      <family val="1"/>
      <charset val="129"/>
    </font>
    <font>
      <sz val="11"/>
      <name val="옛체"/>
      <family val="1"/>
      <charset val="129"/>
    </font>
    <font>
      <sz val="10"/>
      <name val="새굴림"/>
      <family val="1"/>
      <charset val="129"/>
    </font>
    <font>
      <sz val="10"/>
      <name val="굴림"/>
      <family val="3"/>
      <charset val="129"/>
    </font>
    <font>
      <sz val="12"/>
      <name val="Century Schoolbook"/>
      <family val="1"/>
    </font>
    <font>
      <b/>
      <sz val="14"/>
      <name val="바탕"/>
      <family val="1"/>
      <charset val="129"/>
    </font>
    <font>
      <sz val="10"/>
      <color rgb="FFFF0000"/>
      <name val="굴림"/>
      <family val="3"/>
      <charset val="129"/>
    </font>
    <font>
      <sz val="8"/>
      <name val="굴림"/>
      <family val="2"/>
      <charset val="129"/>
    </font>
    <font>
      <sz val="8"/>
      <color indexed="22"/>
      <name val="굴림"/>
      <family val="2"/>
      <charset val="129"/>
    </font>
    <font>
      <u/>
      <sz val="8"/>
      <color indexed="30"/>
      <name val="굴림"/>
      <family val="2"/>
      <charset val="129"/>
    </font>
    <font>
      <sz val="8"/>
      <color indexed="30"/>
      <name val="굴림"/>
      <family val="2"/>
      <charset val="129"/>
    </font>
    <font>
      <sz val="8"/>
      <color indexed="8"/>
      <name val="Arial"/>
      <family val="2"/>
    </font>
    <font>
      <u/>
      <sz val="8"/>
      <color indexed="12"/>
      <name val="굴림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41" fontId="9" fillId="0" borderId="0" xfId="1" applyNumberFormat="1" applyFont="1" applyFill="1" applyAlignment="1">
      <alignment vertical="center"/>
    </xf>
    <xf numFmtId="41" fontId="10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41" fontId="11" fillId="0" borderId="0" xfId="1" applyNumberFormat="1" applyFont="1" applyFill="1" applyAlignment="1">
      <alignment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/>
    </xf>
    <xf numFmtId="176" fontId="14" fillId="0" borderId="1" xfId="1" applyNumberFormat="1" applyFont="1" applyFill="1" applyBorder="1" applyAlignment="1">
      <alignment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left" vertical="center"/>
    </xf>
    <xf numFmtId="0" fontId="14" fillId="0" borderId="1" xfId="1" applyFont="1" applyFill="1" applyBorder="1" applyAlignment="1">
      <alignment horizontal="center" vertical="center"/>
    </xf>
    <xf numFmtId="177" fontId="14" fillId="0" borderId="0" xfId="1" applyNumberFormat="1" applyFont="1" applyFill="1" applyAlignment="1">
      <alignment vertical="center"/>
    </xf>
    <xf numFmtId="0" fontId="13" fillId="2" borderId="1" xfId="1" applyFont="1" applyFill="1" applyBorder="1" applyAlignment="1">
      <alignment horizontal="center" vertical="center" wrapText="1"/>
    </xf>
    <xf numFmtId="176" fontId="14" fillId="0" borderId="1" xfId="1" applyNumberFormat="1" applyFont="1" applyFill="1" applyBorder="1" applyAlignment="1">
      <alignment horizontal="center" vertical="center"/>
    </xf>
    <xf numFmtId="41" fontId="14" fillId="0" borderId="2" xfId="2" applyFont="1" applyFill="1" applyBorder="1" applyAlignment="1">
      <alignment horizontal="right" vertical="center"/>
    </xf>
    <xf numFmtId="41" fontId="14" fillId="0" borderId="3" xfId="2" applyFont="1" applyFill="1" applyBorder="1" applyAlignment="1">
      <alignment horizontal="center" vertical="center"/>
    </xf>
    <xf numFmtId="41" fontId="14" fillId="0" borderId="4" xfId="2" applyFont="1" applyFill="1" applyBorder="1" applyAlignment="1">
      <alignment horizontal="left" vertical="center"/>
    </xf>
    <xf numFmtId="41" fontId="14" fillId="0" borderId="1" xfId="2" applyFont="1" applyFill="1" applyBorder="1" applyAlignment="1">
      <alignment vertical="center"/>
    </xf>
    <xf numFmtId="41" fontId="14" fillId="0" borderId="4" xfId="3" applyFont="1" applyFill="1" applyBorder="1" applyAlignment="1">
      <alignment horizontal="left" vertical="center"/>
    </xf>
    <xf numFmtId="10" fontId="14" fillId="0" borderId="4" xfId="2" applyNumberFormat="1" applyFont="1" applyFill="1" applyBorder="1" applyAlignment="1">
      <alignment horizontal="left" vertical="center"/>
    </xf>
    <xf numFmtId="178" fontId="14" fillId="0" borderId="4" xfId="2" applyNumberFormat="1" applyFont="1" applyFill="1" applyBorder="1" applyAlignment="1">
      <alignment horizontal="left" vertical="center"/>
    </xf>
    <xf numFmtId="179" fontId="14" fillId="0" borderId="0" xfId="1" applyNumberFormat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180" fontId="14" fillId="0" borderId="4" xfId="2" applyNumberFormat="1" applyFont="1" applyFill="1" applyBorder="1" applyAlignment="1">
      <alignment horizontal="left" vertical="center"/>
    </xf>
    <xf numFmtId="41" fontId="14" fillId="0" borderId="1" xfId="2" applyFont="1" applyFill="1" applyBorder="1" applyAlignment="1">
      <alignment horizontal="left" vertical="center"/>
    </xf>
    <xf numFmtId="176" fontId="14" fillId="3" borderId="1" xfId="2" applyNumberFormat="1" applyFont="1" applyFill="1" applyBorder="1" applyAlignment="1">
      <alignment horizontal="right" vertical="center"/>
    </xf>
    <xf numFmtId="41" fontId="14" fillId="3" borderId="2" xfId="2" applyFont="1" applyFill="1" applyBorder="1" applyAlignment="1">
      <alignment horizontal="right" vertical="center"/>
    </xf>
    <xf numFmtId="41" fontId="14" fillId="3" borderId="3" xfId="2" applyFont="1" applyFill="1" applyBorder="1" applyAlignment="1">
      <alignment horizontal="center" vertical="center"/>
    </xf>
    <xf numFmtId="41" fontId="14" fillId="3" borderId="4" xfId="2" applyFont="1" applyFill="1" applyBorder="1" applyAlignment="1">
      <alignment horizontal="left" vertical="center"/>
    </xf>
    <xf numFmtId="41" fontId="14" fillId="3" borderId="1" xfId="2" applyFont="1" applyFill="1" applyBorder="1" applyAlignment="1">
      <alignment vertical="center"/>
    </xf>
    <xf numFmtId="41" fontId="17" fillId="0" borderId="1" xfId="1" applyNumberFormat="1" applyFont="1" applyFill="1" applyBorder="1" applyAlignment="1">
      <alignment horizontal="center" vertical="center"/>
    </xf>
    <xf numFmtId="41" fontId="14" fillId="3" borderId="1" xfId="1" applyNumberFormat="1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41" fontId="14" fillId="3" borderId="4" xfId="2" applyFont="1" applyFill="1" applyBorder="1" applyAlignment="1">
      <alignment horizontal="center" vertical="center"/>
    </xf>
    <xf numFmtId="0" fontId="5" fillId="3" borderId="0" xfId="1" applyFont="1" applyFill="1" applyAlignment="1">
      <alignment vertical="center"/>
    </xf>
    <xf numFmtId="177" fontId="5" fillId="3" borderId="0" xfId="1" applyNumberFormat="1" applyFont="1" applyFill="1" applyAlignment="1">
      <alignment vertical="center"/>
    </xf>
    <xf numFmtId="181" fontId="0" fillId="4" borderId="5" xfId="0" applyNumberFormat="1" applyFill="1" applyBorder="1" applyAlignment="1">
      <alignment horizontal="center" vertical="center"/>
    </xf>
    <xf numFmtId="181" fontId="0" fillId="4" borderId="6" xfId="0" applyNumberFormat="1" applyFill="1" applyBorder="1" applyAlignment="1">
      <alignment horizontal="center" vertical="center"/>
    </xf>
    <xf numFmtId="181" fontId="0" fillId="4" borderId="7" xfId="0" applyNumberFormat="1" applyFill="1" applyBorder="1" applyAlignment="1">
      <alignment horizontal="center" vertical="center" wrapText="1"/>
    </xf>
    <xf numFmtId="181" fontId="0" fillId="4" borderId="8" xfId="0" applyNumberFormat="1" applyFill="1" applyBorder="1" applyAlignment="1">
      <alignment horizontal="center" vertical="center"/>
    </xf>
    <xf numFmtId="181" fontId="0" fillId="4" borderId="9" xfId="0" applyNumberFormat="1" applyFill="1" applyBorder="1" applyAlignment="1">
      <alignment horizontal="center" vertical="center"/>
    </xf>
    <xf numFmtId="181" fontId="0" fillId="4" borderId="9" xfId="0" applyNumberFormat="1" applyFill="1" applyBorder="1" applyAlignment="1">
      <alignment horizontal="center" vertical="center"/>
    </xf>
    <xf numFmtId="181" fontId="0" fillId="4" borderId="10" xfId="0" applyNumberFormat="1" applyFill="1" applyBorder="1" applyAlignment="1">
      <alignment horizontal="center" vertical="center" wrapText="1"/>
    </xf>
    <xf numFmtId="181" fontId="0" fillId="0" borderId="1" xfId="0" applyNumberFormat="1" applyBorder="1" applyAlignment="1">
      <alignment horizontal="center" vertical="center"/>
    </xf>
    <xf numFmtId="181" fontId="0" fillId="0" borderId="11" xfId="0" applyNumberFormat="1" applyBorder="1" applyAlignment="1">
      <alignment vertical="center"/>
    </xf>
    <xf numFmtId="181" fontId="0" fillId="0" borderId="1" xfId="0" applyNumberFormat="1" applyBorder="1" applyAlignment="1">
      <alignment vertical="center"/>
    </xf>
    <xf numFmtId="182" fontId="0" fillId="0" borderId="1" xfId="0" applyNumberFormat="1" applyBorder="1" applyAlignment="1">
      <alignment vertical="center"/>
    </xf>
    <xf numFmtId="181" fontId="0" fillId="0" borderId="12" xfId="0" applyNumberForma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1" xfId="0" applyFont="1" applyBorder="1" applyAlignment="1">
      <alignment vertical="center"/>
    </xf>
    <xf numFmtId="181" fontId="0" fillId="0" borderId="1" xfId="0" applyNumberFormat="1" applyBorder="1" applyAlignment="1">
      <alignment vertical="center" wrapText="1"/>
    </xf>
    <xf numFmtId="181" fontId="0" fillId="0" borderId="8" xfId="0" applyNumberFormat="1" applyBorder="1" applyAlignment="1">
      <alignment horizontal="center" vertical="center"/>
    </xf>
    <xf numFmtId="181" fontId="0" fillId="0" borderId="9" xfId="0" applyNumberFormat="1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 wrapText="1"/>
    </xf>
    <xf numFmtId="181" fontId="0" fillId="4" borderId="13" xfId="0" applyNumberFormat="1" applyFill="1" applyBorder="1" applyAlignment="1">
      <alignment horizontal="center" vertical="center"/>
    </xf>
    <xf numFmtId="181" fontId="0" fillId="4" borderId="14" xfId="0" applyNumberFormat="1" applyFill="1" applyBorder="1" applyAlignment="1">
      <alignment horizontal="center" vertical="center"/>
    </xf>
    <xf numFmtId="181" fontId="0" fillId="4" borderId="15" xfId="0" applyNumberForma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181" fontId="0" fillId="0" borderId="8" xfId="0" applyNumberFormat="1" applyBorder="1" applyAlignment="1">
      <alignment vertical="center"/>
    </xf>
    <xf numFmtId="181" fontId="0" fillId="0" borderId="9" xfId="0" applyNumberFormat="1" applyBorder="1" applyAlignment="1">
      <alignment vertical="center"/>
    </xf>
    <xf numFmtId="182" fontId="0" fillId="0" borderId="9" xfId="0" applyNumberFormat="1" applyBorder="1" applyAlignment="1">
      <alignment vertical="center"/>
    </xf>
    <xf numFmtId="181" fontId="0" fillId="0" borderId="10" xfId="0" applyNumberFormat="1" applyBorder="1" applyAlignment="1">
      <alignment vertical="center" wrapText="1"/>
    </xf>
  </cellXfs>
  <cellStyles count="4">
    <cellStyle name="쉼표 [0] 2 3" xfId="3"/>
    <cellStyle name="쉼표 [0]_오송통합원가계산(노반)" xfId="2"/>
    <cellStyle name="표준" xfId="0" builtinId="0"/>
    <cellStyle name="표준_오송통합원가계산(노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2026/2.%20&#45824;&#44396;&#48376;&#48512;/19.%20&#44221;&#48512;&#49440;%20&#50780;&#44288;-&#49888;&#46041;&#44036;%20299.010km%20&#48512;&#44540;%20&#50745;&#48317;&#48372;&#46020;%20&#49444;&#52824;&#44277;&#49324;(&#49884;&#49444;&#52376;%20&#44608;&#50689;&#50864;)v1/1.%20&#44228;&#50557;&#50836;&#52397;/4.%20&#49444;&#44228;&#46020;&#49436;/2.%20&#49444;&#44228;&#50696;&#49328;&#49436;(&#44221;&#48512;&#49440;%20&#50780;&#44288;-&#49888;&#46041;&#44036;%20299.010km&#48512;&#44540;%20&#50745;&#48317;&#48372;&#46020;%20&#49444;&#52824;&#44277;&#49324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1068;\&#50689;&#50500;&#51648;&#51116;\USER\CH-NO4\SANGSU\PIER-PI\P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788;&#48124;\&#50508;&#50532;&#50508;\My%20Documents\&#49444;&#44228;&#50577;&#49885;\&#45800;&#44032;&#49328;&#52636;&#49436;(&#5257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8149;&#50689;&#46041;\&#44277;&#47924;\&#51104;&#49892;&#50868;&#46041;&#51109;\&#45236;&#50669;&#49436;\&#50556;&#44396;&#51109;&#48372;&#49688;&#48372;&#44053;&#44277;&#4932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284;&#51109;&#45784;\C\&#50504;&#54413;&#44277;&#47924;\&#44228;&#50557;&#49436;\&#51068;&#49328;&#46041;&#50500;\&#47560;&#51204;&#50689;&#51652;(&#51060;&#54868;&#49440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7749;&#51648;&#44148;&#4944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89;&#49457;&#50868;\d\&#50629;&#47924;&#51088;&#47308;\2000&amp;2001\&#44204;&#51201;&#49436;\&#47749;&#51648;&#44148;&#4944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0629;&#47924;&#44288;&#47144;\&#51060;&#45824;&#47532;&#50629;&#47924;\&#54889;&#44284;&#51109;\&#48512;&#49328;&#52384;&#46020;&#52397;\&#52572;&#51333;\&#51060;&#44284;&#51109;\&#53356;&#47196;&#49828;\2004%20&#53356;&#47196;&#49828;&#51068;&#50948;&#45824;&#4403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원가계산서"/>
      <sheetName val="내역서"/>
      <sheetName val="일위대가목록"/>
      <sheetName val="일위대가_호표"/>
      <sheetName val="일위대가_산근"/>
      <sheetName val="중기사용료목록"/>
      <sheetName val="중기사용료"/>
      <sheetName val="중기기초자료"/>
      <sheetName val="자재"/>
      <sheetName val="노임"/>
      <sheetName val="경비"/>
      <sheetName val="자재조서"/>
      <sheetName val="전역변수"/>
      <sheetName val="중기전역변수"/>
    </sheetNames>
    <sheetDataSet>
      <sheetData sheetId="0"/>
      <sheetData sheetId="1"/>
      <sheetData sheetId="2"/>
      <sheetData sheetId="3"/>
      <sheetData sheetId="4">
        <row r="4">
          <cell r="H4">
            <v>116705</v>
          </cell>
          <cell r="J4">
            <v>74503</v>
          </cell>
          <cell r="L4">
            <v>2403</v>
          </cell>
        </row>
        <row r="13">
          <cell r="H13">
            <v>476</v>
          </cell>
          <cell r="J13">
            <v>2907</v>
          </cell>
          <cell r="L13">
            <v>542</v>
          </cell>
        </row>
        <row r="17">
          <cell r="H17">
            <v>5060</v>
          </cell>
          <cell r="J17">
            <v>253</v>
          </cell>
          <cell r="L17">
            <v>0</v>
          </cell>
        </row>
        <row r="21">
          <cell r="H21">
            <v>388</v>
          </cell>
          <cell r="J21">
            <v>1770</v>
          </cell>
          <cell r="L21">
            <v>204</v>
          </cell>
        </row>
        <row r="24">
          <cell r="H24">
            <v>0</v>
          </cell>
          <cell r="J24">
            <v>63573</v>
          </cell>
          <cell r="L24">
            <v>0</v>
          </cell>
        </row>
        <row r="29">
          <cell r="H29">
            <v>24443</v>
          </cell>
          <cell r="J29">
            <v>5410</v>
          </cell>
          <cell r="L29">
            <v>1386</v>
          </cell>
        </row>
        <row r="36">
          <cell r="H36">
            <v>238</v>
          </cell>
          <cell r="J36">
            <v>590</v>
          </cell>
          <cell r="L36">
            <v>271</v>
          </cell>
        </row>
      </sheetData>
      <sheetData sheetId="5">
        <row r="4">
          <cell r="E4">
            <v>372648</v>
          </cell>
        </row>
        <row r="20">
          <cell r="E20">
            <v>8506</v>
          </cell>
        </row>
        <row r="83">
          <cell r="E83">
            <v>222587</v>
          </cell>
        </row>
        <row r="146">
          <cell r="E146">
            <v>35814</v>
          </cell>
        </row>
        <row r="209">
          <cell r="E209">
            <v>56833</v>
          </cell>
        </row>
        <row r="272">
          <cell r="E272">
            <v>51991</v>
          </cell>
        </row>
        <row r="335">
          <cell r="E335">
            <v>27008</v>
          </cell>
        </row>
        <row r="398">
          <cell r="E398">
            <v>387992</v>
          </cell>
        </row>
        <row r="461">
          <cell r="E461">
            <v>208059</v>
          </cell>
        </row>
        <row r="524">
          <cell r="E524">
            <v>9853</v>
          </cell>
        </row>
        <row r="587">
          <cell r="E587">
            <v>2188</v>
          </cell>
        </row>
        <row r="654">
          <cell r="E654">
            <v>11430</v>
          </cell>
        </row>
        <row r="721">
          <cell r="E721">
            <v>10562</v>
          </cell>
        </row>
        <row r="788">
          <cell r="E788">
            <v>8255</v>
          </cell>
        </row>
        <row r="853">
          <cell r="E853">
            <v>43217</v>
          </cell>
        </row>
        <row r="918">
          <cell r="E918">
            <v>4178625</v>
          </cell>
        </row>
        <row r="950">
          <cell r="D950">
            <v>172698</v>
          </cell>
        </row>
        <row r="963">
          <cell r="D963">
            <v>176930</v>
          </cell>
        </row>
        <row r="976">
          <cell r="E976">
            <v>145092</v>
          </cell>
        </row>
        <row r="990">
          <cell r="E990">
            <v>16450</v>
          </cell>
        </row>
        <row r="1002">
          <cell r="E1002">
            <v>31142</v>
          </cell>
        </row>
        <row r="1016">
          <cell r="C1016">
            <v>868</v>
          </cell>
          <cell r="D1016">
            <v>2485</v>
          </cell>
          <cell r="E1016">
            <v>986</v>
          </cell>
        </row>
        <row r="1048">
          <cell r="C1048">
            <v>764</v>
          </cell>
          <cell r="D1048">
            <v>33033</v>
          </cell>
          <cell r="E1048">
            <v>235</v>
          </cell>
        </row>
        <row r="1082">
          <cell r="D1082">
            <v>1099</v>
          </cell>
        </row>
        <row r="1102">
          <cell r="C1102">
            <v>37</v>
          </cell>
          <cell r="D1102">
            <v>404</v>
          </cell>
          <cell r="E1102">
            <v>65</v>
          </cell>
        </row>
        <row r="1136">
          <cell r="C1136">
            <v>7550</v>
          </cell>
          <cell r="D1136">
            <v>10309</v>
          </cell>
          <cell r="E1136">
            <v>5677</v>
          </cell>
        </row>
        <row r="1207">
          <cell r="C1207">
            <v>7549</v>
          </cell>
          <cell r="D1207">
            <v>10278</v>
          </cell>
          <cell r="E1207">
            <v>5662</v>
          </cell>
        </row>
        <row r="1274">
          <cell r="C1274">
            <v>54</v>
          </cell>
          <cell r="D1274">
            <v>28897</v>
          </cell>
          <cell r="E1274">
            <v>1444</v>
          </cell>
        </row>
        <row r="1315">
          <cell r="C1315">
            <v>4639</v>
          </cell>
          <cell r="D1315">
            <v>36406</v>
          </cell>
          <cell r="E1315">
            <v>1092</v>
          </cell>
        </row>
        <row r="1373">
          <cell r="C1373">
            <v>2302</v>
          </cell>
        </row>
        <row r="1401">
          <cell r="C1401">
            <v>647</v>
          </cell>
        </row>
        <row r="1420">
          <cell r="C1420">
            <v>647</v>
          </cell>
        </row>
        <row r="1439">
          <cell r="C1439">
            <v>11348</v>
          </cell>
          <cell r="D1439">
            <v>4317</v>
          </cell>
          <cell r="E1439">
            <v>86</v>
          </cell>
        </row>
        <row r="1465">
          <cell r="C1465">
            <v>975</v>
          </cell>
          <cell r="D1465">
            <v>5587</v>
          </cell>
        </row>
        <row r="1495">
          <cell r="C1495">
            <v>35284</v>
          </cell>
          <cell r="D1495">
            <v>11687</v>
          </cell>
          <cell r="E1495">
            <v>1817</v>
          </cell>
        </row>
        <row r="1557">
          <cell r="C1557">
            <v>3122</v>
          </cell>
          <cell r="D1557">
            <v>3113</v>
          </cell>
          <cell r="E1557">
            <v>47</v>
          </cell>
        </row>
        <row r="1631">
          <cell r="C1631">
            <v>473571</v>
          </cell>
          <cell r="D1631">
            <v>23678</v>
          </cell>
        </row>
        <row r="1651">
          <cell r="C1651">
            <v>1675</v>
          </cell>
          <cell r="D1651">
            <v>12824</v>
          </cell>
          <cell r="E1651">
            <v>5899</v>
          </cell>
        </row>
        <row r="1751">
          <cell r="C1751">
            <v>12336</v>
          </cell>
          <cell r="D1751">
            <v>34445</v>
          </cell>
          <cell r="E1751">
            <v>344</v>
          </cell>
        </row>
        <row r="1784">
          <cell r="C1784">
            <v>35016</v>
          </cell>
          <cell r="D1784">
            <v>9760</v>
          </cell>
          <cell r="E1784">
            <v>1515</v>
          </cell>
        </row>
        <row r="1858">
          <cell r="C1858">
            <v>6233</v>
          </cell>
          <cell r="D1858">
            <v>5257</v>
          </cell>
          <cell r="E1858">
            <v>157</v>
          </cell>
        </row>
        <row r="1893">
          <cell r="C1893">
            <v>77948</v>
          </cell>
          <cell r="D1893">
            <v>62392</v>
          </cell>
          <cell r="E1893">
            <v>3982</v>
          </cell>
        </row>
        <row r="1957">
          <cell r="C1957">
            <v>8930</v>
          </cell>
          <cell r="D1957">
            <v>30958</v>
          </cell>
          <cell r="E1957">
            <v>495</v>
          </cell>
        </row>
        <row r="1999">
          <cell r="C1999">
            <v>476</v>
          </cell>
          <cell r="D1999">
            <v>128285</v>
          </cell>
          <cell r="E1999">
            <v>1368</v>
          </cell>
        </row>
        <row r="2033">
          <cell r="C2033">
            <v>654500</v>
          </cell>
          <cell r="D2033">
            <v>415321</v>
          </cell>
          <cell r="E2033">
            <v>0</v>
          </cell>
        </row>
        <row r="2058">
          <cell r="C2058">
            <v>5738</v>
          </cell>
          <cell r="D2058">
            <v>42559</v>
          </cell>
          <cell r="E2058">
            <v>317</v>
          </cell>
        </row>
        <row r="2111">
          <cell r="D2111">
            <v>34539</v>
          </cell>
        </row>
        <row r="2125">
          <cell r="C2125">
            <v>1922</v>
          </cell>
          <cell r="D2125">
            <v>37468</v>
          </cell>
          <cell r="E2125">
            <v>1415</v>
          </cell>
        </row>
        <row r="2175">
          <cell r="C2175">
            <v>27094</v>
          </cell>
          <cell r="D2175">
            <v>33276</v>
          </cell>
          <cell r="E2175">
            <v>3418</v>
          </cell>
        </row>
        <row r="2227">
          <cell r="E2227">
            <v>1140180</v>
          </cell>
        </row>
        <row r="2267">
          <cell r="E2267">
            <v>1052780</v>
          </cell>
        </row>
        <row r="2307">
          <cell r="E2307">
            <v>3650</v>
          </cell>
        </row>
        <row r="2325">
          <cell r="D2325">
            <v>172698</v>
          </cell>
        </row>
        <row r="2339">
          <cell r="D2339">
            <v>259047</v>
          </cell>
        </row>
        <row r="2357">
          <cell r="C2357">
            <v>10920</v>
          </cell>
          <cell r="D2357">
            <v>106936</v>
          </cell>
          <cell r="E2357">
            <v>1376</v>
          </cell>
        </row>
        <row r="2407">
          <cell r="C2407">
            <v>146000</v>
          </cell>
          <cell r="D2407">
            <v>14600</v>
          </cell>
        </row>
        <row r="2425">
          <cell r="C2425">
            <v>6837</v>
          </cell>
          <cell r="D2425">
            <v>63242</v>
          </cell>
          <cell r="E2425">
            <v>9329</v>
          </cell>
        </row>
        <row r="2494">
          <cell r="C2494">
            <v>8336</v>
          </cell>
          <cell r="D2494">
            <v>104934</v>
          </cell>
          <cell r="E2494">
            <v>11501</v>
          </cell>
        </row>
        <row r="2563">
          <cell r="C2563">
            <v>801</v>
          </cell>
          <cell r="D2563">
            <v>13310</v>
          </cell>
          <cell r="E2563">
            <v>1367</v>
          </cell>
        </row>
        <row r="2594">
          <cell r="E2594">
            <v>131</v>
          </cell>
        </row>
        <row r="2628">
          <cell r="C2628">
            <v>31980</v>
          </cell>
        </row>
        <row r="2650">
          <cell r="C2650">
            <v>31980</v>
          </cell>
        </row>
        <row r="2671">
          <cell r="C2671">
            <v>25090</v>
          </cell>
        </row>
      </sheetData>
      <sheetData sheetId="6"/>
      <sheetData sheetId="7"/>
      <sheetData sheetId="8"/>
      <sheetData sheetId="9"/>
      <sheetData sheetId="10"/>
      <sheetData sheetId="11">
        <row r="15">
          <cell r="D15">
            <v>0</v>
          </cell>
          <cell r="E15">
            <v>0</v>
          </cell>
          <cell r="F15">
            <v>4877000</v>
          </cell>
        </row>
      </sheetData>
      <sheetData sheetId="12">
        <row r="9">
          <cell r="E9">
            <v>84290</v>
          </cell>
        </row>
        <row r="10">
          <cell r="E10">
            <v>91709</v>
          </cell>
        </row>
        <row r="28">
          <cell r="E28">
            <v>-390000</v>
          </cell>
        </row>
      </sheetData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  <sheetName val="지수"/>
      <sheetName val="내역서"/>
      <sheetName val="총괄"/>
      <sheetName val="을지"/>
      <sheetName val="기둥설계(no)"/>
      <sheetName val="기초판설계(교축직각)"/>
      <sheetName val="직노"/>
      <sheetName val="인부노임"/>
      <sheetName val="단가(1)"/>
      <sheetName val="DATE"/>
      <sheetName val="교대"/>
      <sheetName val="일반공사"/>
      <sheetName val="DS기성최종"/>
      <sheetName val="DS설변내역서"/>
      <sheetName val="일위대가(가설)"/>
      <sheetName val="노임단가"/>
      <sheetName val="단가조사서"/>
      <sheetName val="N賃率-職"/>
      <sheetName val="내역"/>
      <sheetName val="자재단가"/>
      <sheetName val="일위대가"/>
      <sheetName val="Macro1"/>
      <sheetName val="실행예산"/>
      <sheetName val="단가산출서"/>
      <sheetName val="교대(A1)"/>
      <sheetName val="청천내"/>
      <sheetName val="덕전리"/>
      <sheetName val="2공구산출내역"/>
      <sheetName val="건축내역"/>
      <sheetName val="원가계산(2)"/>
      <sheetName val="Sheet17"/>
      <sheetName val="일위대가표"/>
      <sheetName val="단가 "/>
      <sheetName val="노임"/>
      <sheetName val="국공유지및사유지"/>
      <sheetName val="물가시세"/>
      <sheetName val="Baby일위대가"/>
      <sheetName val="APT"/>
      <sheetName val="울산자동제어"/>
      <sheetName val="토공(우물통,기타)_"/>
      <sheetName val="인건비"/>
      <sheetName val="Total"/>
      <sheetName val="수량산출"/>
      <sheetName val="단가"/>
      <sheetName val=" 견적서"/>
      <sheetName val="철거산출근거"/>
      <sheetName val="1.설계조건"/>
      <sheetName val="2000년1차"/>
      <sheetName val="내역서(삼호)"/>
      <sheetName val="집계표"/>
      <sheetName val="약품설비"/>
      <sheetName val="98NS-N"/>
      <sheetName val="부하LOAD"/>
      <sheetName val="Sheet1"/>
      <sheetName val="DATA입력"/>
      <sheetName val="노무비단가"/>
      <sheetName val="단가비교표"/>
      <sheetName val="일위목록"/>
      <sheetName val="A-4"/>
      <sheetName val="관람석제출"/>
      <sheetName val="산근터빈"/>
      <sheetName val="적용단위길이"/>
      <sheetName val="우각부보강"/>
      <sheetName val="ABUT수량-A1"/>
      <sheetName val="데리네이타현황"/>
      <sheetName val="안정성검토"/>
      <sheetName val="하중계산"/>
      <sheetName val="설계기준"/>
      <sheetName val=" 냉각수펌프"/>
      <sheetName val="6PILE  (돌출)"/>
      <sheetName val="규준틀"/>
      <sheetName val="역T형옹벽(3.0)"/>
      <sheetName val="흙쌓기도수로설치현황"/>
      <sheetName val="#REF"/>
      <sheetName val="5.공종별예산내역서"/>
      <sheetName val="설계조건"/>
      <sheetName val="설계서을"/>
      <sheetName val="교각1"/>
      <sheetName val="건축공사실행"/>
      <sheetName val="I.설계조건"/>
      <sheetName val="작성"/>
      <sheetName val="원형맨홀수량"/>
      <sheetName val="예산서"/>
      <sheetName val="960318-1"/>
      <sheetName val="약품공급2"/>
      <sheetName val="토사(PE)"/>
      <sheetName val="공사비집계"/>
      <sheetName val="전기혼잡제경비(45)"/>
      <sheetName val="견적대비 견적서"/>
      <sheetName val="을"/>
      <sheetName val="공내역"/>
      <sheetName val="부대공Ⅱ"/>
      <sheetName val="표층포설및다짐"/>
      <sheetName val="골조시행"/>
      <sheetName val="서식"/>
      <sheetName val="재료표"/>
      <sheetName val="노무비"/>
      <sheetName val="현황보고"/>
      <sheetName val="3련 BOX"/>
      <sheetName val="98비정기소모"/>
      <sheetName val="G.R300경비"/>
      <sheetName val="산출-설비"/>
      <sheetName val="수입"/>
      <sheetName val="갑지(추정)"/>
      <sheetName val="단중표"/>
      <sheetName val="맨홀수량산출(A-LINE)"/>
      <sheetName val="터파기및재료"/>
      <sheetName val="기본(98)"/>
      <sheetName val="1호맨홀토공"/>
      <sheetName val="Sheet1 (2)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내역(설계)"/>
      <sheetName val="경비"/>
      <sheetName val="인부임"/>
      <sheetName val="물가대비표"/>
      <sheetName val="단가 항목표"/>
      <sheetName val="70%"/>
      <sheetName val="부대내역"/>
      <sheetName val="진주방향"/>
      <sheetName val="일반수량집계표"/>
      <sheetName val="내역(영일)"/>
      <sheetName val="기시공토적"/>
      <sheetName val="A LINE"/>
      <sheetName val="옹벽"/>
      <sheetName val="수량산출서"/>
      <sheetName val="FRT_O"/>
      <sheetName val="FAB_I"/>
      <sheetName val="카렌스센터계량기설치공사"/>
      <sheetName val="BOX-1510"/>
      <sheetName val="실행철강하도"/>
      <sheetName val="bid"/>
      <sheetName val="말뚝지지력산정"/>
      <sheetName val="원가계산서"/>
      <sheetName val="공사별 가중치 산출근거(건축)"/>
      <sheetName val="공사별 가중치 산출근거(토목)"/>
      <sheetName val="가중치근거(조경)"/>
      <sheetName val="교각"/>
      <sheetName val="저"/>
      <sheetName val="가로등내역서"/>
      <sheetName val="단가표1"/>
      <sheetName val="날개벽(시점좌측)"/>
      <sheetName val="FOOTING단면력"/>
      <sheetName val="COPING"/>
      <sheetName val="sub"/>
      <sheetName val="PSCbeam설계"/>
      <sheetName val="단가표"/>
      <sheetName val="입력DATA"/>
      <sheetName val="바닥판"/>
      <sheetName val="상부집계표"/>
      <sheetName val="(포장)BOQ-실적공사"/>
      <sheetName val="설계내역서"/>
      <sheetName val="type-F"/>
      <sheetName val="마산방향철근집계"/>
      <sheetName val="마산방향"/>
      <sheetName val="총체"/>
      <sheetName val="구조     ."/>
      <sheetName val="콘_재료분리(1)"/>
      <sheetName val="빗물받이(910-510-410)"/>
      <sheetName val="1,2,3,4,5단위수량"/>
      <sheetName val="슬래브수량"/>
      <sheetName val="단가목록"/>
      <sheetName val="보안등"/>
      <sheetName val="J형측구단위수량"/>
      <sheetName val="토공산근"/>
      <sheetName val="아파트건축"/>
      <sheetName val="Sheet2"/>
      <sheetName val="1.우편집중내역서"/>
      <sheetName val="산출내역서집계표"/>
      <sheetName val="공통가설"/>
      <sheetName val="남양시작동자105노65기1.3화1.2"/>
      <sheetName val="데이타"/>
      <sheetName val="DATA"/>
      <sheetName val="대비내역"/>
      <sheetName val="요율"/>
      <sheetName val="최종총괄"/>
      <sheetName val="세부산출내역서"/>
      <sheetName val="입찰안"/>
      <sheetName val="수량이동"/>
      <sheetName val="기본DATA"/>
      <sheetName val="한강운반비"/>
      <sheetName val="COST"/>
      <sheetName val="횡단보도"/>
      <sheetName val="danga"/>
      <sheetName val="ilch"/>
      <sheetName val="설계개요"/>
      <sheetName val="2000.11월설계내역"/>
      <sheetName val="용산1(해보)"/>
      <sheetName val="차액보증"/>
      <sheetName val="MSG 수량"/>
      <sheetName val="신기1-LINE별연장"/>
      <sheetName val="1차네트공정"/>
      <sheetName val="토적표"/>
      <sheetName val="1.설계기준"/>
      <sheetName val="평가데이터"/>
      <sheetName val="9GNG운반"/>
      <sheetName val="_견적서"/>
      <sheetName val="가도공"/>
      <sheetName val="Macro(전선)"/>
      <sheetName val="광속"/>
      <sheetName val="Macro(전등)"/>
      <sheetName val="말뚝물량"/>
      <sheetName val="설계예산서(2_소천우회토목)"/>
      <sheetName val="8.PILE  (돌출)"/>
      <sheetName val="터널대가"/>
      <sheetName val="인건비 "/>
      <sheetName val="유림골조"/>
      <sheetName val="9902"/>
      <sheetName val="EQUIPMENT -2"/>
      <sheetName val="전계가"/>
      <sheetName val="dtt0301"/>
      <sheetName val="기자재비"/>
      <sheetName val="일위대가-1"/>
      <sheetName val="TOTAL_BOQ"/>
      <sheetName val="투찰"/>
      <sheetName val="4차원가계산서"/>
      <sheetName val="경산"/>
      <sheetName val="단위단가"/>
      <sheetName val="코드"/>
      <sheetName val="경비_원본"/>
      <sheetName val="조명시설"/>
      <sheetName val="낙찰표"/>
      <sheetName val="계수시트"/>
      <sheetName val="정부노임단가"/>
      <sheetName val="기계설비"/>
      <sheetName val="견적서"/>
      <sheetName val="광산내역"/>
      <sheetName val="5.세운W-A"/>
      <sheetName val="재무가정"/>
      <sheetName val="EQUIP-H"/>
      <sheetName val="세동별비상"/>
      <sheetName val="TV"/>
      <sheetName val="화산경계"/>
      <sheetName val="설계서"/>
      <sheetName val="2006기계경비산출표"/>
      <sheetName val="단위수량"/>
      <sheetName val="1456"/>
      <sheetName val="배관내역"/>
      <sheetName val="교각계산"/>
      <sheetName val="산출내역서"/>
    </sheetNames>
    <sheetDataSet>
      <sheetData sheetId="0">
        <row r="2">
          <cell r="V2" t="str">
            <v>교  각</v>
          </cell>
        </row>
      </sheetData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기준"/>
      <sheetName val="하중계산"/>
      <sheetName val="안정성검토"/>
      <sheetName val="PILE 검토"/>
      <sheetName val="BETA 추정"/>
      <sheetName val="상부빔검토"/>
      <sheetName val="COBEL"/>
      <sheetName val="상부빔검토(DEEP)"/>
      <sheetName val="교좌받침부검토"/>
      <sheetName val="기둥설계"/>
      <sheetName val="띠철근"/>
      <sheetName val="장단주(교축직각)"/>
      <sheetName val="장단주(교축)"/>
      <sheetName val="저판설계"/>
      <sheetName val="RCUSD-BEAM 1단 "/>
      <sheetName val="RCUSD-BEAM 2단"/>
      <sheetName val="지지력계수"/>
      <sheetName val="표지"/>
      <sheetName val="포장공"/>
      <sheetName val="배수공"/>
      <sheetName val="토공"/>
      <sheetName val="토공(우물통,기타) "/>
      <sheetName val="공사기본내용입력"/>
      <sheetName val="DATE"/>
      <sheetName val="P1"/>
      <sheetName val="소방"/>
      <sheetName val="일위대가"/>
      <sheetName val="6호기"/>
      <sheetName val="TOTAL_BOQ"/>
      <sheetName val="1.설계조건"/>
      <sheetName val="내역"/>
      <sheetName val="신당동집계표"/>
      <sheetName val="토사(PE)"/>
      <sheetName val="G.R300경비"/>
      <sheetName val="현장경비"/>
      <sheetName val="교각1"/>
      <sheetName val="1. 설계조건 2.단면가정 3. 하중계산"/>
      <sheetName val="DATA 입력란"/>
      <sheetName val="98비정기소모"/>
      <sheetName val="기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축내역서"/>
      <sheetName val="공사원가계산서"/>
      <sheetName val="공사원가계산서(2)"/>
      <sheetName val="단가 산출"/>
      <sheetName val="공통비"/>
      <sheetName val="노임단가"/>
      <sheetName val="주요자재단가"/>
      <sheetName val="단가 산출 (참고)"/>
      <sheetName val="DATE"/>
      <sheetName val="배수공"/>
      <sheetName val="암거"/>
      <sheetName val="포장공"/>
      <sheetName val="내역"/>
      <sheetName val="토공(우물통,기타) "/>
      <sheetName val="내역서"/>
      <sheetName val="단가산출서(최)"/>
      <sheetName val="Macro1"/>
      <sheetName val="교각1"/>
      <sheetName val="도근좌표"/>
      <sheetName val="플랜트 설치"/>
      <sheetName val="주형"/>
      <sheetName val="Mc1"/>
      <sheetName val="상-교대(A1-A2)"/>
      <sheetName val="본장"/>
      <sheetName val="교대(A1)"/>
      <sheetName val="집수정(1)"/>
      <sheetName val="공주-교대(A1)"/>
      <sheetName val="수량산출"/>
      <sheetName val="일위대가"/>
      <sheetName val="6PILE  (돌출)"/>
      <sheetName val="#REF"/>
      <sheetName val="총괄갑 "/>
      <sheetName val="__________My_Documents________2"/>
      <sheetName val="유기공정"/>
      <sheetName val="ABUT수량-A1"/>
      <sheetName val="자재단가"/>
      <sheetName val=""/>
      <sheetName val="단가_산출3"/>
      <sheetName val="단가_산출_(참고)3"/>
      <sheetName val="토공(우물통,기타)_3"/>
      <sheetName val="플랜트_설치3"/>
      <sheetName val="6PILE__(돌출)3"/>
      <sheetName val="단가_산출"/>
      <sheetName val="단가_산출_(참고)"/>
      <sheetName val="토공(우물통,기타)_"/>
      <sheetName val="플랜트_설치"/>
      <sheetName val="6PILE__(돌출)"/>
      <sheetName val="단가_산출1"/>
      <sheetName val="단가_산출_(참고)1"/>
      <sheetName val="토공(우물통,기타)_1"/>
      <sheetName val="플랜트_설치1"/>
      <sheetName val="6PILE__(돌출)1"/>
      <sheetName val="단가_산출2"/>
      <sheetName val="단가_산출_(참고)2"/>
      <sheetName val="토공(우물통,기타)_2"/>
      <sheetName val="플랜트_설치2"/>
      <sheetName val="6PILE__(돌출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B4">
            <v>37483</v>
          </cell>
        </row>
        <row r="5">
          <cell r="B5">
            <v>52232</v>
          </cell>
        </row>
        <row r="11">
          <cell r="B11">
            <v>59187</v>
          </cell>
        </row>
        <row r="12">
          <cell r="B12">
            <v>57740</v>
          </cell>
        </row>
        <row r="13">
          <cell r="B13">
            <v>54268</v>
          </cell>
        </row>
        <row r="17">
          <cell r="B17">
            <v>51272</v>
          </cell>
        </row>
        <row r="18">
          <cell r="B18">
            <v>63355</v>
          </cell>
        </row>
        <row r="20">
          <cell r="B20">
            <v>59901</v>
          </cell>
        </row>
        <row r="21">
          <cell r="B21">
            <v>64943</v>
          </cell>
        </row>
        <row r="25">
          <cell r="B25">
            <v>68758</v>
          </cell>
        </row>
        <row r="26">
          <cell r="B26">
            <v>65443</v>
          </cell>
        </row>
        <row r="28">
          <cell r="B28">
            <v>57592</v>
          </cell>
        </row>
      </sheetData>
      <sheetData sheetId="6" refreshError="1">
        <row r="16">
          <cell r="J16">
            <v>166000</v>
          </cell>
        </row>
        <row r="35">
          <cell r="J35">
            <v>1750</v>
          </cell>
        </row>
        <row r="43">
          <cell r="J43">
            <v>70</v>
          </cell>
        </row>
        <row r="44">
          <cell r="J44">
            <v>6470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rus"/>
      <sheetName val="설계갑"/>
      <sheetName val="총괄"/>
      <sheetName val="원가"/>
      <sheetName val="기타경비"/>
      <sheetName val="내역서"/>
      <sheetName val="일위목록"/>
      <sheetName val="일위대가"/>
      <sheetName val="단가조서"/>
      <sheetName val="노임조서"/>
      <sheetName val="수량산출서"/>
      <sheetName val="소방"/>
      <sheetName val="주요자재단가"/>
      <sheetName val="노임단가"/>
      <sheetName val="야구장보수보강공사"/>
      <sheetName val="경비"/>
      <sheetName val="토공(우물통,기타) "/>
      <sheetName val="교각1"/>
      <sheetName val="6호기"/>
      <sheetName val="DATE"/>
      <sheetName val="내역"/>
      <sheetName val="물가단가"/>
      <sheetName val="제표일위대가"/>
      <sheetName val="노무비"/>
      <sheetName val="우수"/>
      <sheetName val="설계기준"/>
      <sheetName val="내역1"/>
      <sheetName val="대창(함평)"/>
      <sheetName val="대창(장성)"/>
      <sheetName val="대창(함평)-창열"/>
      <sheetName val="각형맨홀"/>
      <sheetName val="요율"/>
      <sheetName val="제율"/>
      <sheetName val="노임"/>
      <sheetName val="재료"/>
      <sheetName val="준공조서"/>
      <sheetName val="공사준공계"/>
      <sheetName val="준공검사보고서"/>
      <sheetName val="원가계산"/>
      <sheetName val="기별(종합)"/>
      <sheetName val="설계명세서"/>
      <sheetName val="T13(P68~72,78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인건비 "/>
      <sheetName val="xxxxxx"/>
      <sheetName val="총괄(A+B)"/>
      <sheetName val="총괄(A)"/>
      <sheetName val="토공(A)"/>
      <sheetName val="토류공(A-LANE)"/>
      <sheetName val="PIPE ROOF"/>
      <sheetName val="FRONT JACK(A-LANE)"/>
      <sheetName val="지반보강공(A-LANE)"/>
      <sheetName val="G.R300경비"/>
      <sheetName val="교대"/>
      <sheetName val="9902"/>
      <sheetName val="TOTAL_BOQ"/>
      <sheetName val="공사기본내용입력"/>
      <sheetName val="품셈TABLE"/>
      <sheetName val="토목공사"/>
      <sheetName val="각종단가"/>
      <sheetName val="기별(종합)"/>
      <sheetName val="구천"/>
      <sheetName val="측량요율"/>
      <sheetName val="자재대"/>
      <sheetName val="전력구구조물산근"/>
      <sheetName val="안정성검토"/>
      <sheetName val="하중계산"/>
      <sheetName val="설계기준"/>
      <sheetName val="200"/>
      <sheetName val="맨홀수량산출(A-LINE)"/>
      <sheetName val="직노"/>
      <sheetName val="금액내역서"/>
      <sheetName val="단위수량"/>
      <sheetName val="공종단가"/>
      <sheetName val="노임단가"/>
      <sheetName val="접속 SLAB,BRACKET 설계"/>
      <sheetName val="일위대가"/>
      <sheetName val="3"/>
      <sheetName val="내역서"/>
      <sheetName val="집계표"/>
      <sheetName val="평가데이터"/>
      <sheetName val="2공구하도급내역서"/>
      <sheetName val="Y-WORK"/>
      <sheetName val="FOB발"/>
      <sheetName val="남평내역"/>
      <sheetName val="광-단가"/>
      <sheetName val="대-단가"/>
      <sheetName val="(A)내역서"/>
      <sheetName val="정부노임단가"/>
      <sheetName val="원가계산"/>
      <sheetName val="건축공사"/>
      <sheetName val="토사(PE)"/>
      <sheetName val="맨홀수량산출"/>
      <sheetName val="은평작업지시대장"/>
      <sheetName val="값"/>
      <sheetName val="조건표"/>
      <sheetName val="청천내"/>
      <sheetName val="경산"/>
      <sheetName val="DATE"/>
      <sheetName val="소방"/>
      <sheetName val="6호기"/>
      <sheetName val="초기화면"/>
      <sheetName val="관급자재"/>
      <sheetName val="폐기물"/>
      <sheetName val="2호맨홀공제수량"/>
      <sheetName val="단위자갈수량1"/>
      <sheetName val="1호인버트수량"/>
      <sheetName val="토공(우물통,기타)_"/>
      <sheetName val="인건비_"/>
      <sheetName val="2총괄내역서"/>
      <sheetName val="단가표"/>
      <sheetName val="진주방향"/>
      <sheetName val="마산방향"/>
      <sheetName val="마산방향철근집계"/>
      <sheetName val="XL4Poppy"/>
      <sheetName val="6.관급자재조서"/>
      <sheetName val="9.운반비산출"/>
      <sheetName val="주요자재단가"/>
      <sheetName val="단가조사서"/>
      <sheetName val="데이타"/>
      <sheetName val="내역"/>
      <sheetName val="기초1"/>
      <sheetName val="단가산출서"/>
      <sheetName val="기초"/>
      <sheetName val="도로포장면적산출(1)"/>
      <sheetName val="투찰"/>
      <sheetName val="단가"/>
      <sheetName val="중기"/>
      <sheetName val="수량집계"/>
      <sheetName val="2.단면가정"/>
      <sheetName val="설계명세서"/>
      <sheetName val="#REF"/>
      <sheetName val="요율"/>
      <sheetName val="Sheet1"/>
      <sheetName val="파일의이용"/>
      <sheetName val="기초단가"/>
      <sheetName val="건축"/>
      <sheetName val="TYPE-B"/>
      <sheetName val="2000년1차"/>
      <sheetName val="증감내역서"/>
      <sheetName val="data"/>
      <sheetName val="공사예산하조서"/>
      <sheetName val="물가단가"/>
      <sheetName val="제표일위대가"/>
      <sheetName val="노무비"/>
      <sheetName val="계수시트"/>
      <sheetName val="성단물량"/>
      <sheetName val="노임"/>
      <sheetName val="FACTOR"/>
      <sheetName val="건축내역"/>
      <sheetName val="관현간선토공총"/>
      <sheetName val="단가(1)"/>
      <sheetName val="ABUT수량-A1"/>
      <sheetName val="E.P.T수량산출서"/>
      <sheetName val="일위단위"/>
      <sheetName val="총괄내역서"/>
      <sheetName val="역T형"/>
      <sheetName val="현장관리비"/>
      <sheetName val="장비비"/>
      <sheetName val="내역서01"/>
      <sheetName val="품셈"/>
      <sheetName val="정거장 설계조건"/>
      <sheetName val="SLIDES"/>
      <sheetName val="시멘트"/>
      <sheetName val="국산화"/>
      <sheetName val="지수"/>
      <sheetName val="4.본실행통합내역서"/>
      <sheetName val="노임단가표"/>
      <sheetName val="공사비예산서(토목분)"/>
      <sheetName val="산출내역(K2)"/>
      <sheetName val="5.정산서"/>
      <sheetName val="일위대가목차"/>
      <sheetName val="관로토공"/>
      <sheetName val="터파기및재료"/>
      <sheetName val="교각1"/>
      <sheetName val="단면 (2)"/>
      <sheetName val="4.장비손료"/>
      <sheetName val="9811"/>
      <sheetName val="플랜트 설치"/>
      <sheetName val="인명부"/>
      <sheetName val="DC"/>
      <sheetName val="동원인원"/>
      <sheetName val="관급단가"/>
      <sheetName val="R.C RAHMEN 해석"/>
      <sheetName val="본체 설 계"/>
      <sheetName val="5.소모재료비"/>
      <sheetName val="3.부제O호표"/>
      <sheetName val="9.공삭공지층별작업시간"/>
      <sheetName val="6.작업시간표"/>
      <sheetName val="간선계산"/>
      <sheetName val="말뚝지지력산정"/>
      <sheetName val="관현간선입력"/>
      <sheetName val="c_balju"/>
      <sheetName val="설계내역서"/>
      <sheetName val="계정"/>
      <sheetName val="급여관련자료"/>
      <sheetName val="연결임시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P1(좌,우)"/>
      <sheetName val="효성CB 1P기초"/>
      <sheetName val="설계예산서 (2)"/>
      <sheetName val="8.시멘트제원표"/>
      <sheetName val="2.품제O호표"/>
      <sheetName val="전차선로 물량표"/>
      <sheetName val="AS복구"/>
      <sheetName val="중기터파기"/>
      <sheetName val="변수값"/>
      <sheetName val="중기상차"/>
      <sheetName val="횡배수관토공수량"/>
      <sheetName val="건축내역서"/>
      <sheetName val="설비내역서"/>
      <sheetName val="전기내역서"/>
      <sheetName val="토공산근"/>
      <sheetName val="3.공통공사대비"/>
      <sheetName val="중기기초자료"/>
      <sheetName val="가도공"/>
      <sheetName val="자료입력"/>
      <sheetName val="자재집계"/>
      <sheetName val="오수토공"/>
      <sheetName val="기계경비(시간당)"/>
      <sheetName val="램머"/>
      <sheetName val="개별직종노임단가(2008상)"/>
      <sheetName val="관급총괄"/>
      <sheetName val="준공조서"/>
      <sheetName val="공사준공계"/>
      <sheetName val="준공검사보고서"/>
      <sheetName val="구조물공집계"/>
      <sheetName val="설계조건"/>
      <sheetName val="안정계산"/>
      <sheetName val="일위대가표"/>
      <sheetName val="기존구조물철거집계계표"/>
      <sheetName val="Sheet2"/>
      <sheetName val="변실"/>
      <sheetName val="이음부"/>
      <sheetName val="관접합및부설"/>
      <sheetName val="2.대외공문"/>
      <sheetName val="투찰금액"/>
      <sheetName val="표지"/>
      <sheetName val="1,2,3,4,5단위수량"/>
      <sheetName val="상선"/>
      <sheetName val="S1,3"/>
      <sheetName val="단면가정"/>
      <sheetName val="원가계산서 "/>
      <sheetName val="BID"/>
      <sheetName val="공사원가계산서"/>
      <sheetName val="도급예산내역서총괄표"/>
      <sheetName val="직접경비"/>
      <sheetName val="직접인건비"/>
      <sheetName val="2F 회의실견적(5_14 일대)"/>
      <sheetName val="물량산출근거"/>
      <sheetName val="원형맨홀수량"/>
      <sheetName val="Sheet1 (2)"/>
      <sheetName val="설계"/>
      <sheetName val="일위목록"/>
      <sheetName val="산출"/>
      <sheetName val="안정검토"/>
      <sheetName val="단면설계"/>
      <sheetName val="토_공"/>
      <sheetName val="G_R300경비"/>
      <sheetName val="PIPE_ROOF"/>
      <sheetName val="FRONT_JACK(A-LANE)"/>
      <sheetName val="접속_SLAB,BRACKET_설계"/>
      <sheetName val="6_관급자재조서"/>
      <sheetName val="9_운반비산출"/>
      <sheetName val="A-4"/>
      <sheetName val="설계산출기초"/>
      <sheetName val="코드표"/>
      <sheetName val="판형교20m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계산서(곡선부)"/>
      <sheetName val="포장재료집계표"/>
      <sheetName val="철근량"/>
      <sheetName val="ITEM"/>
      <sheetName val="날개벽수량표"/>
      <sheetName val="산출금액내역"/>
      <sheetName val="기계경비"/>
      <sheetName val="레미콘집계표"/>
      <sheetName val="조명시설"/>
      <sheetName val="공사비명세서"/>
      <sheetName val="예산명세서"/>
      <sheetName val="3BL공동구 수량"/>
      <sheetName val="일위대가목록"/>
      <sheetName val="석축설면"/>
      <sheetName val="법면단"/>
      <sheetName val="기둥(원형)"/>
      <sheetName val="danga"/>
      <sheetName val="ilch"/>
      <sheetName val="통합"/>
      <sheetName val="2.단면가정 "/>
      <sheetName val="변경갑지"/>
      <sheetName val="증감(갑지)"/>
      <sheetName val="001"/>
      <sheetName val=""/>
      <sheetName val="____________MSOFFICE_EXCEL_HB_2"/>
      <sheetName val="빌딩 안내"/>
      <sheetName val="2000전체분"/>
      <sheetName val="익산-"/>
      <sheetName val="기"/>
      <sheetName val="전선(총)"/>
      <sheetName val="자재단가"/>
      <sheetName val="갑지"/>
      <sheetName val="현장관리비 산출내역"/>
      <sheetName val="98지급계획"/>
      <sheetName val="CTEMCOST"/>
      <sheetName val="유림골조"/>
      <sheetName val="설계예산서"/>
      <sheetName val="BOQ.vts"/>
      <sheetName val="입력데이타"/>
      <sheetName val="내역서 (2)"/>
      <sheetName val="IMPEADENCE MAP 취수장"/>
      <sheetName val="구간별"/>
      <sheetName val="tggwan(mac)"/>
      <sheetName val="inputdata"/>
      <sheetName val="이름정의"/>
      <sheetName val="산출내역서집계표"/>
      <sheetName val="부대내역"/>
      <sheetName val="교사기준면적(초등)"/>
      <sheetName val="견적의뢰"/>
      <sheetName val="사업총괄"/>
      <sheetName val="공종목록표"/>
      <sheetName val="기본자료입력"/>
    </sheetNames>
    <sheetDataSet>
      <sheetData sheetId="0">
        <row r="2">
          <cell r="V2" t="str">
            <v>교  각</v>
          </cell>
        </row>
      </sheetData>
      <sheetData sheetId="1">
        <row r="2">
          <cell r="V2" t="str">
            <v>교  각</v>
          </cell>
        </row>
      </sheetData>
      <sheetData sheetId="2">
        <row r="2">
          <cell r="V2" t="str">
            <v>교  각</v>
          </cell>
        </row>
      </sheetData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>
        <row r="2">
          <cell r="V2" t="str">
            <v>교  각</v>
          </cell>
        </row>
      </sheetData>
      <sheetData sheetId="5">
        <row r="2">
          <cell r="V2" t="str">
            <v>교  각</v>
          </cell>
        </row>
      </sheetData>
      <sheetData sheetId="6" refreshError="1"/>
      <sheetData sheetId="7">
        <row r="2">
          <cell r="V2" t="str">
            <v>교  각</v>
          </cell>
        </row>
      </sheetData>
      <sheetData sheetId="8">
        <row r="2">
          <cell r="V2" t="str">
            <v>교  각</v>
          </cell>
        </row>
      </sheetData>
      <sheetData sheetId="9">
        <row r="2">
          <cell r="V2" t="str">
            <v>교  각</v>
          </cell>
        </row>
      </sheetData>
      <sheetData sheetId="10">
        <row r="2">
          <cell r="V2" t="str">
            <v>교  각</v>
          </cell>
        </row>
      </sheetData>
      <sheetData sheetId="11">
        <row r="2">
          <cell r="V2" t="str">
            <v>교  각</v>
          </cell>
        </row>
      </sheetData>
      <sheetData sheetId="12">
        <row r="2">
          <cell r="V2" t="str">
            <v>교  각</v>
          </cell>
        </row>
      </sheetData>
      <sheetData sheetId="13">
        <row r="2">
          <cell r="V2" t="str">
            <v>교  각</v>
          </cell>
        </row>
      </sheetData>
      <sheetData sheetId="14">
        <row r="2">
          <cell r="V2" t="str">
            <v>교  각</v>
          </cell>
        </row>
      </sheetData>
      <sheetData sheetId="15">
        <row r="2">
          <cell r="V2" t="str">
            <v>교  각</v>
          </cell>
        </row>
      </sheetData>
      <sheetData sheetId="16">
        <row r="2">
          <cell r="V2" t="str">
            <v>교  각</v>
          </cell>
        </row>
      </sheetData>
      <sheetData sheetId="17">
        <row r="2">
          <cell r="V2" t="str">
            <v>교  각</v>
          </cell>
        </row>
      </sheetData>
      <sheetData sheetId="18">
        <row r="2">
          <cell r="V2" t="str">
            <v>교  각</v>
          </cell>
        </row>
      </sheetData>
      <sheetData sheetId="19">
        <row r="2">
          <cell r="V2" t="str">
            <v>교  각</v>
          </cell>
        </row>
      </sheetData>
      <sheetData sheetId="20">
        <row r="2">
          <cell r="V2" t="str">
            <v>교  각</v>
          </cell>
        </row>
      </sheetData>
      <sheetData sheetId="21">
        <row r="2">
          <cell r="V2" t="str">
            <v>교  각</v>
          </cell>
        </row>
      </sheetData>
      <sheetData sheetId="22">
        <row r="2">
          <cell r="V2" t="str">
            <v>교  각</v>
          </cell>
        </row>
      </sheetData>
      <sheetData sheetId="23">
        <row r="2">
          <cell r="V2" t="str">
            <v>교  각</v>
          </cell>
        </row>
      </sheetData>
      <sheetData sheetId="24">
        <row r="2">
          <cell r="V2" t="str">
            <v>교  각</v>
          </cell>
        </row>
      </sheetData>
      <sheetData sheetId="25">
        <row r="2">
          <cell r="V2" t="str">
            <v>교  각</v>
          </cell>
        </row>
      </sheetData>
      <sheetData sheetId="26">
        <row r="2">
          <cell r="V2" t="str">
            <v>교  각</v>
          </cell>
        </row>
      </sheetData>
      <sheetData sheetId="27">
        <row r="2">
          <cell r="V2" t="str">
            <v>교  각</v>
          </cell>
        </row>
      </sheetData>
      <sheetData sheetId="28">
        <row r="2">
          <cell r="V2" t="str">
            <v>교  각</v>
          </cell>
        </row>
      </sheetData>
      <sheetData sheetId="29">
        <row r="2">
          <cell r="V2" t="str">
            <v>교  각</v>
          </cell>
        </row>
      </sheetData>
      <sheetData sheetId="30">
        <row r="2">
          <cell r="V2" t="str">
            <v>교  각</v>
          </cell>
        </row>
      </sheetData>
      <sheetData sheetId="31">
        <row r="2">
          <cell r="V2" t="str">
            <v>교  각</v>
          </cell>
        </row>
      </sheetData>
      <sheetData sheetId="32">
        <row r="2">
          <cell r="V2" t="str">
            <v>교  각</v>
          </cell>
        </row>
      </sheetData>
      <sheetData sheetId="33">
        <row r="2">
          <cell r="V2" t="str">
            <v>교  각</v>
          </cell>
        </row>
      </sheetData>
      <sheetData sheetId="34" refreshError="1"/>
      <sheetData sheetId="35">
        <row r="2">
          <cell r="V2" t="str">
            <v>교  각</v>
          </cell>
        </row>
      </sheetData>
      <sheetData sheetId="36">
        <row r="2">
          <cell r="V2" t="str">
            <v>교  각</v>
          </cell>
        </row>
      </sheetData>
      <sheetData sheetId="37">
        <row r="2">
          <cell r="V2" t="str">
            <v>교  각</v>
          </cell>
        </row>
      </sheetData>
      <sheetData sheetId="38">
        <row r="2">
          <cell r="V2" t="str">
            <v>교  각</v>
          </cell>
        </row>
      </sheetData>
      <sheetData sheetId="39">
        <row r="2">
          <cell r="V2" t="str">
            <v>교  각</v>
          </cell>
        </row>
      </sheetData>
      <sheetData sheetId="40">
        <row r="2">
          <cell r="V2" t="str">
            <v>교  각</v>
          </cell>
        </row>
      </sheetData>
      <sheetData sheetId="41">
        <row r="2">
          <cell r="V2" t="str">
            <v>교  각</v>
          </cell>
        </row>
      </sheetData>
      <sheetData sheetId="42">
        <row r="2">
          <cell r="V2" t="str">
            <v>교  각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약서"/>
      <sheetName val="계약조건"/>
      <sheetName val="내역서"/>
      <sheetName val="내역서 (2)"/>
      <sheetName val="Macro1"/>
      <sheetName val="DATE"/>
      <sheetName val="일위목록"/>
      <sheetName val="토공(우물통,기타) "/>
      <sheetName val="내역"/>
      <sheetName val="신당동집계표"/>
      <sheetName val="노임단가"/>
      <sheetName val="주요자재단가"/>
      <sheetName val="안정성검토"/>
      <sheetName val="하중계산"/>
      <sheetName val="설계기준"/>
      <sheetName val="기초단가"/>
      <sheetName val="준검 내역서"/>
      <sheetName val="인부노임"/>
      <sheetName val="단가일람"/>
      <sheetName val="단위량당중기"/>
      <sheetName val="마전영진(이화선)"/>
      <sheetName val="일위대가표"/>
      <sheetName val="일위대가"/>
      <sheetName val="단위수량"/>
      <sheetName val="공내역"/>
      <sheetName val="암거치수표"/>
      <sheetName val="재료집계표빽업"/>
      <sheetName val="암거수리계산서"/>
      <sheetName val="◀암거수리계산조서"/>
      <sheetName val="◀암거위치"/>
      <sheetName val="최종단면▶"/>
      <sheetName val="본체"/>
      <sheetName val="플랜트 설치"/>
      <sheetName val="수량집계"/>
      <sheetName val="단가조사"/>
      <sheetName val="주형"/>
      <sheetName val="조견표"/>
      <sheetName val="tggwan(mac)"/>
      <sheetName val="실행철강하도"/>
      <sheetName val="기초수량산출"/>
      <sheetName val="단가(1)"/>
      <sheetName val="식재일위대가"/>
      <sheetName val="철거산출근거"/>
      <sheetName val="49단가"/>
      <sheetName val="48산출"/>
      <sheetName val="49산출"/>
      <sheetName val="출력은 금물"/>
      <sheetName val="대가목록"/>
      <sheetName val="Sheet1"/>
      <sheetName val="이토변실(A3-LINE)"/>
      <sheetName val="접속도로1"/>
      <sheetName val="단가"/>
      <sheetName val="EJ"/>
      <sheetName val="일용노임단가"/>
      <sheetName val="99총공사내역서"/>
      <sheetName val="단면별연장"/>
      <sheetName val="관로조직표"/>
      <sheetName val="JUCKEYK"/>
      <sheetName val="내역서2안"/>
      <sheetName val="수량산출서"/>
      <sheetName val="단가산출"/>
      <sheetName val="1안"/>
      <sheetName val="직노"/>
      <sheetName val="자재단가대비표"/>
      <sheetName val="중기사용료산출근거"/>
      <sheetName val="환율 및 노임"/>
      <sheetName val="TOTAL_BOQ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명고"/>
      <sheetName val="동원"/>
      <sheetName val="나주당초견적"/>
      <sheetName val="나주계약"/>
      <sheetName val="목포당초견적"/>
      <sheetName val="목포계약"/>
      <sheetName val="대구"/>
      <sheetName val="철판보강"/>
      <sheetName val="철판보강 (2)"/>
      <sheetName val="해남 (2)"/>
      <sheetName val="해남 (3)"/>
      <sheetName val="해남나주"/>
      <sheetName val="목포추가"/>
      <sheetName val="Sheet1"/>
      <sheetName val="크랙보수 (2)"/>
      <sheetName val="나주추가"/>
      <sheetName val="나주추가갑"/>
      <sheetName val="나주추가을"/>
      <sheetName val="광주운남갑"/>
      <sheetName val="광주운남을"/>
      <sheetName val="광주운남갑 (2)"/>
      <sheetName val="광주운남을 (2)"/>
      <sheetName val="광주운남갑 (3)"/>
      <sheetName val="광주운남을 (3)"/>
      <sheetName val="광주용두"/>
      <sheetName val="광주용두 (2)"/>
      <sheetName val="관동대"/>
      <sheetName val="명지빌라"/>
      <sheetName val="병원갑"/>
      <sheetName val="명지병원"/>
      <sheetName val="병원갑 (2)"/>
      <sheetName val="도넨"/>
      <sheetName val="목록"/>
      <sheetName val="중기"/>
      <sheetName val="명지건설"/>
      <sheetName val="주요자재단가"/>
      <sheetName val="노임단가"/>
      <sheetName val="내역서"/>
      <sheetName val="내역"/>
      <sheetName val="토공(우물통,기타) "/>
      <sheetName val="BID"/>
      <sheetName val="단가조사서"/>
      <sheetName val="총괄서"/>
      <sheetName val="도로포장면적산출(1)"/>
      <sheetName val="기자재수량"/>
      <sheetName val="Sheet2"/>
      <sheetName val="유효폭의 계산"/>
      <sheetName val="포장공수량집계표"/>
      <sheetName val="갑지"/>
      <sheetName val="플랜트 설치"/>
      <sheetName val="수량산출서(철거)"/>
      <sheetName val="Macro1"/>
      <sheetName val="도근좌표"/>
      <sheetName val="노무비"/>
      <sheetName val="빗물받이(910-510-410)"/>
      <sheetName val="일위대가표"/>
      <sheetName val="평야부단가"/>
      <sheetName val="일위대가"/>
      <sheetName val="산출내역서집계표"/>
      <sheetName val="일위목록"/>
      <sheetName val="36신설수량"/>
      <sheetName val="관급자재"/>
      <sheetName val="원가총괄"/>
      <sheetName val="70%"/>
      <sheetName val="기계경비"/>
      <sheetName val="근로자자료입력"/>
      <sheetName val="참고자료"/>
      <sheetName val="01AC"/>
      <sheetName val="설-원가"/>
      <sheetName val="설치자재"/>
      <sheetName val="단중"/>
      <sheetName val="정부노임단가"/>
      <sheetName val="분당임차변경"/>
      <sheetName val="DATE"/>
      <sheetName val="터파기및재료"/>
      <sheetName val="단가산출목록표"/>
      <sheetName val="조견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명고"/>
      <sheetName val="동원"/>
      <sheetName val="나주당초견적"/>
      <sheetName val="나주계약"/>
      <sheetName val="목포당초견적"/>
      <sheetName val="목포계약"/>
      <sheetName val="대구"/>
      <sheetName val="철판보강"/>
      <sheetName val="철판보강 (2)"/>
      <sheetName val="해남 (2)"/>
      <sheetName val="해남 (3)"/>
      <sheetName val="해남나주"/>
      <sheetName val="목포추가"/>
      <sheetName val="Sheet1"/>
      <sheetName val="크랙보수 (2)"/>
      <sheetName val="나주추가"/>
      <sheetName val="나주추가갑"/>
      <sheetName val="나주추가을"/>
      <sheetName val="광주운남갑"/>
      <sheetName val="광주운남을"/>
      <sheetName val="광주운남갑 (2)"/>
      <sheetName val="광주운남을 (2)"/>
      <sheetName val="광주운남갑 (3)"/>
      <sheetName val="광주운남을 (3)"/>
      <sheetName val="광주용두"/>
      <sheetName val="광주용두 (2)"/>
      <sheetName val="관동대"/>
      <sheetName val="명지빌라"/>
      <sheetName val="병원갑"/>
      <sheetName val="명지병원"/>
      <sheetName val="병원갑 (2)"/>
      <sheetName val="도넨"/>
      <sheetName val="노무비"/>
      <sheetName val="명지건설"/>
      <sheetName val="수량산출서"/>
      <sheetName val="단가조사서"/>
      <sheetName val="DATE"/>
      <sheetName val="집계"/>
      <sheetName val="내역서"/>
      <sheetName val="목록"/>
      <sheetName val="중기"/>
      <sheetName val="플랜트 설치"/>
      <sheetName val="구조물터파기수량집계"/>
      <sheetName val="측구터파기공수량집계"/>
      <sheetName val="배수공 시멘트 및 골재량 산출"/>
      <sheetName val="신설단가"/>
      <sheetName val="신우"/>
      <sheetName val="터파기및재료"/>
      <sheetName val="공사개요"/>
      <sheetName val="인건비 "/>
      <sheetName val="Sheet2"/>
      <sheetName val="갑지"/>
      <sheetName val="실행철강하도"/>
      <sheetName val="A 견적"/>
      <sheetName val="환율"/>
      <sheetName val="조명시설"/>
      <sheetName val="품셈TABLE"/>
      <sheetName val="단가"/>
      <sheetName val="산출내역서집계표"/>
      <sheetName val="사  업  비  수  지  예  산  서"/>
      <sheetName val="중기조종사 단위단가"/>
      <sheetName val="철근량"/>
      <sheetName val="36신설수량"/>
      <sheetName val="일반수량총괄집계"/>
      <sheetName val="토공(우물통,기타) "/>
      <sheetName val="(A)내역서"/>
      <sheetName val="포장공수량집계표"/>
      <sheetName val="주요자재단가"/>
      <sheetName val="노임단가"/>
      <sheetName val="내역서2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스라브일위대가"/>
      <sheetName val="벽체일위대가"/>
      <sheetName val="하위일위대가"/>
      <sheetName val="노임대가"/>
      <sheetName val="단가조사서"/>
      <sheetName val="노무비"/>
      <sheetName val="COST"/>
      <sheetName val="광주운남을"/>
      <sheetName val="2004 크로스일위대가"/>
      <sheetName val="DATE"/>
      <sheetName val="집계"/>
      <sheetName val="내역서"/>
      <sheetName val="목록"/>
      <sheetName val="중기"/>
      <sheetName val="주요자재단가"/>
      <sheetName val="노임단가"/>
      <sheetName val="노임"/>
      <sheetName val="P1(좌,우)"/>
      <sheetName val="일위대가"/>
      <sheetName val="플랜트 설치"/>
      <sheetName val="품셈TABLE"/>
      <sheetName val="공사개요"/>
      <sheetName val="자재단가비교표"/>
      <sheetName val="터파기및재료"/>
      <sheetName val="집계표"/>
      <sheetName val="총괄"/>
      <sheetName val="안정검토"/>
      <sheetName val="수량산출서"/>
      <sheetName val="1,2공구원가계산서"/>
      <sheetName val="토사(PE)"/>
      <sheetName val="날개벽수량표"/>
      <sheetName val="판형교20m"/>
      <sheetName val="단가비교"/>
      <sheetName val="자재"/>
      <sheetName val="2공구산출내역"/>
      <sheetName val="1공구산출내역서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  <sheetName val="값"/>
      <sheetName val="일위"/>
      <sheetName val="(C)원내역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금액내역서"/>
      <sheetName val="원가계산서(남측)"/>
      <sheetName val="정부노임"/>
      <sheetName val="별표내역"/>
      <sheetName val="원가계산"/>
      <sheetName val="간접경상비"/>
      <sheetName val="별표 "/>
      <sheetName val="품셈표"/>
      <sheetName val="품 셈"/>
      <sheetName val="부표"/>
      <sheetName val="부표 TABLE"/>
      <sheetName val="Sheet4"/>
      <sheetName val="Sheet5"/>
      <sheetName val="Sheet6"/>
      <sheetName val="공통가설(현장검토안)"/>
      <sheetName val="노임단가"/>
      <sheetName val="토목"/>
      <sheetName val="TB-내역서"/>
      <sheetName val="3BL공동구 수량"/>
      <sheetName val="자재집계표"/>
      <sheetName val="PIPE(UG)내역"/>
      <sheetName val="EJ"/>
      <sheetName val="자료입력"/>
      <sheetName val="실행내역"/>
      <sheetName val="일위대가표"/>
      <sheetName val="시설물기초"/>
      <sheetName val="견적서"/>
      <sheetName val="도급"/>
      <sheetName val="총괄-1"/>
      <sheetName val="우,오수"/>
      <sheetName val="단가표"/>
      <sheetName val="종단계산"/>
      <sheetName val="별총"/>
      <sheetName val="견적의뢰"/>
      <sheetName val="노임대가"/>
      <sheetName val="부표총괄"/>
      <sheetName val="품셈1-"/>
      <sheetName val="AABS내역"/>
      <sheetName val="일위대가"/>
      <sheetName val="2000년1차"/>
      <sheetName val="PUMP"/>
      <sheetName val="VENDOR LIST"/>
      <sheetName val="공통비"/>
      <sheetName val="접속도로"/>
      <sheetName val="6-1. 관개량조서"/>
      <sheetName val="시멘트"/>
      <sheetName val="총물량"/>
      <sheetName val="오억미만"/>
      <sheetName val="단중"/>
      <sheetName val="을지"/>
      <sheetName val="보차도경계석"/>
      <sheetName val="중기"/>
      <sheetName val="정렬"/>
      <sheetName val="접속도로1"/>
      <sheetName val="대로근거"/>
      <sheetName val="중로근거"/>
      <sheetName val="1062-X방향 "/>
      <sheetName val="품셈"/>
      <sheetName val="노임"/>
      <sheetName val="Sheet1"/>
      <sheetName val="부대공(집계)"/>
      <sheetName val="실행"/>
      <sheetName val="LIST"/>
      <sheetName val="플랜트 설치"/>
      <sheetName val="토목내역서"/>
      <sheetName val="일위대가목록"/>
      <sheetName val="갑지"/>
      <sheetName val="별표집계"/>
      <sheetName val="건축"/>
      <sheetName val="Ⅴ-2.공종별내역"/>
      <sheetName val="명단"/>
      <sheetName val="기성내역서표지"/>
      <sheetName val="00상노임"/>
      <sheetName val="예산M2"/>
      <sheetName val="교통대책내역"/>
      <sheetName val="단가 및 재료비"/>
      <sheetName val="포장(수량)-관로부"/>
      <sheetName val="내역서"/>
      <sheetName val="일위대가표집계표"/>
      <sheetName val="자재단가조사표-수목"/>
      <sheetName val="DATE"/>
      <sheetName val="가시설(TYPE-A)"/>
      <sheetName val="1-1평균터파기고(1)"/>
      <sheetName val="NYS"/>
      <sheetName val="부대내역"/>
      <sheetName val="참조-(1)"/>
      <sheetName val="원가계산서"/>
      <sheetName val="전기"/>
      <sheetName val="6동"/>
      <sheetName val="공사개요"/>
      <sheetName val="평균터파기고(1-2,ASP)"/>
      <sheetName val="인건비"/>
      <sheetName val="투찰(하수)"/>
      <sheetName val="국내"/>
      <sheetName val="경비_원본"/>
      <sheetName val="1월"/>
      <sheetName val="지질조사"/>
      <sheetName val="하수급견적대비"/>
      <sheetName val="관계주식"/>
      <sheetName val="sw1"/>
      <sheetName val="NOMUBI"/>
      <sheetName val="단중표"/>
      <sheetName val="표준단면수량(출력안함)"/>
      <sheetName val="구조물"/>
      <sheetName val="내역"/>
      <sheetName val="소방"/>
      <sheetName val="외주비"/>
      <sheetName val="BID"/>
      <sheetName val="대구칠곡5전기"/>
      <sheetName val="프랜트면허"/>
      <sheetName val="기본일위"/>
      <sheetName val="몰탈재료산출"/>
      <sheetName val="부대단위수량"/>
      <sheetName val="200"/>
      <sheetName val="남양내역"/>
      <sheetName val="사다리"/>
      <sheetName val="설계예산서"/>
      <sheetName val="마감"/>
      <sheetName val="에너지요금"/>
      <sheetName val="토공사"/>
      <sheetName val="중소기업"/>
      <sheetName val="2.품제O호표"/>
      <sheetName val="설계예시"/>
      <sheetName val="#REF"/>
      <sheetName val="제품별절단길이-0628"/>
      <sheetName val="절단길이-CODE4"/>
      <sheetName val="색상코드-CODE5,6,7,8"/>
      <sheetName val="일위대가목차"/>
      <sheetName val="집계"/>
      <sheetName val="Macro1"/>
      <sheetName val="기초일위"/>
      <sheetName val="수량산출서"/>
      <sheetName val="잡설비내역"/>
      <sheetName val="장비별표(오거보링)(Ø400)(12M)"/>
      <sheetName val="포장공사"/>
      <sheetName val="정부노임단가"/>
      <sheetName val="접속도로집계"/>
      <sheetName val="우수맨홀공제단위수량"/>
      <sheetName val="guard(mac)"/>
      <sheetName val="공사내역"/>
      <sheetName val="골조시행"/>
      <sheetName val="분수장비시설수량"/>
      <sheetName val="재료"/>
      <sheetName val="자재단가비교표"/>
      <sheetName val="포장복구집계"/>
      <sheetName val="지급자재"/>
      <sheetName val="기계경비(시간당)"/>
      <sheetName val="설 계"/>
      <sheetName val="토공집계표"/>
      <sheetName val="출자한도"/>
      <sheetName val="MIJIBI"/>
      <sheetName val="견"/>
      <sheetName val="인건-측정"/>
      <sheetName val="MOTOR"/>
      <sheetName val="건축직"/>
      <sheetName val="갑지(요약)"/>
      <sheetName val="대가표(품셈)"/>
      <sheetName val="원본"/>
      <sheetName val="부대공Ⅱ"/>
      <sheetName val="P.M 별"/>
      <sheetName val="공사비산출내역"/>
      <sheetName val="선수금"/>
      <sheetName val="SLAB&quot;1&quot;"/>
      <sheetName val="출력X"/>
      <sheetName val="빙장비사양"/>
      <sheetName val="장비사양"/>
      <sheetName val="2002상반기노임기준"/>
      <sheetName val="T13(P68~72,78)"/>
      <sheetName val="총괄표"/>
      <sheetName val="98수문일위"/>
      <sheetName val="견적대비"/>
      <sheetName val="청주(철골발주의뢰서)"/>
      <sheetName val="정공공사"/>
      <sheetName val="물량표"/>
      <sheetName val="내역_ver1.0"/>
      <sheetName val="품목"/>
      <sheetName val="직노"/>
      <sheetName val="A3.공사비 검토"/>
      <sheetName val="밸브설치"/>
      <sheetName val="이자율"/>
      <sheetName val="이익영"/>
      <sheetName val="I一般比"/>
      <sheetName val="직재"/>
      <sheetName val="입고장부 (4)"/>
      <sheetName val="목차"/>
      <sheetName val="갑지(추정)"/>
      <sheetName val="inputdata"/>
      <sheetName val="자재단가"/>
      <sheetName val="평자재단가"/>
      <sheetName val="Customer Databas"/>
      <sheetName val="공통가설"/>
      <sheetName val="laroux"/>
      <sheetName val="전기관급내역서"/>
      <sheetName val="전기관급내역총계"/>
      <sheetName val="전기토목총괄"/>
      <sheetName val="토목내역총계"/>
      <sheetName val="전기내역총계"/>
      <sheetName val="전기내역서"/>
      <sheetName val="일위대가표-1"/>
      <sheetName val="일위대가표-2"/>
      <sheetName val="일위대가표-3"/>
      <sheetName val="일위대가표-4"/>
      <sheetName val="일위대가표-5"/>
      <sheetName val="일위대가표-4 (2)"/>
      <sheetName val="단가산출서"/>
      <sheetName val="재료비 "/>
      <sheetName val="중기총괄"/>
      <sheetName val="중기손료"/>
      <sheetName val="중기단가"/>
      <sheetName val="계수"/>
      <sheetName val="환율"/>
      <sheetName val="유류대"/>
      <sheetName val="중시노임"/>
      <sheetName val="관급내역서"/>
      <sheetName val="관급내역총계"/>
      <sheetName val="터파기및재료"/>
      <sheetName val="Y-WORK"/>
      <sheetName val="변경총괄표"/>
      <sheetName val="재공품"/>
      <sheetName val="입력자료(노무비)"/>
      <sheetName val="식재수량표"/>
      <sheetName val="단가조사서"/>
      <sheetName val="직원자료입력"/>
      <sheetName val="광주운남을"/>
      <sheetName val="노무비"/>
      <sheetName val="집계표"/>
      <sheetName val="인부노임"/>
      <sheetName val="산출내역서"/>
      <sheetName val="건축공사"/>
      <sheetName val="수량산출서 갑지"/>
      <sheetName val="합계금액"/>
      <sheetName val="품목현황"/>
      <sheetName val="손익분석"/>
      <sheetName val="98지급계획"/>
      <sheetName val="-배수구조총재료"/>
      <sheetName val="설계기준"/>
      <sheetName val="비탈면보호공수량산출"/>
      <sheetName val="내역조적"/>
      <sheetName val="VXXXXX"/>
      <sheetName val="잡비"/>
      <sheetName val="6호기"/>
      <sheetName val="유림골조"/>
      <sheetName val="원가"/>
      <sheetName val="품셈목록"/>
      <sheetName val="총괄원가계산서"/>
      <sheetName val="MAIN_TABLE"/>
      <sheetName val="제잡비(주공종)"/>
      <sheetName val="별표 (1)"/>
      <sheetName val="인건비 "/>
      <sheetName val="산출(열차무선)"/>
      <sheetName val="산출(역무통신)"/>
      <sheetName val="C3.토목_옹벽"/>
      <sheetName val="A6.샤시등"/>
      <sheetName val="세부내역"/>
      <sheetName val="전기일위대가"/>
      <sheetName val="단위단가"/>
      <sheetName val="가시설흙막이"/>
      <sheetName val="제잡비"/>
      <sheetName val="06-BATCH "/>
      <sheetName val="식재일위"/>
      <sheetName val="조명율표"/>
      <sheetName val="최종견"/>
      <sheetName val="견적"/>
      <sheetName val="표지"/>
      <sheetName val="101동"/>
      <sheetName val="1차증가원가계산"/>
      <sheetName val="SG"/>
      <sheetName val="9-1차이내역"/>
      <sheetName val="주차구획선수량"/>
      <sheetName val="공주방향"/>
      <sheetName val="공사비예산서_(2)"/>
      <sheetName val="설계_내역서_(2)"/>
      <sheetName val="설계_내역서"/>
      <sheetName val="_품셈"/>
      <sheetName val="별표_(2)"/>
      <sheetName val="별_표"/>
      <sheetName val="견적_조건_변경사항"/>
      <sheetName val="3BL공동구_수량"/>
      <sheetName val="별표_"/>
      <sheetName val="품_셈"/>
      <sheetName val="부표_TABLE"/>
      <sheetName val="6-1__관개량조서"/>
      <sheetName val="플랜트_설치"/>
      <sheetName val="Ⅴ-2_공종별내역"/>
      <sheetName val="VENDOR_LIST"/>
      <sheetName val="2_품제O호표"/>
      <sheetName val="P_M_별"/>
      <sheetName val="A3_공사비_검토"/>
      <sheetName val="내역_ver1_0"/>
      <sheetName val="1F"/>
      <sheetName val="SIL98"/>
      <sheetName val="품셈(기초)"/>
      <sheetName val="부총"/>
      <sheetName val="2호맨홀공제수량"/>
      <sheetName val="부분별수량산출(조합기초)"/>
      <sheetName val="노임단가명세표"/>
      <sheetName val="조명시설"/>
      <sheetName val="기계설비"/>
      <sheetName val="우배수"/>
      <sheetName val="용소리교"/>
      <sheetName val="1.취수장"/>
      <sheetName val="969910( R)"/>
      <sheetName val="공정코드"/>
      <sheetName val="data"/>
      <sheetName val="교대(A1)"/>
      <sheetName val="설계조건"/>
      <sheetName val="말뚝설계"/>
      <sheetName val="골재산출"/>
      <sheetName val="하조서"/>
      <sheetName val="설계명세서"/>
      <sheetName val="하중계산"/>
      <sheetName val="총물량표"/>
      <sheetName val="동원인원"/>
      <sheetName val="총괄집계표"/>
      <sheetName val="22인공"/>
      <sheetName val="수량산출(2공구)"/>
      <sheetName val="수량산출 (3공구)"/>
      <sheetName val="토공(우물통,기타) "/>
      <sheetName val="2.단면가정"/>
      <sheetName val="철집"/>
      <sheetName val="4.2.1 마루높이 검토"/>
      <sheetName val="내역서(기성청구)"/>
      <sheetName val="DATA 입력란"/>
      <sheetName val="AP1"/>
      <sheetName val="연습"/>
      <sheetName val="토공총괄표"/>
      <sheetName val="crude.SLAB RE-bar"/>
      <sheetName val="3.3수량집계"/>
      <sheetName val="#3E1_GCR"/>
      <sheetName val="예정공정-전체"/>
      <sheetName val="총공사내역서"/>
      <sheetName val="기초자료입력"/>
      <sheetName val="현장"/>
      <sheetName val="배수공 시멘트 및 골재량 산출"/>
      <sheetName val="견적대비표"/>
      <sheetName val="우수받이"/>
      <sheetName val="산출근거"/>
      <sheetName val="개요"/>
      <sheetName val="DB"/>
      <sheetName val="입찰"/>
      <sheetName val="현경"/>
      <sheetName val="관리,공감"/>
      <sheetName val="전기단가조사서"/>
      <sheetName val="일위목록"/>
      <sheetName val="평야부총"/>
      <sheetName val="식생블럭단위수량"/>
      <sheetName val="시중노임단가"/>
      <sheetName val="기본단가표"/>
      <sheetName val="공사설명서"/>
      <sheetName val="BD운반거리"/>
      <sheetName val="퇴직공제부금산출근거"/>
      <sheetName val="교통표지판기초자료"/>
      <sheetName val="내역기준"/>
      <sheetName val="설계내역서"/>
      <sheetName val="9GNG운반"/>
      <sheetName val="중기사용료"/>
      <sheetName val="준검 내역서"/>
      <sheetName val="당초"/>
      <sheetName val="노무비집계"/>
      <sheetName val="지수"/>
      <sheetName val="1.설계기준"/>
      <sheetName val="1.설계조건"/>
      <sheetName val="배수통관(좌)"/>
      <sheetName val="6PILE  (돌출)"/>
      <sheetName val="(A)내역서"/>
      <sheetName val="단가및재료비"/>
      <sheetName val="BOX전기내역"/>
      <sheetName val="각종양식"/>
      <sheetName val="단양 00 아파트-세부내역"/>
      <sheetName val="#3_일위대가목록"/>
      <sheetName val="Total"/>
      <sheetName val="퇴직금(울산천상)"/>
      <sheetName val="방수"/>
      <sheetName val="REINF."/>
      <sheetName val="LOADS"/>
      <sheetName val="SCH"/>
      <sheetName val="폐기물"/>
      <sheetName val="개별직종노임단가(2003.9)"/>
      <sheetName val="설계산출표지"/>
      <sheetName val="약품공급2"/>
      <sheetName val="Macro(전선)"/>
      <sheetName val="2002공임"/>
      <sheetName val="2002자재가격"/>
      <sheetName val="단가_및_재료비"/>
      <sheetName val="공사비예산서_(2)1"/>
      <sheetName val="설계_내역서_(2)1"/>
      <sheetName val="설계_내역서1"/>
      <sheetName val="_품셈1"/>
      <sheetName val="별표_(2)1"/>
      <sheetName val="별_표1"/>
      <sheetName val="견적_조건_변경사항1"/>
      <sheetName val="별표_1"/>
      <sheetName val="품_셈1"/>
      <sheetName val="부표_TABLE1"/>
      <sheetName val="3BL공동구_수량1"/>
      <sheetName val="단가_및_재료비1"/>
      <sheetName val="6-1__관개량조서1"/>
      <sheetName val="플랜트_설치1"/>
      <sheetName val="Ⅴ-2_공종별내역1"/>
      <sheetName val="VENDOR_LIST1"/>
      <sheetName val="총괄"/>
      <sheetName val="설비"/>
      <sheetName val="사본 - b_balju"/>
      <sheetName val="샌딩 에폭시 도장"/>
      <sheetName val="스텐문틀설치"/>
      <sheetName val="일반문틀 설치"/>
      <sheetName val="ABUT수량-A1"/>
      <sheetName val="실행내역 (2)"/>
      <sheetName val="성서방향-교대(A2)"/>
      <sheetName val="각종단가"/>
      <sheetName val="관리비"/>
      <sheetName val="바닥판"/>
      <sheetName val="입력DATA"/>
      <sheetName val="장외반출및폐기물 "/>
      <sheetName val="일위목차"/>
      <sheetName val="95년12월말"/>
      <sheetName val="수량-77m)"/>
      <sheetName val="명세서"/>
      <sheetName val="폐기물운반"/>
      <sheetName val="기본가정"/>
      <sheetName val="말뚝지지력산정"/>
      <sheetName val="cable산출"/>
      <sheetName val="TB_내역서"/>
      <sheetName val="기계경비목록"/>
      <sheetName val="우주화성공장"/>
      <sheetName val="품셈총괄"/>
      <sheetName val="개산공사비"/>
      <sheetName val="주관사업"/>
      <sheetName val="전체내역"/>
      <sheetName val="BEND LOSS"/>
      <sheetName val="감가상각"/>
      <sheetName val="품목테이블"/>
      <sheetName val="TABLE"/>
      <sheetName val="장비임대료"/>
      <sheetName val="별표"/>
      <sheetName val="평3"/>
      <sheetName val="신규일위대가"/>
      <sheetName val="DANGA"/>
      <sheetName val="Dae_Jiju"/>
      <sheetName val="주요수량증감"/>
      <sheetName val="XL4Poppy"/>
      <sheetName val="기계경비일람"/>
      <sheetName val="코드"/>
      <sheetName val="견적대비 견적서"/>
      <sheetName val="공예을"/>
      <sheetName val="수량산출"/>
      <sheetName val="3.하중산정4.지지력"/>
      <sheetName val="수량명세서"/>
      <sheetName val="배수장토목공사비"/>
      <sheetName val="현장관리비데이타"/>
      <sheetName val="골조공사"/>
      <sheetName val="차액보증"/>
      <sheetName val="단가대비표"/>
      <sheetName val="SCHEDULE"/>
      <sheetName val="ELECTRIC"/>
      <sheetName val="토목공사"/>
      <sheetName val="포장단면별단위수량"/>
      <sheetName val="INPUT"/>
      <sheetName val="경비공통"/>
      <sheetName val="99노임기준"/>
      <sheetName val="Baby일위대가"/>
      <sheetName val="교각별철근수량집계표"/>
      <sheetName val="데이타"/>
      <sheetName val="1.수인터널"/>
      <sheetName val="산출내역서집계표"/>
      <sheetName val="구조물공"/>
      <sheetName val="총괄내역서"/>
      <sheetName val="ilch"/>
      <sheetName val="공통부대비"/>
      <sheetName val="경비"/>
      <sheetName val="별첨1"/>
      <sheetName val="대가호표"/>
      <sheetName val="견적을지"/>
      <sheetName val="토목노임단가"/>
      <sheetName val="품목단가"/>
      <sheetName val="삼보지질"/>
      <sheetName val="지구단위계획"/>
      <sheetName val="산출표"/>
      <sheetName val="대치판정"/>
      <sheetName val="6.이토처리시간"/>
      <sheetName val="별표(1)"/>
      <sheetName val="천안IP공장자100노100물량110할증"/>
      <sheetName val="입력자료"/>
      <sheetName val="토사(PE)"/>
      <sheetName val="WEIGHT"/>
      <sheetName val="입찰보고"/>
      <sheetName val="철골"/>
      <sheetName val="입상내역"/>
      <sheetName val="세골재  T2 변경 현황"/>
      <sheetName val="1"/>
      <sheetName val="내역(가지)"/>
      <sheetName val="실행철강하도"/>
      <sheetName val="관개"/>
      <sheetName val="실행단가"/>
      <sheetName val="입찰안"/>
      <sheetName val="저"/>
      <sheetName val="관급"/>
      <sheetName val="fursys"/>
      <sheetName val="근로자자료입력"/>
      <sheetName val="참고자료"/>
      <sheetName val="장비가동"/>
      <sheetName val="토적계산서"/>
      <sheetName val="건축비목군분류"/>
      <sheetName val="년도별시공"/>
      <sheetName val="예산명세서"/>
      <sheetName val="2축기둥해석"/>
      <sheetName val="0217상가미분양자산"/>
      <sheetName val="총집계"/>
      <sheetName val="집계표 (2)"/>
      <sheetName val="VXXXXXXX"/>
      <sheetName val="설계내역"/>
      <sheetName val="일위대가1"/>
      <sheetName val="3본사"/>
      <sheetName val="내용"/>
      <sheetName val="YC구입"/>
      <sheetName val="영창26"/>
      <sheetName val="코드표"/>
      <sheetName val="구조물총"/>
      <sheetName val="7. 현장관리비 "/>
      <sheetName val="6. 안전관리비"/>
      <sheetName val="단면"/>
      <sheetName val="단면 (2)"/>
      <sheetName val="건재양식"/>
      <sheetName val="삭제금지단가"/>
      <sheetName val="FILE1"/>
      <sheetName val="찍기"/>
      <sheetName val="산출기초"/>
      <sheetName val="기성2"/>
      <sheetName val="총수량집계표"/>
      <sheetName val="직영2"/>
      <sheetName val="SRC-B3U2"/>
      <sheetName val="변화치수"/>
      <sheetName val="지수링 단위수량"/>
      <sheetName val="맨홀천공및반구연결거푸집집계"/>
      <sheetName val="오수맨홀평균높이"/>
      <sheetName val="토공"/>
      <sheetName val="동측급수"/>
      <sheetName val="새공통"/>
      <sheetName val="연습장소"/>
      <sheetName val="자단"/>
      <sheetName val="품셈표-환경공사"/>
      <sheetName val="전신환매도율"/>
      <sheetName val="대비"/>
      <sheetName val="적용토목"/>
      <sheetName val="건축내역서"/>
      <sheetName val="설계명세"/>
      <sheetName val="4.장비손료"/>
      <sheetName val="기성부분내역(한빛-영조)"/>
      <sheetName val="세부내역(한빛-영조)"/>
      <sheetName val="포장재료(1)"/>
      <sheetName val="3.공통공사대비"/>
      <sheetName val="BOM"/>
      <sheetName val="포장공수량집계표"/>
      <sheetName val="제출내역 (2)"/>
      <sheetName val="-기성청구내역서.xlsx"/>
      <sheetName val="220 (2)"/>
      <sheetName val="교수설계"/>
      <sheetName val="2000년 공정표"/>
      <sheetName val="하수처리장"/>
      <sheetName val="2000전체분"/>
      <sheetName val="제잡비계산"/>
      <sheetName val="2.입력sheet"/>
      <sheetName val="공사비"/>
      <sheetName val="공종목록표"/>
      <sheetName val="unit 4"/>
      <sheetName val="물가시세"/>
      <sheetName val="작성"/>
      <sheetName val="증감대비"/>
      <sheetName val="단가비교표"/>
      <sheetName val="기계"/>
      <sheetName val="정화조"/>
      <sheetName val="조경"/>
      <sheetName val="WORK"/>
      <sheetName val="인사자료총집계"/>
      <sheetName val="상하차비용"/>
      <sheetName val="내역서1"/>
      <sheetName val="잡철물"/>
      <sheetName val="6.일위목록"/>
      <sheetName val="9.단가조사서"/>
      <sheetName val="날개벽(시점좌측)"/>
      <sheetName val="전체"/>
      <sheetName val="퍼스트"/>
      <sheetName val="포장수량집계"/>
      <sheetName val="장비집계"/>
      <sheetName val="기계사급자재"/>
      <sheetName val="4.전기"/>
      <sheetName val="태안9)3-2)원내역"/>
      <sheetName val="공문"/>
      <sheetName val="마산월령동골조물량변경"/>
      <sheetName val="rate"/>
      <sheetName val="자재테이블"/>
      <sheetName val="주beam"/>
      <sheetName val="교각1"/>
      <sheetName val="재료집계표"/>
      <sheetName val="신천3호용수로"/>
      <sheetName val="대가목록"/>
      <sheetName val="요율"/>
      <sheetName val="2공구산출내역"/>
      <sheetName val="대림경상68억"/>
      <sheetName val="15100"/>
      <sheetName val="공사비총괄표"/>
      <sheetName val="원가계산 (2)"/>
      <sheetName val="해평견적"/>
      <sheetName val="노임이"/>
      <sheetName val="열린교실"/>
      <sheetName val="중기조종사 단위단가"/>
      <sheetName val="자재코드"/>
      <sheetName val="기계공사비집계(원안)"/>
      <sheetName val="PBS"/>
      <sheetName val="복갑"/>
      <sheetName val="성과심사(총괄)"/>
      <sheetName val="퇴비산출근거"/>
      <sheetName val="단가비교"/>
      <sheetName val="기계시공"/>
      <sheetName val="000000"/>
      <sheetName val="토량산출서"/>
      <sheetName val="자재대"/>
      <sheetName val="앉음벽 (2)"/>
      <sheetName val="실행(1)"/>
      <sheetName val="양식_자재단가조사표"/>
      <sheetName val="산#8"/>
      <sheetName val="JIG"/>
      <sheetName val="TIE-IN"/>
      <sheetName val="공통(20-91)"/>
      <sheetName val="특수조명기구 단가조사서"/>
      <sheetName val="집"/>
      <sheetName val="LINE1L형0+30."/>
      <sheetName val="실행예산"/>
      <sheetName val="단위중량"/>
      <sheetName val="오동"/>
      <sheetName val="대조"/>
      <sheetName val="나한"/>
      <sheetName val="단위수량"/>
      <sheetName val="직접인건비"/>
      <sheetName val="금융비용"/>
      <sheetName val="여과지동"/>
      <sheetName val="범용개발순소요비용"/>
      <sheetName val="경비일반이윤변경"/>
      <sheetName val="재료변경"/>
      <sheetName val="물류최종8월7"/>
      <sheetName val="보고서"/>
      <sheetName val="정거장"/>
      <sheetName val="교각계산"/>
      <sheetName val="BT2"/>
      <sheetName val="에너지"/>
      <sheetName val="현장관리비"/>
      <sheetName val="8-1"/>
      <sheetName val="분석가정"/>
      <sheetName val="자재"/>
      <sheetName val="입력"/>
      <sheetName val="예비비계산표"/>
      <sheetName val="경비단가"/>
      <sheetName val="FACTOR"/>
      <sheetName val="설계명세서(선로)"/>
      <sheetName val="경상비"/>
      <sheetName val="전기혼잡제경비(45)"/>
      <sheetName val="설계서"/>
      <sheetName val="7기초"/>
      <sheetName val="수목표준대가"/>
      <sheetName val="내역총괄"/>
      <sheetName val="내역총괄2"/>
      <sheetName val="내역총괄3"/>
      <sheetName val="전선 및 전선관"/>
      <sheetName val="국도접속 차도부수량"/>
      <sheetName val="COST"/>
      <sheetName val="5.모델링"/>
      <sheetName val="일위대가(건축)"/>
      <sheetName val="형틀"/>
      <sheetName val="Sheet1 (2)"/>
      <sheetName val="말뚝기초(안정검토)-외측"/>
      <sheetName val="1공구산출내역서"/>
      <sheetName val="중기목록"/>
      <sheetName val="데리네이타현황"/>
      <sheetName val="차수공개요"/>
      <sheetName val="보호"/>
      <sheetName val="공사품의서"/>
      <sheetName val="변경내역서"/>
      <sheetName val="JUCKEYK"/>
      <sheetName val="총수량多〈_x0005_"/>
      <sheetName val="철거산출근거"/>
      <sheetName val="C1 (2)"/>
      <sheetName val="C지구"/>
      <sheetName val="참조자료"/>
      <sheetName val="ITEM"/>
      <sheetName val="일반맨홀수량집계"/>
      <sheetName val="일반맨홀수량집계(A-7 LINE)"/>
      <sheetName val="기계내역"/>
      <sheetName val="총집계표"/>
      <sheetName val="MC-01"/>
      <sheetName val="07년12월까지실정산분"/>
      <sheetName val="공사설계서"/>
      <sheetName val="아파트"/>
      <sheetName val="변경총괄지(1)"/>
      <sheetName val="철근량"/>
      <sheetName val="상시"/>
      <sheetName val="차수"/>
      <sheetName val="기존단가 (2)"/>
      <sheetName val="유입량"/>
      <sheetName val="카렌스센터계량기설치공사"/>
      <sheetName val="3"/>
      <sheetName val="Major Shareholder"/>
      <sheetName val="가정급수관"/>
      <sheetName val="FRP산출근거"/>
      <sheetName val="강재단중표"/>
      <sheetName val="산근(지하COL)"/>
      <sheetName val="공종별적용단가"/>
      <sheetName val="1.설계설명서"/>
      <sheetName val="1호맨홀토공"/>
      <sheetName val="1차설계변경내역"/>
      <sheetName val="Apt내역"/>
      <sheetName val="횡배수관집현황(2공구)"/>
      <sheetName val="시중노임"/>
      <sheetName val="포장공"/>
      <sheetName val="판형교20m"/>
      <sheetName val="실시설계 요율"/>
      <sheetName val="깨기"/>
      <sheetName val="단가산출1"/>
      <sheetName val="중기사용료산출근거"/>
      <sheetName val="SORCE1"/>
      <sheetName val="가시설단위수량"/>
      <sheetName val="5.소모재료비"/>
      <sheetName val="준설량산정표"/>
      <sheetName val="단가조사"/>
      <sheetName val="내역서적용수량집계표"/>
      <sheetName val="비목군분류일위"/>
      <sheetName val="위치조서"/>
      <sheetName val="노무비산출근거"/>
      <sheetName val="공통가설공사"/>
      <sheetName val="1,2공구원가계산서"/>
      <sheetName val="NP-총정리"/>
      <sheetName val="기준단가현황"/>
      <sheetName val="공사개요(입력)"/>
      <sheetName val="표지 (2)"/>
      <sheetName val="작용하중산정"/>
      <sheetName val="백암비스타내역"/>
      <sheetName val="PACKING을지(5)"/>
      <sheetName val="심사"/>
      <sheetName val="결재갑지"/>
      <sheetName val="10현장조직"/>
      <sheetName val="TYPE(B-1)"/>
      <sheetName val="견적조건"/>
      <sheetName val="C_DATA"/>
      <sheetName val="표건"/>
      <sheetName val="L_RPTA05_목록"/>
      <sheetName val="무시"/>
      <sheetName val="일위(시설)"/>
      <sheetName val="ɉ_x0000_က㞀"/>
      <sheetName val=""/>
      <sheetName val="suk(mac)"/>
      <sheetName val="예산M11A"/>
      <sheetName val="날개벽수량표"/>
      <sheetName val="골조"/>
      <sheetName val="세대난방"/>
      <sheetName val="102역사"/>
      <sheetName val="기계경비"/>
      <sheetName val="을"/>
      <sheetName val="우석문틀"/>
      <sheetName val="SAKUB"/>
      <sheetName val="0226"/>
      <sheetName val="소비자가"/>
      <sheetName val="부대시설"/>
      <sheetName val="DATA1"/>
      <sheetName val="CABLE SIZE-1"/>
      <sheetName val="plan&amp;section of foundation"/>
      <sheetName val="일위대가집계표"/>
      <sheetName val="INSTR"/>
      <sheetName val="통계연보"/>
      <sheetName val="노무비명세서"/>
      <sheetName val="소요자재명세서"/>
      <sheetName val="설계명세서 (장비)"/>
      <sheetName val="유동표"/>
      <sheetName val="조경내역"/>
      <sheetName val="음료실행"/>
      <sheetName val="동해묵호1내역"/>
      <sheetName val="신호등일위대가"/>
      <sheetName val="DAN"/>
      <sheetName val="신우"/>
      <sheetName val="APT"/>
      <sheetName val="일위대가(1)"/>
      <sheetName val="빌딩 안내"/>
      <sheetName val="C.S.A"/>
      <sheetName val="현장관리비참조"/>
      <sheetName val="기계경비 (2)"/>
      <sheetName val="실행내역서 "/>
      <sheetName val="하자전장"/>
      <sheetName val="data_dci"/>
      <sheetName val="작성기준"/>
      <sheetName val="data_mci"/>
      <sheetName val="behind"/>
      <sheetName val="Main"/>
      <sheetName val="U형수로수량TYPE1"/>
      <sheetName val="배수관공"/>
      <sheetName val="8.PILE  (돌출)"/>
      <sheetName val="공량산출서"/>
      <sheetName val="참조"/>
      <sheetName val="대가2(원본)"/>
      <sheetName val="하천제원"/>
      <sheetName val="중기근거"/>
      <sheetName val="이름"/>
      <sheetName val="대구파크쿨링타워"/>
      <sheetName val="맨홀수량산출"/>
      <sheetName val="전기_x0002__x0000_韈G"/>
      <sheetName val="dongia (2)"/>
      <sheetName val="일영수간선"/>
      <sheetName val="과천MAIN"/>
      <sheetName val="기초자료"/>
      <sheetName val="공사원가계산서"/>
      <sheetName val="전체분2회변경"/>
      <sheetName val="토목수량(공정)"/>
      <sheetName val="지하1층"/>
      <sheetName val="공사비예산서_(2)2"/>
      <sheetName val="설계_내역서_(2)2"/>
      <sheetName val="설계_내역서2"/>
      <sheetName val="_품셈2"/>
      <sheetName val="별표_(2)2"/>
      <sheetName val="별_표2"/>
      <sheetName val="견적_조건_변경사항2"/>
      <sheetName val="별표_2"/>
      <sheetName val="품_셈2"/>
      <sheetName val="부표_TABLE2"/>
      <sheetName val="3BL공동구_수량2"/>
      <sheetName val="진주방향"/>
      <sheetName val="N賃率-職"/>
      <sheetName val="COPING"/>
      <sheetName val="식재"/>
      <sheetName val="시설물"/>
      <sheetName val="식재출력용"/>
      <sheetName val="유지관리"/>
      <sheetName val="단가목록"/>
      <sheetName val="스포회원매출"/>
      <sheetName val="품셈(2)"/>
      <sheetName val="CAT_5"/>
      <sheetName val="2F 회의실견적(5_14 일대)"/>
      <sheetName val="2.대외공문"/>
      <sheetName val="수입"/>
      <sheetName val="SUMMARY(S)"/>
      <sheetName val="2"/>
      <sheetName val="4"/>
      <sheetName val="5"/>
      <sheetName val="6"/>
      <sheetName val="7"/>
      <sheetName val="8"/>
      <sheetName val="70%"/>
      <sheetName val="덕전리"/>
      <sheetName val="도근좌표"/>
      <sheetName val="물집"/>
      <sheetName val="토지평가조서"/>
      <sheetName val="산출"/>
      <sheetName val="표준지"/>
      <sheetName val="단가산출"/>
      <sheetName val="설계"/>
      <sheetName val="도장물량산출"/>
      <sheetName val="중갑지"/>
      <sheetName val="원가계산 (29"/>
      <sheetName val="전계가"/>
      <sheetName val="99년하반기"/>
      <sheetName val="석축산"/>
      <sheetName val="재료표"/>
      <sheetName val="내   역"/>
      <sheetName val="6-1__관개량조서2"/>
      <sheetName val="Ⅴ-2_공종별내역2"/>
      <sheetName val="플랜트_설치2"/>
      <sheetName val="VENDOR_LIST2"/>
      <sheetName val="2_품제O호표1"/>
      <sheetName val="P_M_별1"/>
      <sheetName val="내역_ver1_01"/>
      <sheetName val="A3_공사비_검토1"/>
      <sheetName val="설_계"/>
      <sheetName val="입고장부_(4)"/>
      <sheetName val="인건비_"/>
      <sheetName val="06-BATCH_"/>
      <sheetName val="1062-X방향_"/>
      <sheetName val="C3_토목_옹벽"/>
      <sheetName val="A6_샤시등"/>
      <sheetName val="일위대가표-4_(2)"/>
      <sheetName val="재료비_"/>
      <sheetName val="Customer_Databas"/>
      <sheetName val="별표_(1)"/>
      <sheetName val="단가_및_재료비2"/>
      <sheetName val="수량산출서_갑지"/>
      <sheetName val="3_3수량집계"/>
      <sheetName val="1_취수장"/>
      <sheetName val="배수공_시멘트_및_골재량_산출"/>
      <sheetName val="단양_00_아파트-세부내역"/>
      <sheetName val="4_2_1_마루높이_검토"/>
      <sheetName val="BEND_LOSS"/>
      <sheetName val="준검_내역서"/>
      <sheetName val="REINF_"/>
      <sheetName val="토공(우물통,기타)_"/>
      <sheetName val="1_수인터널"/>
      <sheetName val="DATA_입력란"/>
      <sheetName val="세골재__T2_변경_현황"/>
      <sheetName val="사본_-_b_balju"/>
      <sheetName val="집계표_(2)"/>
      <sheetName val="7__현장관리비_"/>
      <sheetName val="6__안전관리비"/>
      <sheetName val="6_이토처리시간"/>
      <sheetName val="969910(_R)"/>
      <sheetName val="-기성청구내역서_xlsx"/>
      <sheetName val="3_하중산정4_지지력"/>
      <sheetName val="6PILE__(돌출)"/>
      <sheetName val="6_일위목록"/>
      <sheetName val="9_단가조사서"/>
      <sheetName val="단면_(2)"/>
      <sheetName val="장외반출및폐기물_"/>
      <sheetName val="중기조종사_단위단가"/>
      <sheetName val="3_공통공사대비"/>
      <sheetName val="제출내역_(2)"/>
      <sheetName val="앉음벽_(2)"/>
      <sheetName val="지수링_단위수량"/>
      <sheetName val="unit_4"/>
      <sheetName val="원가계산_(2)"/>
      <sheetName val="기존단가_(2)"/>
      <sheetName val="샌딩_에폭시_도장"/>
      <sheetName val="일반문틀_설치"/>
      <sheetName val="4_전기"/>
      <sheetName val="2000년_공정표"/>
      <sheetName val="수량산출_(3공구)"/>
      <sheetName val="Major_Shareholder"/>
      <sheetName val="220_(2)"/>
      <sheetName val="2_입력sheet"/>
      <sheetName val="4_장비손료"/>
      <sheetName val="견적대비_견적서"/>
      <sheetName val="C_S_A"/>
      <sheetName val="1_설계조건"/>
      <sheetName val="표지_(2)"/>
      <sheetName val="특수조명기구_단가조사서"/>
      <sheetName val="5_소모재료비"/>
      <sheetName val="기계경비_(2)"/>
      <sheetName val="실행내역서_"/>
      <sheetName val="CABLE_SIZE-1"/>
      <sheetName val="plan&amp;section_of_foundation"/>
      <sheetName val="항목등록"/>
      <sheetName val="간지"/>
      <sheetName val="미장"/>
      <sheetName val="전선or케이블"/>
      <sheetName val="관로토공"/>
      <sheetName val="고분전시관"/>
      <sheetName val="공종산출내역서"/>
      <sheetName val="가시설"/>
      <sheetName val="맨홀"/>
      <sheetName val="추천서"/>
      <sheetName val="목록1"/>
      <sheetName val="대포2교접속"/>
      <sheetName val="천방교접속"/>
      <sheetName val="96정변2"/>
      <sheetName val="임대견적서"/>
      <sheetName val="접지수량"/>
      <sheetName val="공종별집계표"/>
      <sheetName val="요약배부"/>
      <sheetName val="고등학교"/>
      <sheetName val="CIVIL4"/>
      <sheetName val="TYPE-B 평균H"/>
      <sheetName val="DC-O-4-S(설명서)"/>
      <sheetName val="부안일위"/>
      <sheetName val="내역서적용수량집계표(가로)"/>
      <sheetName val="시운전연료"/>
      <sheetName val="회사정보"/>
      <sheetName val="2.단면가정3.모델링4.하중"/>
      <sheetName val="단면치수"/>
      <sheetName val="B"/>
      <sheetName val="사토"/>
      <sheetName val="노임단가 "/>
      <sheetName val="사유서제출현황-2"/>
      <sheetName val="공비대비"/>
      <sheetName val="TOTAL_BOQ"/>
      <sheetName val="48전력선로일위"/>
      <sheetName val="3련 BOX"/>
      <sheetName val="CC16-내역서"/>
      <sheetName val="4.2유효폭의 계산"/>
      <sheetName val="이토변실"/>
      <sheetName val="건축공사실행"/>
      <sheetName val="연결관암거"/>
      <sheetName val="가시설수량"/>
      <sheetName val="뚝토공"/>
      <sheetName val="TYPE-1"/>
      <sheetName val="공장3월 종합"/>
      <sheetName val="투찰내역"/>
      <sheetName val="본사업"/>
      <sheetName val="토공 total"/>
      <sheetName val="FM"/>
      <sheetName val="내역서 (2)"/>
      <sheetName val="품조정율(97-99)"/>
      <sheetName val="구분자"/>
      <sheetName val="콘센트신설"/>
      <sheetName val="참조 (2)"/>
      <sheetName val="반기PL"/>
      <sheetName val="기준"/>
      <sheetName val="공사비집계표"/>
      <sheetName val="공내역"/>
      <sheetName val="기본단가"/>
      <sheetName val="h-013211-2"/>
      <sheetName val="편성절차"/>
      <sheetName val="목록"/>
      <sheetName val="기초단가"/>
      <sheetName val="방수공사 집계표"/>
      <sheetName val=" HIT-&gt;HMC 견적(3900)"/>
      <sheetName val="대운산출"/>
      <sheetName val="Sheet17"/>
      <sheetName val="총 원가계산"/>
      <sheetName val="식재인부"/>
      <sheetName val="도"/>
      <sheetName val="노임,재료비"/>
      <sheetName val="잔여세부내역"/>
      <sheetName val="(직접시공)제경비(인쇄하지마세요)"/>
      <sheetName val="노임단가(직종번호 순)"/>
      <sheetName val="PAC"/>
      <sheetName val="품산출서"/>
      <sheetName val="자재근거"/>
      <sheetName val="Balance Sheet(AR)"/>
      <sheetName val="Income Statement(AR)"/>
      <sheetName val="98'자재"/>
      <sheetName val="2.1"/>
      <sheetName val="기둥(원형)"/>
      <sheetName val="A-4"/>
      <sheetName val="GAEYO"/>
      <sheetName val="원가계산서(변경)"/>
      <sheetName val="5.개인보호구지급"/>
      <sheetName val="접속집계"/>
      <sheetName val="E총15"/>
      <sheetName val="종배수관면벽구"/>
      <sheetName val="노면표시-조"/>
      <sheetName val="초"/>
      <sheetName val="공종구간"/>
      <sheetName val="기본DATA"/>
      <sheetName val="기초공"/>
      <sheetName val="반중력식옹벽"/>
      <sheetName val="개별직종노임단가(2007하)"/>
      <sheetName val="간접1"/>
      <sheetName val="수문일1"/>
      <sheetName val="실행내역(현대)"/>
      <sheetName val="단위수량(출력X)"/>
      <sheetName val="수량집계"/>
      <sheetName val="직공비"/>
      <sheetName val="공사비투입-데이타"/>
      <sheetName val="산근"/>
      <sheetName val="원형1호맨홀토공수량"/>
      <sheetName val="현장경비"/>
      <sheetName val="표준차도부연장조서-ASP"/>
      <sheetName val="대공종"/>
      <sheetName val="가도공"/>
      <sheetName val="현설내역서"/>
      <sheetName val="아산경희980422"/>
      <sheetName val="일위대가(계측기설치)"/>
      <sheetName val="단가입력창"/>
      <sheetName val="맨홀수량집계"/>
      <sheetName val="1.기안지"/>
      <sheetName val="원본(갑지)"/>
      <sheetName val="건축원가"/>
      <sheetName val="보성조서"/>
      <sheetName val="15설계GIS"/>
      <sheetName val="M-EQPT-Z"/>
      <sheetName val="재"/>
      <sheetName val="총괄내역"/>
      <sheetName val="조명일위"/>
      <sheetName val="Macro(MCC)"/>
      <sheetName val="제경비"/>
      <sheetName val="3월연장근무"/>
      <sheetName val="시설일위"/>
      <sheetName val="년도별실"/>
      <sheetName val="bm-marine"/>
      <sheetName val="예산"/>
      <sheetName val="간접비계산"/>
      <sheetName val="기본설계기준"/>
      <sheetName val="본체"/>
      <sheetName val="가공2원도"/>
      <sheetName val="자재가격"/>
      <sheetName val="포장연장"/>
      <sheetName val="단면가정"/>
      <sheetName val="설계변경"/>
      <sheetName val="준공정산"/>
      <sheetName val="설계명세01"/>
      <sheetName val="공사직종별노임"/>
      <sheetName val="내역서(총)"/>
      <sheetName val="제작비추산총괄표"/>
      <sheetName val="갑"/>
      <sheetName val="단가塀/墌/"/>
      <sheetName val="개인별조서"/>
      <sheetName val="1호맨홀수량산출"/>
      <sheetName val="연결관토피(토사)"/>
      <sheetName val="관로(미출력)"/>
      <sheetName val="shTemp"/>
      <sheetName val="연수원"/>
      <sheetName val="단가비교표(전기)"/>
      <sheetName val="Tiepdia"/>
      <sheetName val="설계예산서(토목,전기)"/>
      <sheetName val="음성방향"/>
      <sheetName val="2003년내역"/>
      <sheetName val="기별(종합)"/>
      <sheetName val="수주추정"/>
      <sheetName val="낙찰표"/>
      <sheetName val="ɉ"/>
      <sheetName val="문학간접"/>
      <sheetName val="종합장비부표"/>
      <sheetName val="총재료집계"/>
      <sheetName val="소화실적"/>
      <sheetName val="특별땅고르기"/>
      <sheetName val="구羳稪ԯ"/>
      <sheetName val="총수량鉠尯±"/>
      <sheetName val="9509"/>
      <sheetName val="교각(현타1500,고정단,비대칭,강합성,P12-14"/>
      <sheetName val="아스콘포장(T=650mm)"/>
      <sheetName val="C.배수관공"/>
      <sheetName val="제경비율"/>
      <sheetName val="전주조서"/>
      <sheetName val="설비내역서"/>
      <sheetName val="최종"/>
      <sheetName val="조직표"/>
      <sheetName val="토목검측서"/>
      <sheetName val="날개벽(시점좌측_x0005_"/>
      <sheetName val="실행(표지,갑,을)"/>
      <sheetName val="신규 품"/>
      <sheetName val="6.교좌면보강"/>
      <sheetName val="공종별내역서"/>
      <sheetName val="코드일람표"/>
      <sheetName val="합계"/>
      <sheetName val="2-2.매출분석"/>
      <sheetName val="생산판매 7"/>
      <sheetName val="FAX"/>
      <sheetName val="공용시설내역"/>
      <sheetName val="기타#9"/>
      <sheetName val="터널조도"/>
      <sheetName val="자료넣기"/>
      <sheetName val="토목내역서 (도급단가) (2)"/>
      <sheetName val="토목내역서 (도급단가)"/>
      <sheetName val="수토공단위당"/>
      <sheetName val="대창(함평)"/>
      <sheetName val="대창(장성)"/>
      <sheetName val="대창(함평)-창열"/>
      <sheetName val="1호철근량"/>
      <sheetName val="BATCH"/>
      <sheetName val="예산서"/>
      <sheetName val="차선도색현황"/>
      <sheetName val="편입용지조서"/>
      <sheetName val="관광안내(편지식)"/>
      <sheetName val="유지_x0000_̛"/>
      <sheetName val="XXXXXX"/>
      <sheetName val="교통표지판수량집계표"/>
      <sheetName val="수량산출근거(관급)"/>
      <sheetName val="특수조명기구 단莘7菜7"/>
      <sheetName val="특수조명기구 단_x0005__x0000__x0000_"/>
      <sheetName val="특수조명기구 단헾⿥_x0005__x0000_"/>
      <sheetName val="ACUNIT"/>
      <sheetName val="가감수량"/>
      <sheetName val="화설내"/>
      <sheetName val="99년신청"/>
      <sheetName val=" 총괄표"/>
      <sheetName val="재집"/>
      <sheetName val="견적 (2)"/>
      <sheetName val="남양주부대"/>
      <sheetName val="재고자산명세"/>
      <sheetName val="시설물일위"/>
      <sheetName val="4)유동표"/>
      <sheetName val="장외반출및폐기물°"/>
      <sheetName val="장외반출및폐기물_x0000_"/>
      <sheetName val="산3_4"/>
      <sheetName val="piping"/>
      <sheetName val="wall"/>
      <sheetName val="급수관경"/>
      <sheetName val="용수로단위수량"/>
      <sheetName val="빗물받이(910-510-410)"/>
      <sheetName val="청천내"/>
      <sheetName val="파일의이용"/>
      <sheetName val="2차계약"/>
      <sheetName val="흥양2교토공집계표"/>
      <sheetName val="기초(중마오수)"/>
      <sheetName val="종배수관"/>
      <sheetName val="BM"/>
      <sheetName val="기초1"/>
      <sheetName val="원형맨홀수량"/>
      <sheetName val="납부서"/>
      <sheetName val="에너지절감량산출근거"/>
      <sheetName val="전도금"/>
      <sheetName val="일반공사"/>
      <sheetName val="횡배수관토공수량"/>
      <sheetName val="토목주소"/>
      <sheetName val="gyun"/>
      <sheetName val="95TOTREV"/>
      <sheetName val="FAB4생산"/>
      <sheetName val="남대문빌딩"/>
      <sheetName val="보할"/>
      <sheetName val="손익계산서"/>
      <sheetName val="이익잉여금처분계산서"/>
      <sheetName val="제조원가명세서"/>
      <sheetName val="현금흐름표"/>
      <sheetName val="수익성분석"/>
      <sheetName val="13.품질관리계획"/>
      <sheetName val="코드2"/>
      <sheetName val="상정안건"/>
      <sheetName val="CALCULATION"/>
      <sheetName val="노무단가"/>
      <sheetName val="해안산2"/>
      <sheetName val="97 사업추정(WEKI)"/>
      <sheetName val="관접합및부설"/>
      <sheetName val="주요량(96)"/>
      <sheetName val="역사이펀평균높이"/>
      <sheetName val="총괄메뉴"/>
      <sheetName val="서산일위대가수정분010603"/>
      <sheetName val="49일위"/>
      <sheetName val="b_balju"/>
      <sheetName val="노임산재"/>
      <sheetName val="토공산근"/>
      <sheetName val="관급자재"/>
      <sheetName val="당진1,2호기전선관설치및접지4차공사내역서-을지"/>
      <sheetName val="포장공(집계)"/>
      <sheetName val="경상"/>
      <sheetName val="구동"/>
      <sheetName val="Working HR_20180930"/>
      <sheetName val="기술부대조건"/>
      <sheetName val="PAY"/>
      <sheetName val="수량"/>
      <sheetName val="상여_(2)"/>
      <sheetName val="20-25"/>
      <sheetName val="5사남"/>
      <sheetName val="RE9604"/>
      <sheetName val="철탑공사"/>
      <sheetName val="한강운반비"/>
      <sheetName val="Summary Sheets"/>
      <sheetName val="차량별운반집계(2월)"/>
      <sheetName val="CWP"/>
      <sheetName val="노임단가 (Print 불필요)"/>
      <sheetName val="고동산출"/>
      <sheetName val="1.2. 도장 변경작업 상세내역"/>
      <sheetName val="기본사항"/>
      <sheetName val="7.경제성결과"/>
      <sheetName val="热力"/>
      <sheetName val="C"/>
      <sheetName val="Tension"/>
      <sheetName val="부대_x0005__x0000__x0000_"/>
      <sheetName val="차량별점검"/>
      <sheetName val="시화점실행"/>
      <sheetName val="공사비예산서_(2)3"/>
      <sheetName val="설계_내역서_(2)3"/>
      <sheetName val="설계_내역서3"/>
      <sheetName val="_품셈3"/>
      <sheetName val="별표_(2)3"/>
      <sheetName val="별_표3"/>
      <sheetName val="견적_조건_변경사항3"/>
      <sheetName val="3BL공동구_수량3"/>
      <sheetName val="별표_3"/>
      <sheetName val="품_셈3"/>
      <sheetName val="부표_TABLE3"/>
      <sheetName val="6-1__관개량조서3"/>
      <sheetName val="플랜트_설치3"/>
      <sheetName val="Ⅴ-2_공종별내역3"/>
      <sheetName val="VENDOR_LIST3"/>
      <sheetName val="2_품제O호표2"/>
      <sheetName val="P_M_별2"/>
      <sheetName val="내역_ver1_02"/>
      <sheetName val="A3_공사비_검토2"/>
      <sheetName val="별표_(1)1"/>
      <sheetName val="입고장부_(4)1"/>
      <sheetName val="설_계1"/>
      <sheetName val="Customer_Databas1"/>
      <sheetName val="일위대가표-4_(2)1"/>
      <sheetName val="재료비_1"/>
      <sheetName val="단가_및_재료비3"/>
      <sheetName val="1062-X방향_1"/>
      <sheetName val="인건비_1"/>
      <sheetName val="06-BATCH_1"/>
      <sheetName val="C3_토목_옹벽1"/>
      <sheetName val="A6_샤시등1"/>
      <sheetName val="단양_00_아파트-세부내역1"/>
      <sheetName val="DATA_입력란1"/>
      <sheetName val="수량산출서_갑지1"/>
      <sheetName val="3_3수량집계1"/>
      <sheetName val="배수공_시멘트_및_골재량_산출1"/>
      <sheetName val="1_취수장1"/>
      <sheetName val="준검_내역서1"/>
      <sheetName val="REINF_1"/>
      <sheetName val="4_2_1_마루높이_검토1"/>
      <sheetName val="BEND_LOSS1"/>
      <sheetName val="토공(우물통,기타)_1"/>
      <sheetName val="1_수인터널1"/>
      <sheetName val="세골재__T2_변경_현황1"/>
      <sheetName val="사본_-_b_balju1"/>
      <sheetName val="집계표_(2)1"/>
      <sheetName val="-기성청구내역서_xlsx1"/>
      <sheetName val="3_하중산정4_지지력1"/>
      <sheetName val="6_이토처리시간1"/>
      <sheetName val="7__현장관리비_1"/>
      <sheetName val="6__안전관리비1"/>
      <sheetName val="969910(_R)1"/>
      <sheetName val="단면_(2)1"/>
      <sheetName val="6PILE__(돌출)1"/>
      <sheetName val="6_일위목록1"/>
      <sheetName val="9_단가조사서1"/>
      <sheetName val="지수링_단위수량1"/>
      <sheetName val="3_공통공사대비1"/>
      <sheetName val="제출내역_(2)1"/>
      <sheetName val="unit_41"/>
      <sheetName val="수량산출_(3공구)1"/>
      <sheetName val="220_(2)1"/>
      <sheetName val="장외반출및폐기물_1"/>
      <sheetName val="원가계산_(2)1"/>
      <sheetName val="중기조종사_단위단가1"/>
      <sheetName val="앉음벽_(2)1"/>
      <sheetName val="샌딩_에폭시_도장1"/>
      <sheetName val="일반문틀_설치1"/>
      <sheetName val="4_전기1"/>
      <sheetName val="기존단가_(2)1"/>
      <sheetName val="견적대비_견적서1"/>
      <sheetName val="C_S_A1"/>
      <sheetName val="2000년_공정표1"/>
      <sheetName val="4_장비손료1"/>
      <sheetName val="특수조명기구_단가조사서1"/>
      <sheetName val="표지_(2)1"/>
      <sheetName val="2_입력sheet1"/>
      <sheetName val="Major_Shareholder1"/>
      <sheetName val="5_소모재료비1"/>
      <sheetName val="원가계산_(29"/>
      <sheetName val="1_설계조건1"/>
      <sheetName val="기계경비_(2)1"/>
      <sheetName val="실행내역서_1"/>
      <sheetName val="CABLE_SIZE-11"/>
      <sheetName val="plan&amp;section_of_foundation1"/>
      <sheetName val="빌딩_안내"/>
      <sheetName val="2_대외공문"/>
      <sheetName val="Balance_Sheet(AR)"/>
      <sheetName val="Income_Statement(AR)"/>
      <sheetName val="2F_회의실견적(5_14_일대)"/>
      <sheetName val="1_설계설명서"/>
      <sheetName val="내역서_(2)"/>
      <sheetName val="3련_BOX"/>
      <sheetName val="4_2유효폭의_계산"/>
      <sheetName val="실행내역_(2)"/>
      <sheetName val="내___역"/>
      <sheetName val="Sheet1_(2)"/>
      <sheetName val="5_모델링"/>
      <sheetName val="1_설계기준"/>
      <sheetName val="설계명세서_(장비)"/>
      <sheetName val="TYPE-B_평균H"/>
      <sheetName val="8_PILE__(돌출)"/>
      <sheetName val="개별직종노임단가(2003_9)"/>
      <sheetName val="2_단면가정3_모델링4_하중"/>
      <sheetName val="dongia_(2)"/>
      <sheetName val="전기韈G"/>
      <sheetName val="노임단가_"/>
      <sheetName val="방수공사_집계표"/>
      <sheetName val="공장3월_종합"/>
      <sheetName val="_HIT-&gt;HMC_견적(3900)"/>
      <sheetName val="총_원가계산"/>
      <sheetName val="C1_(2)"/>
      <sheetName val="참조_(2)"/>
      <sheetName val="토공_total"/>
      <sheetName val="경산"/>
      <sheetName val="총공사비"/>
      <sheetName val="예산내역서"/>
      <sheetName val="연결임시"/>
      <sheetName val="1호구조물"/>
      <sheetName val="내역서(전기)"/>
      <sheetName val="내역1"/>
      <sheetName val="13LPMCC"/>
      <sheetName val="산출서"/>
      <sheetName val="일위대가(가설)"/>
      <sheetName val="현장별계약현황('98.10.31)"/>
      <sheetName val="BSD (2)"/>
      <sheetName val="피벗테이블데이터분석"/>
      <sheetName val="적용단위길이"/>
      <sheetName val="기계ּ_x0000_缀_x0000_"/>
      <sheetName val="48평단가"/>
      <sheetName val="57단가"/>
      <sheetName val="54평단가"/>
      <sheetName val="66평단가"/>
      <sheetName val="61단가"/>
      <sheetName val="89평단가"/>
      <sheetName val="84평단가"/>
      <sheetName val="건축기술부대조건"/>
      <sheetName val="건축토목내역"/>
      <sheetName val="태안9)3何Ⰰ佖✀訒"/>
      <sheetName val="현금"/>
      <sheetName val="유출계수"/>
      <sheetName val="개별직종노임단가(2005.1)"/>
      <sheetName val="hvac(제어동)"/>
      <sheetName val="8월"/>
      <sheetName val="견적실행대비표(을지) "/>
      <sheetName val="타현장견적비교(개별)"/>
      <sheetName val="타현장견적비교(지역)"/>
      <sheetName val="지하"/>
      <sheetName val="토목단가"/>
      <sheetName val="asd"/>
      <sheetName val="전차선로 물량표"/>
      <sheetName val="7월"/>
      <sheetName val="2공구산출내"/>
      <sheetName val="원가총괄"/>
      <sheetName val="교량하부공"/>
      <sheetName val="도급b_balju"/>
      <sheetName val="적격심사표"/>
      <sheetName val="CTEMCOST"/>
      <sheetName val="신림APT"/>
      <sheetName val="한일양산"/>
      <sheetName val="사업분석"/>
      <sheetName val="48일위"/>
      <sheetName val="22일위"/>
      <sheetName val="벽체면적당일위대가"/>
      <sheetName val="102동 지하실보수공사"/>
      <sheetName val="물량내역"/>
      <sheetName val="A 견적"/>
      <sheetName val="출입통제설비(console 외) (본관동)"/>
      <sheetName val="자재운반단가일람표"/>
      <sheetName val="공사비명세서"/>
      <sheetName val="TCDB"/>
      <sheetName val="외화금융(97-03)"/>
      <sheetName val="인원계획-미화"/>
      <sheetName val="Front"/>
      <sheetName val="1호맨홀_x0000__x0000_"/>
      <sheetName val="단위량당중기"/>
      <sheetName val="1단계"/>
      <sheetName val="R.C RAHMEN 해석"/>
      <sheetName val="본체 설 계"/>
      <sheetName val="설직재-1"/>
      <sheetName val="연부97-1"/>
      <sheetName val="갑지1"/>
      <sheetName val="교육종류"/>
      <sheetName val="총괄BOQ"/>
      <sheetName val=" 원본"/>
      <sheetName val="직종단가 (2)"/>
      <sheetName val="입력변수"/>
      <sheetName val="지중자재단가"/>
      <sheetName val="재정비내역"/>
      <sheetName val="지적고시내역"/>
      <sheetName val="세금자료"/>
      <sheetName val="기초입력 DATA"/>
      <sheetName val="과세내역(세부)"/>
      <sheetName val="A1_교대"/>
      <sheetName val="구조물철거타공정이월"/>
      <sheetName val="우수공,맨홀,집수정"/>
      <sheetName val="현황표-원래"/>
      <sheetName val="2총괄내역서"/>
      <sheetName val="쌍송교"/>
      <sheetName val="공사비예산서_(2)6"/>
      <sheetName val="설계_내역서_(2)6"/>
      <sheetName val="설계_내역서6"/>
      <sheetName val="_품셈6"/>
      <sheetName val="별표_(2)6"/>
      <sheetName val="별_표6"/>
      <sheetName val="견적_조건_변경사항6"/>
      <sheetName val="별표_6"/>
      <sheetName val="품_셈6"/>
      <sheetName val="부표_TABLE6"/>
      <sheetName val="3BL공동구_수량6"/>
      <sheetName val="VENDOR_LIST6"/>
      <sheetName val="6-1__관개량조서6"/>
      <sheetName val="1062-X방향_4"/>
      <sheetName val="플랜트_설치6"/>
      <sheetName val="Ⅴ-2_공종별내역6"/>
      <sheetName val="단가_및_재료비6"/>
      <sheetName val="2_품제O호표5"/>
      <sheetName val="설_계4"/>
      <sheetName val="P_M_별5"/>
      <sheetName val="내역_ver1_05"/>
      <sheetName val="A3_공사비_검토5"/>
      <sheetName val="입고장부_(4)4"/>
      <sheetName val="Customer_Databas4"/>
      <sheetName val="일위대가표-4_(2)4"/>
      <sheetName val="재료비_4"/>
      <sheetName val="수량산출서_갑지4"/>
      <sheetName val="별표_(1)4"/>
      <sheetName val="인건비_4"/>
      <sheetName val="C3_토목_옹벽4"/>
      <sheetName val="A6_샤시등4"/>
      <sheetName val="06-BATCH_4"/>
      <sheetName val="1_취수장4"/>
      <sheetName val="969910(_R)4"/>
      <sheetName val="수량산출_(3공구)4"/>
      <sheetName val="토공(우물통,기타)_4"/>
      <sheetName val="2_단면가정3"/>
      <sheetName val="4_2_1_마루높이_검토4"/>
      <sheetName val="DATA_입력란4"/>
      <sheetName val="crude_SLAB_RE-bar3"/>
      <sheetName val="3_3수량집계4"/>
      <sheetName val="배수공_시멘트_및_골재량_산출4"/>
      <sheetName val="준검_내역서4"/>
      <sheetName val="1_설계기준3"/>
      <sheetName val="1_설계조건4"/>
      <sheetName val="6PILE__(돌출)4"/>
      <sheetName val="단양_00_아파트-세부내역4"/>
      <sheetName val="REINF_4"/>
      <sheetName val="개별직종노임단가(2003_9)3"/>
      <sheetName val="사본_-_b_balju4"/>
      <sheetName val="샌딩_에폭시_도장4"/>
      <sheetName val="일반문틀_설치4"/>
      <sheetName val="실행내역_(2)3"/>
      <sheetName val="장외반출및폐기물_4"/>
      <sheetName val="BEND_LOSS4"/>
      <sheetName val="견적대비_견적서4"/>
      <sheetName val="3_하중산정4_지지력4"/>
      <sheetName val="1_수인터널4"/>
      <sheetName val="6_이토처리시간4"/>
      <sheetName val="세골재__T2_변경_현황4"/>
      <sheetName val="집계표_(2)4"/>
      <sheetName val="7__현장관리비_4"/>
      <sheetName val="6__안전관리비4"/>
      <sheetName val="단면_(2)4"/>
      <sheetName val="지수링_단위수량4"/>
      <sheetName val="4_장비손료4"/>
      <sheetName val="3_공통공사대비4"/>
      <sheetName val="제출내역_(2)4"/>
      <sheetName val="-기성청구내역서_xlsx4"/>
      <sheetName val="220_(2)4"/>
      <sheetName val="2000년_공정표4"/>
      <sheetName val="6_일위목록4"/>
      <sheetName val="9_단가조사서4"/>
      <sheetName val="4_전기4"/>
      <sheetName val="unit_44"/>
      <sheetName val="2_입력sheet4"/>
      <sheetName val="5_모델링3"/>
      <sheetName val="특수조명기구_단가조사서4"/>
      <sheetName val="Sheet1_(2)3"/>
      <sheetName val="LINE1L형0+30_3"/>
      <sheetName val="전선_및_전선관3"/>
      <sheetName val="국도접속_차도부수량3"/>
      <sheetName val="총수량多〈"/>
      <sheetName val="원가계산_(2)4"/>
      <sheetName val="기존단가_(2)4"/>
      <sheetName val="앉음벽_(2)4"/>
      <sheetName val="C_S_A4"/>
      <sheetName val="일반맨홀수량집계(A-7_LINE)3"/>
      <sheetName val="C1_(2)3"/>
      <sheetName val="중기조종사_단위단가4"/>
      <sheetName val="Major_Shareholder4"/>
      <sheetName val="1_설계설명서3"/>
      <sheetName val="실시설계_요율3"/>
      <sheetName val="2F_회의실견적(5_14_일대)3"/>
      <sheetName val="5_소모재료비4"/>
      <sheetName val="표지_(2)4"/>
      <sheetName val="기계경비_(2)4"/>
      <sheetName val="실행내역서_4"/>
      <sheetName val="CABLE_SIZE-14"/>
      <sheetName val="plan&amp;section_of_foundation4"/>
      <sheetName val="원가계산_(293"/>
      <sheetName val="빌딩_안내3"/>
      <sheetName val="2_대외공문3"/>
      <sheetName val="내___역3"/>
      <sheetName val="설계명세서_(장비)3"/>
      <sheetName val="TYPE-B_평균H3"/>
      <sheetName val="8_PILE__(돌출)3"/>
      <sheetName val="2_단면가정3_모델링4_하중3"/>
      <sheetName val="dongia_(2)3"/>
      <sheetName val="노임단가_3"/>
      <sheetName val="3련_BOX3"/>
      <sheetName val="4_2유효폭의_계산3"/>
      <sheetName val="공장3월_종합3"/>
      <sheetName val="토공_total3"/>
      <sheetName val="내역서_(2)3"/>
      <sheetName val="참조_(2)3"/>
      <sheetName val="방수공사_집계표3"/>
      <sheetName val="_HIT-&gt;HMC_견적(3900)3"/>
      <sheetName val="총_원가계산3"/>
      <sheetName val="노임단가(직종번호_순)3"/>
      <sheetName val="Balance_Sheet(AR)3"/>
      <sheetName val="Income_Statement(AR)3"/>
      <sheetName val="2_13"/>
      <sheetName val="5_개인보호구지급3"/>
      <sheetName val="1_기안지3"/>
      <sheetName val="2_단면가정"/>
      <sheetName val="crude_SLAB_RE-bar"/>
      <sheetName val="LINE1L형0+30_"/>
      <sheetName val="전선_및_전선관"/>
      <sheetName val="국도접속_차도부수량"/>
      <sheetName val="일반맨홀수량집계(A-7_LINE)"/>
      <sheetName val="실시설계_요율"/>
      <sheetName val="노임단가(직종번호_순)"/>
      <sheetName val="2_1"/>
      <sheetName val="5_개인보호구지급"/>
      <sheetName val="1_기안지"/>
      <sheetName val="공사비예산서_(2)4"/>
      <sheetName val="설계_내역서_(2)4"/>
      <sheetName val="설계_내역서4"/>
      <sheetName val="_품셈4"/>
      <sheetName val="별표_(2)4"/>
      <sheetName val="별_표4"/>
      <sheetName val="견적_조건_변경사항4"/>
      <sheetName val="별표_4"/>
      <sheetName val="품_셈4"/>
      <sheetName val="부표_TABLE4"/>
      <sheetName val="3BL공동구_수량4"/>
      <sheetName val="VENDOR_LIST4"/>
      <sheetName val="6-1__관개량조서4"/>
      <sheetName val="1062-X방향_2"/>
      <sheetName val="플랜트_설치4"/>
      <sheetName val="Ⅴ-2_공종별내역4"/>
      <sheetName val="단가_및_재료비4"/>
      <sheetName val="2_품제O호표3"/>
      <sheetName val="설_계2"/>
      <sheetName val="P_M_별3"/>
      <sheetName val="내역_ver1_03"/>
      <sheetName val="A3_공사비_검토3"/>
      <sheetName val="입고장부_(4)2"/>
      <sheetName val="Customer_Databas2"/>
      <sheetName val="일위대가표-4_(2)2"/>
      <sheetName val="재료비_2"/>
      <sheetName val="수량산출서_갑지2"/>
      <sheetName val="별표_(1)2"/>
      <sheetName val="인건비_2"/>
      <sheetName val="C3_토목_옹벽2"/>
      <sheetName val="A6_샤시등2"/>
      <sheetName val="06-BATCH_2"/>
      <sheetName val="1_취수장2"/>
      <sheetName val="969910(_R)2"/>
      <sheetName val="수량산출_(3공구)2"/>
      <sheetName val="토공(우물통,기타)_2"/>
      <sheetName val="2_단면가정1"/>
      <sheetName val="4_2_1_마루높이_검토2"/>
      <sheetName val="DATA_입력란2"/>
      <sheetName val="crude_SLAB_RE-bar1"/>
      <sheetName val="3_3수량집계2"/>
      <sheetName val="배수공_시멘트_및_골재량_산출2"/>
      <sheetName val="준검_내역서2"/>
      <sheetName val="1_설계기준1"/>
      <sheetName val="1_설계조건2"/>
      <sheetName val="6PILE__(돌출)2"/>
      <sheetName val="단양_00_아파트-세부내역2"/>
      <sheetName val="REINF_2"/>
      <sheetName val="개별직종노임단가(2003_9)1"/>
      <sheetName val="사본_-_b_balju2"/>
      <sheetName val="샌딩_에폭시_도장2"/>
      <sheetName val="일반문틀_설치2"/>
      <sheetName val="실행내역_(2)1"/>
      <sheetName val="장외반출및폐기물_2"/>
      <sheetName val="BEND_LOSS2"/>
      <sheetName val="견적대비_견적서2"/>
      <sheetName val="3_하중산정4_지지력2"/>
      <sheetName val="1_수인터널2"/>
      <sheetName val="6_이토처리시간2"/>
      <sheetName val="세골재__T2_변경_현황2"/>
      <sheetName val="집계표_(2)2"/>
      <sheetName val="7__현장관리비_2"/>
      <sheetName val="6__안전관리비2"/>
      <sheetName val="단면_(2)2"/>
      <sheetName val="지수링_단위수량2"/>
      <sheetName val="4_장비손료2"/>
      <sheetName val="3_공통공사대비2"/>
      <sheetName val="제출내역_(2)2"/>
      <sheetName val="-기성청구내역서_xlsx2"/>
      <sheetName val="220_(2)2"/>
      <sheetName val="2000년_공정표2"/>
      <sheetName val="6_일위목록2"/>
      <sheetName val="9_단가조사서2"/>
      <sheetName val="4_전기2"/>
      <sheetName val="unit_42"/>
      <sheetName val="2_입력sheet2"/>
      <sheetName val="5_모델링1"/>
      <sheetName val="특수조명기구_단가조사서2"/>
      <sheetName val="Sheet1_(2)1"/>
      <sheetName val="LINE1L형0+30_1"/>
      <sheetName val="전선_및_전선관1"/>
      <sheetName val="국도접속_차도부수량1"/>
      <sheetName val="원가계산_(2)2"/>
      <sheetName val="기존단가_(2)2"/>
      <sheetName val="앉음벽_(2)2"/>
      <sheetName val="C_S_A2"/>
      <sheetName val="일반맨홀수량집계(A-7_LINE)1"/>
      <sheetName val="C1_(2)1"/>
      <sheetName val="중기조종사_단위단가2"/>
      <sheetName val="Major_Shareholder2"/>
      <sheetName val="1_설계설명서1"/>
      <sheetName val="실시설계_요율1"/>
      <sheetName val="2F_회의실견적(5_14_일대)1"/>
      <sheetName val="5_소모재료비2"/>
      <sheetName val="표지_(2)2"/>
      <sheetName val="기계경비_(2)2"/>
      <sheetName val="실행내역서_2"/>
      <sheetName val="CABLE_SIZE-12"/>
      <sheetName val="plan&amp;section_of_foundation2"/>
      <sheetName val="원가계산_(291"/>
      <sheetName val="빌딩_안내1"/>
      <sheetName val="2_대외공문1"/>
      <sheetName val="내___역1"/>
      <sheetName val="설계명세서_(장비)1"/>
      <sheetName val="TYPE-B_평균H1"/>
      <sheetName val="8_PILE__(돌출)1"/>
      <sheetName val="2_단면가정3_모델링4_하중1"/>
      <sheetName val="dongia_(2)1"/>
      <sheetName val="노임단가_1"/>
      <sheetName val="3련_BOX1"/>
      <sheetName val="4_2유효폭의_계산1"/>
      <sheetName val="공장3월_종합1"/>
      <sheetName val="토공_total1"/>
      <sheetName val="내역서_(2)1"/>
      <sheetName val="참조_(2)1"/>
      <sheetName val="방수공사_집계표1"/>
      <sheetName val="_HIT-&gt;HMC_견적(3900)1"/>
      <sheetName val="총_원가계산1"/>
      <sheetName val="노임단가(직종번호_순)1"/>
      <sheetName val="Balance_Sheet(AR)1"/>
      <sheetName val="Income_Statement(AR)1"/>
      <sheetName val="2_11"/>
      <sheetName val="5_개인보호구지급1"/>
      <sheetName val="1_기안지1"/>
      <sheetName val="공사비예산서_(2)5"/>
      <sheetName val="설계_내역서_(2)5"/>
      <sheetName val="설계_내역서5"/>
      <sheetName val="_품셈5"/>
      <sheetName val="별표_(2)5"/>
      <sheetName val="별_표5"/>
      <sheetName val="견적_조건_변경사항5"/>
      <sheetName val="별표_5"/>
      <sheetName val="품_셈5"/>
      <sheetName val="부표_TABLE5"/>
      <sheetName val="3BL공동구_수량5"/>
      <sheetName val="VENDOR_LIST5"/>
      <sheetName val="6-1__관개량조서5"/>
      <sheetName val="1062-X방향_3"/>
      <sheetName val="플랜트_설치5"/>
      <sheetName val="Ⅴ-2_공종별내역5"/>
      <sheetName val="단가_및_재료비5"/>
      <sheetName val="2_품제O호표4"/>
      <sheetName val="설_계3"/>
      <sheetName val="P_M_별4"/>
      <sheetName val="내역_ver1_04"/>
      <sheetName val="A3_공사비_검토4"/>
      <sheetName val="입고장부_(4)3"/>
      <sheetName val="Customer_Databas3"/>
      <sheetName val="일위대가표-4_(2)3"/>
      <sheetName val="재료비_3"/>
      <sheetName val="수량산출서_갑지3"/>
      <sheetName val="별표_(1)3"/>
      <sheetName val="인건비_3"/>
      <sheetName val="C3_토목_옹벽3"/>
      <sheetName val="A6_샤시등3"/>
      <sheetName val="06-BATCH_3"/>
      <sheetName val="1_취수장3"/>
      <sheetName val="969910(_R)3"/>
      <sheetName val="수량산출_(3공구)3"/>
      <sheetName val="토공(우물통,기타)_3"/>
      <sheetName val="2_단면가정2"/>
      <sheetName val="4_2_1_마루높이_검토3"/>
      <sheetName val="DATA_입력란3"/>
      <sheetName val="crude_SLAB_RE-bar2"/>
      <sheetName val="3_3수량집계3"/>
      <sheetName val="배수공_시멘트_및_골재량_산출3"/>
      <sheetName val="준검_내역서3"/>
      <sheetName val="1_설계기준2"/>
      <sheetName val="1_설계조건3"/>
      <sheetName val="6PILE__(돌출)3"/>
      <sheetName val="단양_00_아파트-세부내역3"/>
      <sheetName val="REINF_3"/>
      <sheetName val="개별직종노임단가(2003_9)2"/>
      <sheetName val="사본_-_b_balju3"/>
      <sheetName val="샌딩_에폭시_도장3"/>
      <sheetName val="일반문틀_설치3"/>
      <sheetName val="실행내역_(2)2"/>
      <sheetName val="장외반출및폐기물_3"/>
      <sheetName val="BEND_LOSS3"/>
      <sheetName val="견적대비_견적서3"/>
      <sheetName val="3_하중산정4_지지력3"/>
      <sheetName val="1_수인터널3"/>
      <sheetName val="6_이토처리시간3"/>
      <sheetName val="세골재__T2_변경_현황3"/>
      <sheetName val="집계표_(2)3"/>
      <sheetName val="7__현장관리비_3"/>
      <sheetName val="6__안전관리비3"/>
      <sheetName val="단면_(2)3"/>
      <sheetName val="지수링_단위수량3"/>
      <sheetName val="4_장비손료3"/>
      <sheetName val="3_공통공사대비3"/>
      <sheetName val="제출내역_(2)3"/>
      <sheetName val="-기성청구내역서_xlsx3"/>
      <sheetName val="220_(2)3"/>
      <sheetName val="2000년_공정표3"/>
      <sheetName val="6_일위목록3"/>
      <sheetName val="9_단가조사서3"/>
      <sheetName val="4_전기3"/>
      <sheetName val="unit_43"/>
      <sheetName val="2_입력sheet3"/>
      <sheetName val="5_모델링2"/>
      <sheetName val="특수조명기구_단가조사서3"/>
      <sheetName val="Sheet1_(2)2"/>
      <sheetName val="LINE1L형0+30_2"/>
      <sheetName val="전선_및_전선관2"/>
      <sheetName val="국도접속_차도부수량2"/>
      <sheetName val="원가계산_(2)3"/>
      <sheetName val="기존단가_(2)3"/>
      <sheetName val="앉음벽_(2)3"/>
      <sheetName val="C_S_A3"/>
      <sheetName val="일반맨홀수량집계(A-7_LINE)2"/>
      <sheetName val="C1_(2)2"/>
      <sheetName val="중기조종사_단위단가3"/>
      <sheetName val="Major_Shareholder3"/>
      <sheetName val="1_설계설명서2"/>
      <sheetName val="실시설계_요율2"/>
      <sheetName val="2F_회의실견적(5_14_일대)2"/>
      <sheetName val="5_소모재료비3"/>
      <sheetName val="표지_(2)3"/>
      <sheetName val="기계경비_(2)3"/>
      <sheetName val="실행내역서_3"/>
      <sheetName val="CABLE_SIZE-13"/>
      <sheetName val="plan&amp;section_of_foundation3"/>
      <sheetName val="원가계산_(292"/>
      <sheetName val="빌딩_안내2"/>
      <sheetName val="2_대외공문2"/>
      <sheetName val="내___역2"/>
      <sheetName val="설계명세서_(장비)2"/>
      <sheetName val="TYPE-B_평균H2"/>
      <sheetName val="8_PILE__(돌출)2"/>
      <sheetName val="2_단면가정3_모델링4_하중2"/>
      <sheetName val="dongia_(2)2"/>
      <sheetName val="노임단가_2"/>
      <sheetName val="3련_BOX2"/>
      <sheetName val="4_2유효폭의_계산2"/>
      <sheetName val="공장3월_종합2"/>
      <sheetName val="토공_total2"/>
      <sheetName val="내역서_(2)2"/>
      <sheetName val="참조_(2)2"/>
      <sheetName val="방수공사_집계표2"/>
      <sheetName val="_HIT-&gt;HMC_견적(3900)2"/>
      <sheetName val="총_원가계산2"/>
      <sheetName val="노임단가(직종번호_순)2"/>
      <sheetName val="Balance_Sheet(AR)2"/>
      <sheetName val="Income_Statement(AR)2"/>
      <sheetName val="2_12"/>
      <sheetName val="5_개인보호구지급2"/>
      <sheetName val="1_기안지2"/>
      <sheetName val="별첨#2_임금"/>
      <sheetName val="명세서(을)"/>
      <sheetName val="구리토평1전기"/>
      <sheetName val="일위(수원)"/>
      <sheetName val="기계ï_x0000_Ԁ_x0000_"/>
      <sheetName val="2.펌프장(사급자재)"/>
      <sheetName val="BASIC단가"/>
      <sheetName val="실행간접비용"/>
      <sheetName val="단가조정"/>
      <sheetName val="투찰추정"/>
      <sheetName val="장비분류"/>
      <sheetName val="고지전심사청구서"/>
      <sheetName val="우수"/>
      <sheetName val="내역서적용수량 (지방도893)"/>
      <sheetName val="결합부검토"/>
      <sheetName val="수안보-MBR1"/>
      <sheetName val="우각부보강"/>
      <sheetName val="조건표 (2)"/>
      <sheetName val="도수로수량산출"/>
      <sheetName val="sub"/>
      <sheetName val="산출(토공)"/>
      <sheetName val="건축기계설비표선정수장"/>
      <sheetName val="MFAB"/>
      <sheetName val="MFRT"/>
      <sheetName val="MPKG"/>
      <sheetName val="MPRD"/>
      <sheetName val="퍼ᾒ"/>
      <sheetName val="퍼뢷㽉"/>
      <sheetName val="퍼⢷㼳"/>
      <sheetName val="퍼炷ⲑ"/>
      <sheetName val="CON기초"/>
      <sheetName val="기초"/>
      <sheetName val="적용건축"/>
      <sheetName val="법면설면"/>
      <sheetName val="자재 코드표"/>
      <sheetName val="변화_x0010__x0000_"/>
      <sheetName val="CalcuSheet"/>
      <sheetName val="초기화면"/>
      <sheetName val="이름정의"/>
      <sheetName val="초기화면1"/>
      <sheetName val="설계예산Ȝ"/>
    </sheetNames>
    <sheetDataSet>
      <sheetData sheetId="0" refreshError="1"/>
      <sheetData sheetId="1">
        <row r="2">
          <cell r="C2" t="str">
            <v>철골공</v>
          </cell>
        </row>
      </sheetData>
      <sheetData sheetId="2">
        <row r="2">
          <cell r="C2" t="str">
            <v>철골공</v>
          </cell>
        </row>
      </sheetData>
      <sheetData sheetId="3">
        <row r="2">
          <cell r="C2" t="str">
            <v>철골공</v>
          </cell>
        </row>
      </sheetData>
      <sheetData sheetId="4">
        <row r="2">
          <cell r="C2" t="str">
            <v>철골공</v>
          </cell>
        </row>
      </sheetData>
      <sheetData sheetId="5">
        <row r="2">
          <cell r="C2" t="str">
            <v>철골공</v>
          </cell>
        </row>
      </sheetData>
      <sheetData sheetId="6">
        <row r="2">
          <cell r="C2" t="str">
            <v>철골공</v>
          </cell>
        </row>
      </sheetData>
      <sheetData sheetId="7">
        <row r="2">
          <cell r="C2" t="str">
            <v>철골공</v>
          </cell>
        </row>
      </sheetData>
      <sheetData sheetId="8">
        <row r="2">
          <cell r="C2" t="str">
            <v>철골공</v>
          </cell>
        </row>
      </sheetData>
      <sheetData sheetId="9">
        <row r="2">
          <cell r="C2" t="str">
            <v>철골공</v>
          </cell>
        </row>
      </sheetData>
      <sheetData sheetId="10">
        <row r="2">
          <cell r="C2" t="str">
            <v>철골공</v>
          </cell>
        </row>
      </sheetData>
      <sheetData sheetId="11">
        <row r="2">
          <cell r="C2" t="str">
            <v>철골공</v>
          </cell>
        </row>
      </sheetData>
      <sheetData sheetId="12">
        <row r="2">
          <cell r="C2" t="str">
            <v>철골공</v>
          </cell>
        </row>
      </sheetData>
      <sheetData sheetId="13">
        <row r="2">
          <cell r="C2" t="str">
            <v>철골공</v>
          </cell>
        </row>
      </sheetData>
      <sheetData sheetId="14">
        <row r="2">
          <cell r="C2" t="str">
            <v>철골공</v>
          </cell>
        </row>
      </sheetData>
      <sheetData sheetId="15">
        <row r="2">
          <cell r="C2" t="str">
            <v>철골공</v>
          </cell>
        </row>
      </sheetData>
      <sheetData sheetId="16">
        <row r="2">
          <cell r="C2" t="str">
            <v>철골공</v>
          </cell>
        </row>
      </sheetData>
      <sheetData sheetId="17">
        <row r="2">
          <cell r="C2" t="str">
            <v>철골공</v>
          </cell>
        </row>
      </sheetData>
      <sheetData sheetId="18">
        <row r="2">
          <cell r="C2" t="str">
            <v>철골공</v>
          </cell>
        </row>
      </sheetData>
      <sheetData sheetId="19">
        <row r="2">
          <cell r="C2" t="str">
            <v>철골공</v>
          </cell>
        </row>
      </sheetData>
      <sheetData sheetId="20">
        <row r="2">
          <cell r="C2" t="str">
            <v>철골공</v>
          </cell>
        </row>
      </sheetData>
      <sheetData sheetId="21">
        <row r="2">
          <cell r="C2" t="str">
            <v>철골공</v>
          </cell>
        </row>
      </sheetData>
      <sheetData sheetId="22">
        <row r="2">
          <cell r="C2" t="str">
            <v>철골공</v>
          </cell>
        </row>
      </sheetData>
      <sheetData sheetId="23">
        <row r="2">
          <cell r="C2" t="str">
            <v>철골공</v>
          </cell>
        </row>
      </sheetData>
      <sheetData sheetId="24">
        <row r="2">
          <cell r="C2" t="str">
            <v>철골공</v>
          </cell>
        </row>
      </sheetData>
      <sheetData sheetId="25">
        <row r="2">
          <cell r="C2" t="str">
            <v>철골공</v>
          </cell>
        </row>
      </sheetData>
      <sheetData sheetId="26">
        <row r="2">
          <cell r="C2" t="str">
            <v>철골공</v>
          </cell>
        </row>
      </sheetData>
      <sheetData sheetId="27">
        <row r="2">
          <cell r="C2" t="str">
            <v>철골공</v>
          </cell>
        </row>
      </sheetData>
      <sheetData sheetId="28">
        <row r="2">
          <cell r="C2" t="str">
            <v>철골공</v>
          </cell>
        </row>
      </sheetData>
      <sheetData sheetId="29">
        <row r="2">
          <cell r="C2" t="str">
            <v>철골공</v>
          </cell>
        </row>
      </sheetData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>
        <row r="2">
          <cell r="C2" t="str">
            <v>철골공</v>
          </cell>
        </row>
      </sheetData>
      <sheetData sheetId="32">
        <row r="2">
          <cell r="C2" t="str">
            <v>철골공</v>
          </cell>
        </row>
      </sheetData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/>
      <sheetData sheetId="857"/>
      <sheetData sheetId="858">
        <row r="2">
          <cell r="C2" t="str">
            <v>철골공</v>
          </cell>
        </row>
      </sheetData>
      <sheetData sheetId="859">
        <row r="2">
          <cell r="C2" t="str">
            <v>철골공</v>
          </cell>
        </row>
      </sheetData>
      <sheetData sheetId="860">
        <row r="2">
          <cell r="C2" t="str">
            <v>철골공</v>
          </cell>
        </row>
      </sheetData>
      <sheetData sheetId="861">
        <row r="2">
          <cell r="C2" t="str">
            <v>철골공</v>
          </cell>
        </row>
      </sheetData>
      <sheetData sheetId="862">
        <row r="2">
          <cell r="C2" t="str">
            <v>철골공</v>
          </cell>
        </row>
      </sheetData>
      <sheetData sheetId="863">
        <row r="2">
          <cell r="C2" t="str">
            <v>철골공</v>
          </cell>
        </row>
      </sheetData>
      <sheetData sheetId="864">
        <row r="2">
          <cell r="C2" t="str">
            <v>철골공</v>
          </cell>
        </row>
      </sheetData>
      <sheetData sheetId="865">
        <row r="2">
          <cell r="C2" t="str">
            <v>철골공</v>
          </cell>
        </row>
      </sheetData>
      <sheetData sheetId="866">
        <row r="2">
          <cell r="C2" t="str">
            <v>철골공</v>
          </cell>
        </row>
      </sheetData>
      <sheetData sheetId="867">
        <row r="2">
          <cell r="C2" t="str">
            <v>철골공</v>
          </cell>
        </row>
      </sheetData>
      <sheetData sheetId="868">
        <row r="2">
          <cell r="C2" t="str">
            <v>철골공</v>
          </cell>
        </row>
      </sheetData>
      <sheetData sheetId="869"/>
      <sheetData sheetId="870"/>
      <sheetData sheetId="871" refreshError="1"/>
      <sheetData sheetId="872"/>
      <sheetData sheetId="873">
        <row r="2">
          <cell r="C2" t="str">
            <v>철골공</v>
          </cell>
        </row>
      </sheetData>
      <sheetData sheetId="874">
        <row r="2">
          <cell r="C2" t="str">
            <v>철골공</v>
          </cell>
        </row>
      </sheetData>
      <sheetData sheetId="875">
        <row r="2">
          <cell r="C2" t="str">
            <v>철골공</v>
          </cell>
        </row>
      </sheetData>
      <sheetData sheetId="876">
        <row r="2">
          <cell r="C2" t="str">
            <v>철골공</v>
          </cell>
        </row>
      </sheetData>
      <sheetData sheetId="877"/>
      <sheetData sheetId="878"/>
      <sheetData sheetId="879" refreshError="1"/>
      <sheetData sheetId="880" refreshError="1"/>
      <sheetData sheetId="881" refreshError="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/>
      <sheetData sheetId="892"/>
      <sheetData sheetId="893" refreshError="1"/>
      <sheetData sheetId="894" refreshError="1"/>
      <sheetData sheetId="895" refreshError="1"/>
      <sheetData sheetId="896" refreshError="1"/>
      <sheetData sheetId="897"/>
      <sheetData sheetId="898"/>
      <sheetData sheetId="899"/>
      <sheetData sheetId="900"/>
      <sheetData sheetId="901">
        <row r="2">
          <cell r="C2" t="str">
            <v>철골공</v>
          </cell>
        </row>
      </sheetData>
      <sheetData sheetId="902"/>
      <sheetData sheetId="903"/>
      <sheetData sheetId="904"/>
      <sheetData sheetId="905"/>
      <sheetData sheetId="906">
        <row r="2">
          <cell r="C2" t="str">
            <v>철골공</v>
          </cell>
        </row>
      </sheetData>
      <sheetData sheetId="907">
        <row r="2">
          <cell r="C2" t="str">
            <v>철골공</v>
          </cell>
        </row>
      </sheetData>
      <sheetData sheetId="908">
        <row r="2">
          <cell r="C2" t="str">
            <v>철골공</v>
          </cell>
        </row>
      </sheetData>
      <sheetData sheetId="909">
        <row r="2">
          <cell r="C2" t="str">
            <v>철골공</v>
          </cell>
        </row>
      </sheetData>
      <sheetData sheetId="910">
        <row r="2">
          <cell r="C2" t="str">
            <v>철골공</v>
          </cell>
        </row>
      </sheetData>
      <sheetData sheetId="911">
        <row r="2">
          <cell r="C2" t="str">
            <v>철골공</v>
          </cell>
        </row>
      </sheetData>
      <sheetData sheetId="912">
        <row r="2">
          <cell r="C2" t="str">
            <v>철골공</v>
          </cell>
        </row>
      </sheetData>
      <sheetData sheetId="913">
        <row r="2">
          <cell r="C2" t="str">
            <v>철골공</v>
          </cell>
        </row>
      </sheetData>
      <sheetData sheetId="914">
        <row r="2">
          <cell r="C2" t="str">
            <v>철골공</v>
          </cell>
        </row>
      </sheetData>
      <sheetData sheetId="915">
        <row r="2">
          <cell r="C2" t="str">
            <v>철골공</v>
          </cell>
        </row>
      </sheetData>
      <sheetData sheetId="916">
        <row r="2">
          <cell r="C2" t="str">
            <v>철골공</v>
          </cell>
        </row>
      </sheetData>
      <sheetData sheetId="917">
        <row r="2">
          <cell r="C2" t="str">
            <v>철골공</v>
          </cell>
        </row>
      </sheetData>
      <sheetData sheetId="918">
        <row r="2">
          <cell r="C2" t="str">
            <v>철골공</v>
          </cell>
        </row>
      </sheetData>
      <sheetData sheetId="919">
        <row r="2">
          <cell r="C2" t="str">
            <v>철골공</v>
          </cell>
        </row>
      </sheetData>
      <sheetData sheetId="920">
        <row r="2">
          <cell r="C2" t="str">
            <v>철골공</v>
          </cell>
        </row>
      </sheetData>
      <sheetData sheetId="921">
        <row r="2">
          <cell r="C2" t="str">
            <v>철골공</v>
          </cell>
        </row>
      </sheetData>
      <sheetData sheetId="922">
        <row r="2">
          <cell r="C2" t="str">
            <v>철골공</v>
          </cell>
        </row>
      </sheetData>
      <sheetData sheetId="923">
        <row r="2">
          <cell r="C2" t="str">
            <v>철골공</v>
          </cell>
        </row>
      </sheetData>
      <sheetData sheetId="924">
        <row r="2">
          <cell r="C2" t="str">
            <v>철골공</v>
          </cell>
        </row>
      </sheetData>
      <sheetData sheetId="925">
        <row r="2">
          <cell r="C2" t="str">
            <v>철골공</v>
          </cell>
        </row>
      </sheetData>
      <sheetData sheetId="926">
        <row r="2">
          <cell r="C2" t="str">
            <v>철골공</v>
          </cell>
        </row>
      </sheetData>
      <sheetData sheetId="927">
        <row r="2">
          <cell r="C2" t="str">
            <v>철골공</v>
          </cell>
        </row>
      </sheetData>
      <sheetData sheetId="928">
        <row r="2">
          <cell r="C2" t="str">
            <v>철골공</v>
          </cell>
        </row>
      </sheetData>
      <sheetData sheetId="929">
        <row r="2">
          <cell r="C2" t="str">
            <v>철골공</v>
          </cell>
        </row>
      </sheetData>
      <sheetData sheetId="930">
        <row r="2">
          <cell r="C2" t="str">
            <v>철골공</v>
          </cell>
        </row>
      </sheetData>
      <sheetData sheetId="931">
        <row r="2">
          <cell r="C2" t="str">
            <v>철골공</v>
          </cell>
        </row>
      </sheetData>
      <sheetData sheetId="932">
        <row r="2">
          <cell r="C2" t="str">
            <v>철골공</v>
          </cell>
        </row>
      </sheetData>
      <sheetData sheetId="933">
        <row r="2">
          <cell r="C2" t="str">
            <v>철골공</v>
          </cell>
        </row>
      </sheetData>
      <sheetData sheetId="934">
        <row r="2">
          <cell r="C2" t="str">
            <v>철골공</v>
          </cell>
        </row>
      </sheetData>
      <sheetData sheetId="935">
        <row r="2">
          <cell r="C2" t="str">
            <v>철골공</v>
          </cell>
        </row>
      </sheetData>
      <sheetData sheetId="936">
        <row r="2">
          <cell r="C2" t="str">
            <v>철골공</v>
          </cell>
        </row>
      </sheetData>
      <sheetData sheetId="937">
        <row r="2">
          <cell r="C2" t="str">
            <v>철골공</v>
          </cell>
        </row>
      </sheetData>
      <sheetData sheetId="938">
        <row r="2">
          <cell r="C2" t="str">
            <v>철골공</v>
          </cell>
        </row>
      </sheetData>
      <sheetData sheetId="939">
        <row r="2">
          <cell r="C2" t="str">
            <v>철골공</v>
          </cell>
        </row>
      </sheetData>
      <sheetData sheetId="940">
        <row r="2">
          <cell r="C2" t="str">
            <v>철골공</v>
          </cell>
        </row>
      </sheetData>
      <sheetData sheetId="941">
        <row r="2">
          <cell r="C2" t="str">
            <v>철골공</v>
          </cell>
        </row>
      </sheetData>
      <sheetData sheetId="942">
        <row r="2">
          <cell r="C2" t="str">
            <v>철골공</v>
          </cell>
        </row>
      </sheetData>
      <sheetData sheetId="943">
        <row r="2">
          <cell r="C2" t="str">
            <v>철골공</v>
          </cell>
        </row>
      </sheetData>
      <sheetData sheetId="944">
        <row r="2">
          <cell r="C2" t="str">
            <v>철골공</v>
          </cell>
        </row>
      </sheetData>
      <sheetData sheetId="945">
        <row r="2">
          <cell r="C2" t="str">
            <v>철골공</v>
          </cell>
        </row>
      </sheetData>
      <sheetData sheetId="946">
        <row r="2">
          <cell r="C2" t="str">
            <v>철골공</v>
          </cell>
        </row>
      </sheetData>
      <sheetData sheetId="947">
        <row r="2">
          <cell r="C2" t="str">
            <v>철골공</v>
          </cell>
        </row>
      </sheetData>
      <sheetData sheetId="948">
        <row r="2">
          <cell r="C2" t="str">
            <v>철골공</v>
          </cell>
        </row>
      </sheetData>
      <sheetData sheetId="949">
        <row r="2">
          <cell r="C2" t="str">
            <v>철골공</v>
          </cell>
        </row>
      </sheetData>
      <sheetData sheetId="950">
        <row r="2">
          <cell r="C2" t="str">
            <v>철골공</v>
          </cell>
        </row>
      </sheetData>
      <sheetData sheetId="951">
        <row r="2">
          <cell r="C2" t="str">
            <v>철골공</v>
          </cell>
        </row>
      </sheetData>
      <sheetData sheetId="952">
        <row r="2">
          <cell r="C2" t="str">
            <v>철골공</v>
          </cell>
        </row>
      </sheetData>
      <sheetData sheetId="953">
        <row r="2">
          <cell r="C2" t="str">
            <v>철골공</v>
          </cell>
        </row>
      </sheetData>
      <sheetData sheetId="954">
        <row r="2">
          <cell r="C2" t="str">
            <v>철골공</v>
          </cell>
        </row>
      </sheetData>
      <sheetData sheetId="955">
        <row r="2">
          <cell r="C2" t="str">
            <v>철골공</v>
          </cell>
        </row>
      </sheetData>
      <sheetData sheetId="956">
        <row r="2">
          <cell r="C2" t="str">
            <v>철골공</v>
          </cell>
        </row>
      </sheetData>
      <sheetData sheetId="957">
        <row r="2">
          <cell r="C2" t="str">
            <v>철골공</v>
          </cell>
        </row>
      </sheetData>
      <sheetData sheetId="958">
        <row r="2">
          <cell r="C2" t="str">
            <v>철골공</v>
          </cell>
        </row>
      </sheetData>
      <sheetData sheetId="959">
        <row r="2">
          <cell r="C2" t="str">
            <v>철골공</v>
          </cell>
        </row>
      </sheetData>
      <sheetData sheetId="960">
        <row r="2">
          <cell r="C2" t="str">
            <v>철골공</v>
          </cell>
        </row>
      </sheetData>
      <sheetData sheetId="961">
        <row r="2">
          <cell r="C2" t="str">
            <v>철골공</v>
          </cell>
        </row>
      </sheetData>
      <sheetData sheetId="962">
        <row r="2">
          <cell r="C2" t="str">
            <v>철골공</v>
          </cell>
        </row>
      </sheetData>
      <sheetData sheetId="963">
        <row r="2">
          <cell r="C2" t="str">
            <v>철골공</v>
          </cell>
        </row>
      </sheetData>
      <sheetData sheetId="964">
        <row r="2">
          <cell r="C2" t="str">
            <v>철골공</v>
          </cell>
        </row>
      </sheetData>
      <sheetData sheetId="965">
        <row r="2">
          <cell r="C2" t="str">
            <v>철골공</v>
          </cell>
        </row>
      </sheetData>
      <sheetData sheetId="966">
        <row r="2">
          <cell r="C2" t="str">
            <v>철골공</v>
          </cell>
        </row>
      </sheetData>
      <sheetData sheetId="967">
        <row r="2">
          <cell r="C2" t="str">
            <v>철골공</v>
          </cell>
        </row>
      </sheetData>
      <sheetData sheetId="968">
        <row r="2">
          <cell r="C2" t="str">
            <v>철골공</v>
          </cell>
        </row>
      </sheetData>
      <sheetData sheetId="969">
        <row r="2">
          <cell r="C2" t="str">
            <v>철골공</v>
          </cell>
        </row>
      </sheetData>
      <sheetData sheetId="970">
        <row r="2">
          <cell r="C2" t="str">
            <v>철골공</v>
          </cell>
        </row>
      </sheetData>
      <sheetData sheetId="971">
        <row r="2">
          <cell r="C2" t="str">
            <v>철골공</v>
          </cell>
        </row>
      </sheetData>
      <sheetData sheetId="972">
        <row r="2">
          <cell r="C2" t="str">
            <v>철골공</v>
          </cell>
        </row>
      </sheetData>
      <sheetData sheetId="973">
        <row r="2">
          <cell r="C2" t="str">
            <v>철골공</v>
          </cell>
        </row>
      </sheetData>
      <sheetData sheetId="974">
        <row r="2">
          <cell r="C2" t="str">
            <v>철골공</v>
          </cell>
        </row>
      </sheetData>
      <sheetData sheetId="975">
        <row r="2">
          <cell r="C2" t="str">
            <v>철골공</v>
          </cell>
        </row>
      </sheetData>
      <sheetData sheetId="976">
        <row r="2">
          <cell r="C2" t="str">
            <v>철골공</v>
          </cell>
        </row>
      </sheetData>
      <sheetData sheetId="977">
        <row r="2">
          <cell r="C2" t="str">
            <v>철골공</v>
          </cell>
        </row>
      </sheetData>
      <sheetData sheetId="978">
        <row r="2">
          <cell r="C2" t="str">
            <v>철골공</v>
          </cell>
        </row>
      </sheetData>
      <sheetData sheetId="979">
        <row r="2">
          <cell r="C2" t="str">
            <v>철골공</v>
          </cell>
        </row>
      </sheetData>
      <sheetData sheetId="980">
        <row r="2">
          <cell r="C2" t="str">
            <v>철골공</v>
          </cell>
        </row>
      </sheetData>
      <sheetData sheetId="981">
        <row r="2">
          <cell r="C2" t="str">
            <v>철골공</v>
          </cell>
        </row>
      </sheetData>
      <sheetData sheetId="982">
        <row r="2">
          <cell r="C2" t="str">
            <v>철골공</v>
          </cell>
        </row>
      </sheetData>
      <sheetData sheetId="983">
        <row r="2">
          <cell r="C2" t="str">
            <v>철골공</v>
          </cell>
        </row>
      </sheetData>
      <sheetData sheetId="984">
        <row r="2">
          <cell r="C2" t="str">
            <v>철골공</v>
          </cell>
        </row>
      </sheetData>
      <sheetData sheetId="985">
        <row r="2">
          <cell r="C2" t="str">
            <v>철골공</v>
          </cell>
        </row>
      </sheetData>
      <sheetData sheetId="986">
        <row r="2">
          <cell r="C2" t="str">
            <v>철골공</v>
          </cell>
        </row>
      </sheetData>
      <sheetData sheetId="987">
        <row r="2">
          <cell r="C2" t="str">
            <v>철골공</v>
          </cell>
        </row>
      </sheetData>
      <sheetData sheetId="988">
        <row r="2">
          <cell r="C2" t="str">
            <v>철골공</v>
          </cell>
        </row>
      </sheetData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 refreshError="1"/>
      <sheetData sheetId="1001"/>
      <sheetData sheetId="1002"/>
      <sheetData sheetId="1003"/>
      <sheetData sheetId="1004"/>
      <sheetData sheetId="1005"/>
      <sheetData sheetId="1006" refreshError="1"/>
      <sheetData sheetId="1007" refreshError="1"/>
      <sheetData sheetId="1008"/>
      <sheetData sheetId="1009"/>
      <sheetData sheetId="1010" refreshError="1"/>
      <sheetData sheetId="1011">
        <row r="2">
          <cell r="C2" t="str">
            <v>철골공</v>
          </cell>
        </row>
      </sheetData>
      <sheetData sheetId="1012">
        <row r="2">
          <cell r="C2" t="str">
            <v>철골공</v>
          </cell>
        </row>
      </sheetData>
      <sheetData sheetId="1013" refreshError="1"/>
      <sheetData sheetId="1014" refreshError="1"/>
      <sheetData sheetId="1015" refreshError="1"/>
      <sheetData sheetId="1016"/>
      <sheetData sheetId="1017" refreshError="1"/>
      <sheetData sheetId="1018"/>
      <sheetData sheetId="1019"/>
      <sheetData sheetId="1020"/>
      <sheetData sheetId="1021"/>
      <sheetData sheetId="1022"/>
      <sheetData sheetId="1023"/>
      <sheetData sheetId="1024" refreshError="1"/>
      <sheetData sheetId="1025"/>
      <sheetData sheetId="1026"/>
      <sheetData sheetId="1027" refreshError="1"/>
      <sheetData sheetId="1028"/>
      <sheetData sheetId="1029" refreshError="1"/>
      <sheetData sheetId="1030"/>
      <sheetData sheetId="1031"/>
      <sheetData sheetId="1032"/>
      <sheetData sheetId="1033" refreshError="1"/>
      <sheetData sheetId="1034"/>
      <sheetData sheetId="1035"/>
      <sheetData sheetId="1036"/>
      <sheetData sheetId="1037">
        <row r="2">
          <cell r="C2" t="str">
            <v>철골공</v>
          </cell>
        </row>
      </sheetData>
      <sheetData sheetId="1038"/>
      <sheetData sheetId="1039"/>
      <sheetData sheetId="1040"/>
      <sheetData sheetId="1041"/>
      <sheetData sheetId="1042"/>
      <sheetData sheetId="1043" refreshError="1"/>
      <sheetData sheetId="1044" refreshError="1"/>
      <sheetData sheetId="1045"/>
      <sheetData sheetId="1046"/>
      <sheetData sheetId="1047" refreshError="1"/>
      <sheetData sheetId="1048"/>
      <sheetData sheetId="1049"/>
      <sheetData sheetId="1050"/>
      <sheetData sheetId="1051"/>
      <sheetData sheetId="1052"/>
      <sheetData sheetId="1053" refreshError="1"/>
      <sheetData sheetId="1054"/>
      <sheetData sheetId="1055"/>
      <sheetData sheetId="1056"/>
      <sheetData sheetId="1057" refreshError="1"/>
      <sheetData sheetId="1058" refreshError="1"/>
      <sheetData sheetId="1059"/>
      <sheetData sheetId="1060" refreshError="1"/>
      <sheetData sheetId="1061"/>
      <sheetData sheetId="1062"/>
      <sheetData sheetId="1063"/>
      <sheetData sheetId="1064"/>
      <sheetData sheetId="1065" refreshError="1"/>
      <sheetData sheetId="1066"/>
      <sheetData sheetId="1067" refreshError="1"/>
      <sheetData sheetId="1068" refreshError="1"/>
      <sheetData sheetId="1069" refreshError="1"/>
      <sheetData sheetId="1070" refreshError="1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/>
      <sheetData sheetId="1084"/>
      <sheetData sheetId="1085"/>
      <sheetData sheetId="1086"/>
      <sheetData sheetId="1087"/>
      <sheetData sheetId="1088">
        <row r="2">
          <cell r="C2" t="str">
            <v>철골공</v>
          </cell>
        </row>
      </sheetData>
      <sheetData sheetId="1089"/>
      <sheetData sheetId="1090"/>
      <sheetData sheetId="1091">
        <row r="2">
          <cell r="C2" t="str">
            <v>철골공</v>
          </cell>
        </row>
      </sheetData>
      <sheetData sheetId="1092"/>
      <sheetData sheetId="1093"/>
      <sheetData sheetId="1094" refreshError="1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 refreshError="1"/>
      <sheetData sheetId="1151" refreshError="1"/>
      <sheetData sheetId="1152" refreshError="1"/>
      <sheetData sheetId="1153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>
        <row r="2">
          <cell r="C2" t="str">
            <v>철골공</v>
          </cell>
        </row>
      </sheetData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>
        <row r="2">
          <cell r="C2" t="str">
            <v>철골공</v>
          </cell>
        </row>
      </sheetData>
      <sheetData sheetId="1280">
        <row r="2">
          <cell r="C2" t="str">
            <v>철골공</v>
          </cell>
        </row>
      </sheetData>
      <sheetData sheetId="1281">
        <row r="2">
          <cell r="C2" t="str">
            <v>철골공</v>
          </cell>
        </row>
      </sheetData>
      <sheetData sheetId="1282">
        <row r="2">
          <cell r="C2" t="str">
            <v>철골공</v>
          </cell>
        </row>
      </sheetData>
      <sheetData sheetId="1283">
        <row r="2">
          <cell r="C2" t="str">
            <v>철골공</v>
          </cell>
        </row>
      </sheetData>
      <sheetData sheetId="1284">
        <row r="2">
          <cell r="C2" t="str">
            <v>철골공</v>
          </cell>
        </row>
      </sheetData>
      <sheetData sheetId="1285">
        <row r="2">
          <cell r="C2" t="str">
            <v>철골공</v>
          </cell>
        </row>
      </sheetData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>
        <row r="2">
          <cell r="C2" t="str">
            <v>철골공</v>
          </cell>
        </row>
      </sheetData>
      <sheetData sheetId="1299">
        <row r="2">
          <cell r="C2" t="str">
            <v>철골공</v>
          </cell>
        </row>
      </sheetData>
      <sheetData sheetId="1300">
        <row r="2">
          <cell r="C2" t="str">
            <v>철골공</v>
          </cell>
        </row>
      </sheetData>
      <sheetData sheetId="1301">
        <row r="2">
          <cell r="C2" t="str">
            <v>철골공</v>
          </cell>
        </row>
      </sheetData>
      <sheetData sheetId="1302">
        <row r="2">
          <cell r="C2" t="str">
            <v>철골공</v>
          </cell>
        </row>
      </sheetData>
      <sheetData sheetId="1303">
        <row r="2">
          <cell r="C2" t="str">
            <v>철골공</v>
          </cell>
        </row>
      </sheetData>
      <sheetData sheetId="1304">
        <row r="2">
          <cell r="C2" t="str">
            <v>철골공</v>
          </cell>
        </row>
      </sheetData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>
        <row r="2">
          <cell r="C2" t="str">
            <v>철골공</v>
          </cell>
        </row>
      </sheetData>
      <sheetData sheetId="1322">
        <row r="2">
          <cell r="C2" t="str">
            <v>철골공</v>
          </cell>
        </row>
      </sheetData>
      <sheetData sheetId="1323">
        <row r="2">
          <cell r="C2" t="str">
            <v>철골공</v>
          </cell>
        </row>
      </sheetData>
      <sheetData sheetId="1324">
        <row r="2">
          <cell r="C2" t="str">
            <v>철골공</v>
          </cell>
        </row>
      </sheetData>
      <sheetData sheetId="1325">
        <row r="2">
          <cell r="C2" t="str">
            <v>철골공</v>
          </cell>
        </row>
      </sheetData>
      <sheetData sheetId="1326">
        <row r="2">
          <cell r="C2" t="str">
            <v>철골공</v>
          </cell>
        </row>
      </sheetData>
      <sheetData sheetId="1327">
        <row r="2">
          <cell r="C2" t="str">
            <v>철골공</v>
          </cell>
        </row>
      </sheetData>
      <sheetData sheetId="1328">
        <row r="2">
          <cell r="C2" t="str">
            <v>철골공</v>
          </cell>
        </row>
      </sheetData>
      <sheetData sheetId="1329">
        <row r="2">
          <cell r="C2" t="str">
            <v>철골공</v>
          </cell>
        </row>
      </sheetData>
      <sheetData sheetId="1330">
        <row r="2">
          <cell r="C2" t="str">
            <v>철골공</v>
          </cell>
        </row>
      </sheetData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>
        <row r="2">
          <cell r="C2" t="str">
            <v>철골공</v>
          </cell>
        </row>
      </sheetData>
      <sheetData sheetId="1341">
        <row r="2">
          <cell r="C2" t="str">
            <v>철골공</v>
          </cell>
        </row>
      </sheetData>
      <sheetData sheetId="1342">
        <row r="2">
          <cell r="C2" t="str">
            <v>철골공</v>
          </cell>
        </row>
      </sheetData>
      <sheetData sheetId="1343">
        <row r="2">
          <cell r="C2" t="str">
            <v>철골공</v>
          </cell>
        </row>
      </sheetData>
      <sheetData sheetId="1344">
        <row r="2">
          <cell r="C2" t="str">
            <v>철골공</v>
          </cell>
        </row>
      </sheetData>
      <sheetData sheetId="1345">
        <row r="2">
          <cell r="C2" t="str">
            <v>철골공</v>
          </cell>
        </row>
      </sheetData>
      <sheetData sheetId="1346">
        <row r="2">
          <cell r="C2" t="str">
            <v>철골공</v>
          </cell>
        </row>
      </sheetData>
      <sheetData sheetId="1347">
        <row r="2">
          <cell r="C2" t="str">
            <v>철골공</v>
          </cell>
        </row>
      </sheetData>
      <sheetData sheetId="1348">
        <row r="2">
          <cell r="C2" t="str">
            <v>철골공</v>
          </cell>
        </row>
      </sheetData>
      <sheetData sheetId="1349">
        <row r="2">
          <cell r="C2" t="str">
            <v>철골공</v>
          </cell>
        </row>
      </sheetData>
      <sheetData sheetId="1350">
        <row r="2">
          <cell r="C2" t="str">
            <v>철골공</v>
          </cell>
        </row>
      </sheetData>
      <sheetData sheetId="1351">
        <row r="2">
          <cell r="C2" t="str">
            <v>철골공</v>
          </cell>
        </row>
      </sheetData>
      <sheetData sheetId="1352">
        <row r="2">
          <cell r="C2" t="str">
            <v>철골공</v>
          </cell>
        </row>
      </sheetData>
      <sheetData sheetId="1353">
        <row r="2">
          <cell r="C2" t="str">
            <v>철골공</v>
          </cell>
        </row>
      </sheetData>
      <sheetData sheetId="1354">
        <row r="2">
          <cell r="C2" t="str">
            <v>철골공</v>
          </cell>
        </row>
      </sheetData>
      <sheetData sheetId="1355">
        <row r="2">
          <cell r="C2" t="str">
            <v>철골공</v>
          </cell>
        </row>
      </sheetData>
      <sheetData sheetId="1356">
        <row r="2">
          <cell r="C2" t="str">
            <v>철골공</v>
          </cell>
        </row>
      </sheetData>
      <sheetData sheetId="1357">
        <row r="2">
          <cell r="C2" t="str">
            <v>철골공</v>
          </cell>
        </row>
      </sheetData>
      <sheetData sheetId="1358">
        <row r="2">
          <cell r="C2" t="str">
            <v>철골공</v>
          </cell>
        </row>
      </sheetData>
      <sheetData sheetId="1359">
        <row r="2">
          <cell r="C2" t="str">
            <v>철골공</v>
          </cell>
        </row>
      </sheetData>
      <sheetData sheetId="1360">
        <row r="2">
          <cell r="C2" t="str">
            <v>철골공</v>
          </cell>
        </row>
      </sheetData>
      <sheetData sheetId="1361">
        <row r="2">
          <cell r="C2" t="str">
            <v>철골공</v>
          </cell>
        </row>
      </sheetData>
      <sheetData sheetId="1362">
        <row r="2">
          <cell r="C2" t="str">
            <v>철골공</v>
          </cell>
        </row>
      </sheetData>
      <sheetData sheetId="1363">
        <row r="2">
          <cell r="C2" t="str">
            <v>철골공</v>
          </cell>
        </row>
      </sheetData>
      <sheetData sheetId="1364">
        <row r="2">
          <cell r="C2" t="str">
            <v>철골공</v>
          </cell>
        </row>
      </sheetData>
      <sheetData sheetId="1365">
        <row r="2">
          <cell r="C2" t="str">
            <v>철골공</v>
          </cell>
        </row>
      </sheetData>
      <sheetData sheetId="1366">
        <row r="2">
          <cell r="C2" t="str">
            <v>철골공</v>
          </cell>
        </row>
      </sheetData>
      <sheetData sheetId="1367">
        <row r="2">
          <cell r="C2" t="str">
            <v>철골공</v>
          </cell>
        </row>
      </sheetData>
      <sheetData sheetId="1368">
        <row r="2">
          <cell r="C2" t="str">
            <v>철골공</v>
          </cell>
        </row>
      </sheetData>
      <sheetData sheetId="1369">
        <row r="2">
          <cell r="C2" t="str">
            <v>철골공</v>
          </cell>
        </row>
      </sheetData>
      <sheetData sheetId="1370">
        <row r="2">
          <cell r="C2" t="str">
            <v>철골공</v>
          </cell>
        </row>
      </sheetData>
      <sheetData sheetId="1371">
        <row r="2">
          <cell r="C2" t="str">
            <v>철골공</v>
          </cell>
        </row>
      </sheetData>
      <sheetData sheetId="1372">
        <row r="2">
          <cell r="C2" t="str">
            <v>철골공</v>
          </cell>
        </row>
      </sheetData>
      <sheetData sheetId="1373">
        <row r="2">
          <cell r="C2" t="str">
            <v>철골공</v>
          </cell>
        </row>
      </sheetData>
      <sheetData sheetId="1374">
        <row r="2">
          <cell r="C2" t="str">
            <v>철골공</v>
          </cell>
        </row>
      </sheetData>
      <sheetData sheetId="1375">
        <row r="2">
          <cell r="C2" t="str">
            <v>철골공</v>
          </cell>
        </row>
      </sheetData>
      <sheetData sheetId="1376">
        <row r="2">
          <cell r="C2" t="str">
            <v>철골공</v>
          </cell>
        </row>
      </sheetData>
      <sheetData sheetId="1377">
        <row r="2">
          <cell r="C2" t="str">
            <v>철골공</v>
          </cell>
        </row>
      </sheetData>
      <sheetData sheetId="1378">
        <row r="2">
          <cell r="C2" t="str">
            <v>철골공</v>
          </cell>
        </row>
      </sheetData>
      <sheetData sheetId="1379">
        <row r="2">
          <cell r="C2" t="str">
            <v>철골공</v>
          </cell>
        </row>
      </sheetData>
      <sheetData sheetId="1380">
        <row r="2">
          <cell r="C2" t="str">
            <v>철골공</v>
          </cell>
        </row>
      </sheetData>
      <sheetData sheetId="1381">
        <row r="2">
          <cell r="C2" t="str">
            <v>철골공</v>
          </cell>
        </row>
      </sheetData>
      <sheetData sheetId="1382">
        <row r="2">
          <cell r="C2" t="str">
            <v>철골공</v>
          </cell>
        </row>
      </sheetData>
      <sheetData sheetId="1383">
        <row r="2">
          <cell r="C2" t="str">
            <v>철골공</v>
          </cell>
        </row>
      </sheetData>
      <sheetData sheetId="1384">
        <row r="2">
          <cell r="C2" t="str">
            <v>철골공</v>
          </cell>
        </row>
      </sheetData>
      <sheetData sheetId="1385">
        <row r="2">
          <cell r="C2" t="str">
            <v>철골공</v>
          </cell>
        </row>
      </sheetData>
      <sheetData sheetId="1386">
        <row r="2">
          <cell r="C2" t="str">
            <v>철골공</v>
          </cell>
        </row>
      </sheetData>
      <sheetData sheetId="1387">
        <row r="2">
          <cell r="C2" t="str">
            <v>철골공</v>
          </cell>
        </row>
      </sheetData>
      <sheetData sheetId="1388">
        <row r="2">
          <cell r="C2" t="str">
            <v>철골공</v>
          </cell>
        </row>
      </sheetData>
      <sheetData sheetId="1389">
        <row r="2">
          <cell r="C2" t="str">
            <v>철골공</v>
          </cell>
        </row>
      </sheetData>
      <sheetData sheetId="1390">
        <row r="2">
          <cell r="C2" t="str">
            <v>철골공</v>
          </cell>
        </row>
      </sheetData>
      <sheetData sheetId="1391">
        <row r="2">
          <cell r="C2" t="str">
            <v>철골공</v>
          </cell>
        </row>
      </sheetData>
      <sheetData sheetId="1392">
        <row r="2">
          <cell r="C2" t="str">
            <v>철골공</v>
          </cell>
        </row>
      </sheetData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>
        <row r="2">
          <cell r="C2">
            <v>0</v>
          </cell>
        </row>
      </sheetData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>
        <row r="2">
          <cell r="C2" t="str">
            <v>철골공</v>
          </cell>
        </row>
      </sheetData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>
        <row r="2">
          <cell r="C2" t="str">
            <v>철골공</v>
          </cell>
        </row>
      </sheetData>
      <sheetData sheetId="1424">
        <row r="2">
          <cell r="C2">
            <v>0</v>
          </cell>
        </row>
      </sheetData>
      <sheetData sheetId="1425">
        <row r="2">
          <cell r="C2" t="str">
            <v>철골공</v>
          </cell>
        </row>
      </sheetData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/>
      <sheetData sheetId="1460"/>
      <sheetData sheetId="146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>
        <row r="2">
          <cell r="C2" t="str">
            <v>철골공</v>
          </cell>
        </row>
      </sheetData>
      <sheetData sheetId="1479">
        <row r="2">
          <cell r="C2" t="str">
            <v>철골공</v>
          </cell>
        </row>
      </sheetData>
      <sheetData sheetId="1480">
        <row r="2">
          <cell r="C2" t="str">
            <v>철골공</v>
          </cell>
        </row>
      </sheetData>
      <sheetData sheetId="1481">
        <row r="2">
          <cell r="C2" t="str">
            <v>철골공</v>
          </cell>
        </row>
      </sheetData>
      <sheetData sheetId="1482">
        <row r="2">
          <cell r="C2" t="str">
            <v>철골공</v>
          </cell>
        </row>
      </sheetData>
      <sheetData sheetId="1483">
        <row r="2">
          <cell r="C2" t="str">
            <v>철골공</v>
          </cell>
        </row>
      </sheetData>
      <sheetData sheetId="1484">
        <row r="2">
          <cell r="C2" t="str">
            <v>철골공</v>
          </cell>
        </row>
      </sheetData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>
        <row r="2">
          <cell r="C2" t="str">
            <v>철골공</v>
          </cell>
        </row>
      </sheetData>
      <sheetData sheetId="1579"/>
      <sheetData sheetId="1580"/>
      <sheetData sheetId="1581">
        <row r="2">
          <cell r="C2" t="str">
            <v>철골공</v>
          </cell>
        </row>
      </sheetData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>
        <row r="2">
          <cell r="C2" t="str">
            <v>철골공</v>
          </cell>
        </row>
      </sheetData>
      <sheetData sheetId="1615">
        <row r="2">
          <cell r="C2" t="str">
            <v>철골공</v>
          </cell>
        </row>
      </sheetData>
      <sheetData sheetId="1616">
        <row r="2">
          <cell r="C2" t="str">
            <v>철골공</v>
          </cell>
        </row>
      </sheetData>
      <sheetData sheetId="1617">
        <row r="2">
          <cell r="C2" t="str">
            <v>철골공</v>
          </cell>
        </row>
      </sheetData>
      <sheetData sheetId="1618">
        <row r="2">
          <cell r="C2" t="str">
            <v>철골공</v>
          </cell>
        </row>
      </sheetData>
      <sheetData sheetId="1619">
        <row r="2">
          <cell r="C2" t="str">
            <v>철골공</v>
          </cell>
        </row>
      </sheetData>
      <sheetData sheetId="1620">
        <row r="2">
          <cell r="C2" t="str">
            <v>철골공</v>
          </cell>
        </row>
      </sheetData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>
        <row r="2">
          <cell r="C2" t="str">
            <v>철골공</v>
          </cell>
        </row>
      </sheetData>
      <sheetData sheetId="1714"/>
      <sheetData sheetId="1715"/>
      <sheetData sheetId="1716">
        <row r="2">
          <cell r="C2" t="str">
            <v>철골공</v>
          </cell>
        </row>
      </sheetData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>
        <row r="2">
          <cell r="C2" t="str">
            <v>철골공</v>
          </cell>
        </row>
      </sheetData>
      <sheetData sheetId="1739">
        <row r="2">
          <cell r="C2" t="str">
            <v>철골공</v>
          </cell>
        </row>
      </sheetData>
      <sheetData sheetId="1740">
        <row r="2">
          <cell r="C2" t="str">
            <v>철골공</v>
          </cell>
        </row>
      </sheetData>
      <sheetData sheetId="1741">
        <row r="2">
          <cell r="C2" t="str">
            <v>철골공</v>
          </cell>
        </row>
      </sheetData>
      <sheetData sheetId="1742">
        <row r="2">
          <cell r="C2" t="str">
            <v>철골공</v>
          </cell>
        </row>
      </sheetData>
      <sheetData sheetId="1743">
        <row r="2">
          <cell r="C2" t="str">
            <v>철골공</v>
          </cell>
        </row>
      </sheetData>
      <sheetData sheetId="1744">
        <row r="2">
          <cell r="C2" t="str">
            <v>철골공</v>
          </cell>
        </row>
      </sheetData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>
        <row r="2">
          <cell r="C2" t="str">
            <v>철골공</v>
          </cell>
        </row>
      </sheetData>
      <sheetData sheetId="1838"/>
      <sheetData sheetId="1839"/>
      <sheetData sheetId="1840">
        <row r="2">
          <cell r="C2" t="str">
            <v>철골공</v>
          </cell>
        </row>
      </sheetData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>
        <row r="2">
          <cell r="C2" t="str">
            <v>철골공</v>
          </cell>
        </row>
      </sheetData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1"/>
  <sheetViews>
    <sheetView tabSelected="1" view="pageBreakPreview" zoomScaleNormal="100" zoomScaleSheetLayoutView="100" workbookViewId="0">
      <selection activeCell="D18" sqref="D18"/>
    </sheetView>
  </sheetViews>
  <sheetFormatPr defaultRowHeight="15.95" customHeight="1"/>
  <cols>
    <col min="1" max="2" width="7.83203125" style="2" customWidth="1"/>
    <col min="3" max="3" width="40" style="2" customWidth="1"/>
    <col min="4" max="4" width="24.1640625" style="2" customWidth="1"/>
    <col min="5" max="5" width="22.1640625" style="2" customWidth="1"/>
    <col min="6" max="6" width="3.5" style="2" customWidth="1"/>
    <col min="7" max="7" width="21.83203125" style="2" customWidth="1"/>
    <col min="8" max="8" width="18.5" style="2" customWidth="1"/>
    <col min="9" max="9" width="11.1640625" style="2" hidden="1" customWidth="1"/>
    <col min="10" max="10" width="13.6640625" style="2" hidden="1" customWidth="1"/>
    <col min="11" max="11" width="12.1640625" style="2" hidden="1" customWidth="1"/>
    <col min="12" max="16384" width="9.33203125" style="2"/>
  </cols>
  <sheetData>
    <row r="1" spans="1:10" ht="20.100000000000001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0" ht="15.95" customHeight="1">
      <c r="A2" s="3" t="s">
        <v>1</v>
      </c>
      <c r="B2" s="3"/>
      <c r="C2" s="4"/>
      <c r="D2" s="5"/>
      <c r="E2" s="6"/>
      <c r="F2" s="7"/>
      <c r="G2" s="8"/>
      <c r="H2" s="7" t="s">
        <v>2</v>
      </c>
    </row>
    <row r="3" spans="1:10" s="11" customFormat="1" ht="15.95" customHeight="1">
      <c r="A3" s="9" t="s">
        <v>3</v>
      </c>
      <c r="B3" s="9"/>
      <c r="C3" s="9"/>
      <c r="D3" s="10" t="s">
        <v>4</v>
      </c>
      <c r="E3" s="9" t="s">
        <v>5</v>
      </c>
      <c r="F3" s="9"/>
      <c r="G3" s="9"/>
      <c r="H3" s="10" t="s">
        <v>6</v>
      </c>
    </row>
    <row r="4" spans="1:10" s="11" customFormat="1" ht="15.95" customHeight="1">
      <c r="A4" s="9" t="s">
        <v>7</v>
      </c>
      <c r="B4" s="9"/>
      <c r="C4" s="9"/>
      <c r="D4" s="12">
        <f>D5+D8+D11</f>
        <v>264443469</v>
      </c>
      <c r="E4" s="13"/>
      <c r="F4" s="14"/>
      <c r="G4" s="15"/>
      <c r="H4" s="16"/>
      <c r="J4" s="17"/>
    </row>
    <row r="5" spans="1:10" s="11" customFormat="1" ht="15.95" customHeight="1">
      <c r="A5" s="18" t="s">
        <v>8</v>
      </c>
      <c r="B5" s="18" t="s">
        <v>9</v>
      </c>
      <c r="C5" s="10" t="s">
        <v>10</v>
      </c>
      <c r="D5" s="19">
        <v>100629472</v>
      </c>
      <c r="E5" s="20"/>
      <c r="F5" s="21"/>
      <c r="G5" s="22"/>
      <c r="H5" s="23"/>
      <c r="J5" s="17"/>
    </row>
    <row r="6" spans="1:10" s="11" customFormat="1" ht="15.95" customHeight="1">
      <c r="A6" s="9"/>
      <c r="B6" s="9"/>
      <c r="C6" s="10" t="s">
        <v>11</v>
      </c>
      <c r="D6" s="19">
        <v>0</v>
      </c>
      <c r="E6" s="20" t="s">
        <v>12</v>
      </c>
      <c r="F6" s="21" t="s">
        <v>13</v>
      </c>
      <c r="G6" s="24">
        <f>D38</f>
        <v>0</v>
      </c>
      <c r="H6" s="23" t="s">
        <v>14</v>
      </c>
      <c r="J6" s="17"/>
    </row>
    <row r="7" spans="1:10" s="11" customFormat="1" ht="15.95" customHeight="1">
      <c r="A7" s="9"/>
      <c r="B7" s="9"/>
      <c r="C7" s="10" t="s">
        <v>15</v>
      </c>
      <c r="D7" s="12">
        <f>D5+D6</f>
        <v>100629472</v>
      </c>
      <c r="E7" s="20"/>
      <c r="F7" s="21"/>
      <c r="G7" s="22"/>
      <c r="H7" s="23"/>
      <c r="J7" s="17"/>
    </row>
    <row r="8" spans="1:10" s="11" customFormat="1" ht="15.95" customHeight="1">
      <c r="A8" s="9"/>
      <c r="B8" s="18" t="s">
        <v>16</v>
      </c>
      <c r="C8" s="10" t="s">
        <v>17</v>
      </c>
      <c r="D8" s="19">
        <v>148891714</v>
      </c>
      <c r="E8" s="20"/>
      <c r="F8" s="21"/>
      <c r="G8" s="22"/>
      <c r="H8" s="23"/>
      <c r="J8" s="17"/>
    </row>
    <row r="9" spans="1:10" s="11" customFormat="1" ht="15.95" customHeight="1">
      <c r="A9" s="9"/>
      <c r="B9" s="9"/>
      <c r="C9" s="10" t="s">
        <v>18</v>
      </c>
      <c r="D9" s="12">
        <f>INT(D8*G9)</f>
        <v>28438317</v>
      </c>
      <c r="E9" s="20" t="s">
        <v>19</v>
      </c>
      <c r="F9" s="21" t="s">
        <v>20</v>
      </c>
      <c r="G9" s="25">
        <v>0.191</v>
      </c>
      <c r="H9" s="23"/>
    </row>
    <row r="10" spans="1:10" s="11" customFormat="1" ht="15.95" customHeight="1">
      <c r="A10" s="9"/>
      <c r="B10" s="9"/>
      <c r="C10" s="10" t="s">
        <v>15</v>
      </c>
      <c r="D10" s="12">
        <f>D8+D9</f>
        <v>177330031</v>
      </c>
      <c r="E10" s="20"/>
      <c r="F10" s="21"/>
      <c r="G10" s="22"/>
      <c r="H10" s="23"/>
      <c r="J10" s="17"/>
    </row>
    <row r="11" spans="1:10" s="11" customFormat="1" ht="15.95" customHeight="1">
      <c r="A11" s="9"/>
      <c r="B11" s="18" t="s">
        <v>21</v>
      </c>
      <c r="C11" s="10" t="s">
        <v>22</v>
      </c>
      <c r="D11" s="19">
        <v>14922283</v>
      </c>
      <c r="E11" s="20"/>
      <c r="F11" s="21"/>
      <c r="G11" s="22"/>
      <c r="H11" s="23"/>
      <c r="J11" s="17"/>
    </row>
    <row r="12" spans="1:10" s="11" customFormat="1" ht="15.95" customHeight="1">
      <c r="A12" s="9"/>
      <c r="B12" s="9"/>
      <c r="C12" s="10" t="s">
        <v>23</v>
      </c>
      <c r="D12" s="12">
        <f>INT(D10*G12)</f>
        <v>6312949</v>
      </c>
      <c r="E12" s="20" t="s">
        <v>24</v>
      </c>
      <c r="F12" s="21" t="s">
        <v>20</v>
      </c>
      <c r="G12" s="25">
        <v>3.56E-2</v>
      </c>
      <c r="H12" s="23"/>
    </row>
    <row r="13" spans="1:10" s="11" customFormat="1" ht="15.95" customHeight="1">
      <c r="A13" s="9"/>
      <c r="B13" s="9"/>
      <c r="C13" s="10" t="s">
        <v>25</v>
      </c>
      <c r="D13" s="12">
        <f>INT(D10*G13)</f>
        <v>1791033</v>
      </c>
      <c r="E13" s="20" t="s">
        <v>24</v>
      </c>
      <c r="F13" s="21" t="s">
        <v>20</v>
      </c>
      <c r="G13" s="25">
        <v>1.01E-2</v>
      </c>
      <c r="H13" s="23"/>
    </row>
    <row r="14" spans="1:10" s="11" customFormat="1" ht="15.95" customHeight="1">
      <c r="A14" s="9"/>
      <c r="B14" s="9"/>
      <c r="C14" s="10" t="s">
        <v>26</v>
      </c>
      <c r="D14" s="12">
        <f>INT(D8*G14)</f>
        <v>5352657</v>
      </c>
      <c r="E14" s="20" t="s">
        <v>27</v>
      </c>
      <c r="F14" s="21" t="s">
        <v>20</v>
      </c>
      <c r="G14" s="26">
        <v>3.5950000000000003E-2</v>
      </c>
      <c r="H14" s="23"/>
    </row>
    <row r="15" spans="1:10" s="11" customFormat="1" ht="15.95" customHeight="1">
      <c r="A15" s="9"/>
      <c r="B15" s="9"/>
      <c r="C15" s="10" t="s">
        <v>28</v>
      </c>
      <c r="D15" s="12">
        <f>INT(D8*G15)</f>
        <v>7072356</v>
      </c>
      <c r="E15" s="20" t="s">
        <v>27</v>
      </c>
      <c r="F15" s="21" t="s">
        <v>20</v>
      </c>
      <c r="G15" s="25">
        <v>4.7500000000000001E-2</v>
      </c>
      <c r="H15" s="23"/>
    </row>
    <row r="16" spans="1:10" s="11" customFormat="1" ht="15.95" customHeight="1">
      <c r="A16" s="9"/>
      <c r="B16" s="9"/>
      <c r="C16" s="10" t="s">
        <v>29</v>
      </c>
      <c r="D16" s="12">
        <f>INT(D14*G16)</f>
        <v>703339</v>
      </c>
      <c r="E16" s="20" t="s">
        <v>30</v>
      </c>
      <c r="F16" s="21" t="s">
        <v>20</v>
      </c>
      <c r="G16" s="25">
        <v>0.13139999999999999</v>
      </c>
      <c r="H16" s="23"/>
    </row>
    <row r="17" spans="1:12" s="11" customFormat="1" ht="15.95" customHeight="1">
      <c r="A17" s="9"/>
      <c r="B17" s="9"/>
      <c r="C17" s="10" t="s">
        <v>31</v>
      </c>
      <c r="D17" s="12">
        <f>INT(D8*G17)</f>
        <v>3424509</v>
      </c>
      <c r="E17" s="20" t="s">
        <v>27</v>
      </c>
      <c r="F17" s="21" t="s">
        <v>20</v>
      </c>
      <c r="G17" s="25">
        <v>2.3E-2</v>
      </c>
      <c r="H17" s="23"/>
    </row>
    <row r="18" spans="1:12" s="11" customFormat="1" ht="15.95" customHeight="1">
      <c r="A18" s="9"/>
      <c r="B18" s="9"/>
      <c r="C18" s="10" t="s">
        <v>32</v>
      </c>
      <c r="D18" s="12">
        <f>I18</f>
        <v>7859917</v>
      </c>
      <c r="E18" s="20" t="s">
        <v>33</v>
      </c>
      <c r="F18" s="21" t="s">
        <v>20</v>
      </c>
      <c r="G18" s="25">
        <v>3.15E-2</v>
      </c>
      <c r="H18" s="23"/>
      <c r="I18" s="27">
        <f>MIN(J18)</f>
        <v>7859917</v>
      </c>
      <c r="J18" s="17">
        <f>INT((D5+D8)*G18)</f>
        <v>7859917</v>
      </c>
      <c r="K18" s="17">
        <f>INT(((D5+D8)*G18))*1.2</f>
        <v>9431900.4000000004</v>
      </c>
      <c r="L18" s="17"/>
    </row>
    <row r="19" spans="1:12" s="11" customFormat="1" ht="15.95" customHeight="1">
      <c r="A19" s="9"/>
      <c r="B19" s="9"/>
      <c r="C19" s="10" t="s">
        <v>34</v>
      </c>
      <c r="D19" s="12">
        <f>INT((D5+D10)*G19)</f>
        <v>15287772</v>
      </c>
      <c r="E19" s="20" t="s">
        <v>35</v>
      </c>
      <c r="F19" s="21" t="s">
        <v>20</v>
      </c>
      <c r="G19" s="25">
        <v>5.5E-2</v>
      </c>
      <c r="H19" s="23"/>
      <c r="I19" s="27"/>
      <c r="J19" s="17"/>
      <c r="K19" s="17"/>
      <c r="L19" s="17"/>
    </row>
    <row r="20" spans="1:12" s="11" customFormat="1" ht="15.95" customHeight="1">
      <c r="A20" s="9"/>
      <c r="B20" s="9"/>
      <c r="C20" s="10" t="s">
        <v>36</v>
      </c>
      <c r="D20" s="12">
        <f>INT(D4*G20)</f>
        <v>214199</v>
      </c>
      <c r="E20" s="20" t="s">
        <v>37</v>
      </c>
      <c r="F20" s="21" t="s">
        <v>20</v>
      </c>
      <c r="G20" s="26">
        <v>8.0999999999999996E-4</v>
      </c>
      <c r="H20" s="23"/>
      <c r="I20" s="27"/>
      <c r="J20" s="17"/>
      <c r="K20" s="17"/>
      <c r="L20" s="17"/>
    </row>
    <row r="21" spans="1:12" s="11" customFormat="1" ht="15.95" customHeight="1">
      <c r="A21" s="9"/>
      <c r="B21" s="9"/>
      <c r="C21" s="10" t="s">
        <v>38</v>
      </c>
      <c r="D21" s="12">
        <f>INT(D4*G21)</f>
        <v>2115547</v>
      </c>
      <c r="E21" s="20" t="s">
        <v>39</v>
      </c>
      <c r="F21" s="21" t="s">
        <v>40</v>
      </c>
      <c r="G21" s="25">
        <v>8.0000000000000002E-3</v>
      </c>
      <c r="H21" s="23"/>
      <c r="I21" s="27"/>
      <c r="J21" s="17"/>
      <c r="K21" s="17"/>
      <c r="L21" s="17"/>
    </row>
    <row r="22" spans="1:12" s="11" customFormat="1" ht="15.95" customHeight="1">
      <c r="A22" s="9"/>
      <c r="B22" s="9"/>
      <c r="C22" s="10" t="s">
        <v>41</v>
      </c>
      <c r="D22" s="12">
        <f>INT(D4*G22)</f>
        <v>1057773</v>
      </c>
      <c r="E22" s="20" t="s">
        <v>37</v>
      </c>
      <c r="F22" s="21" t="s">
        <v>40</v>
      </c>
      <c r="G22" s="25">
        <v>4.0000000000000001E-3</v>
      </c>
      <c r="H22" s="23"/>
      <c r="J22" s="17"/>
      <c r="K22" s="17"/>
      <c r="L22" s="17"/>
    </row>
    <row r="23" spans="1:12" s="11" customFormat="1" ht="15.95" customHeight="1">
      <c r="A23" s="9"/>
      <c r="B23" s="9"/>
      <c r="C23" s="10" t="s">
        <v>42</v>
      </c>
      <c r="D23" s="12">
        <f>INT(D10*G23)</f>
        <v>10639</v>
      </c>
      <c r="E23" s="20" t="s">
        <v>24</v>
      </c>
      <c r="F23" s="21" t="s">
        <v>20</v>
      </c>
      <c r="G23" s="26">
        <v>6.0000000000000002E-5</v>
      </c>
      <c r="H23" s="23"/>
      <c r="J23" s="17"/>
      <c r="K23" s="17"/>
      <c r="L23" s="17"/>
    </row>
    <row r="24" spans="1:12" s="11" customFormat="1" ht="15.95" customHeight="1">
      <c r="A24" s="9"/>
      <c r="B24" s="9"/>
      <c r="C24" s="10" t="s">
        <v>43</v>
      </c>
      <c r="D24" s="12">
        <f>INT(D10*G24)</f>
        <v>159597</v>
      </c>
      <c r="E24" s="20" t="s">
        <v>24</v>
      </c>
      <c r="F24" s="21" t="s">
        <v>20</v>
      </c>
      <c r="G24" s="25">
        <v>8.9999999999999998E-4</v>
      </c>
      <c r="H24" s="23"/>
      <c r="J24" s="17"/>
      <c r="K24" s="17"/>
      <c r="L24" s="17"/>
    </row>
    <row r="25" spans="1:12" s="11" customFormat="1" ht="15.95" customHeight="1">
      <c r="A25" s="9"/>
      <c r="B25" s="9"/>
      <c r="C25" s="10" t="s">
        <v>44</v>
      </c>
      <c r="D25" s="12">
        <v>0</v>
      </c>
      <c r="E25" s="20"/>
      <c r="F25" s="21"/>
      <c r="G25" s="25"/>
      <c r="H25" s="23"/>
      <c r="J25" s="17"/>
      <c r="K25" s="17"/>
      <c r="L25" s="17"/>
    </row>
    <row r="26" spans="1:12" s="11" customFormat="1" ht="15.95" customHeight="1">
      <c r="A26" s="9"/>
      <c r="B26" s="9"/>
      <c r="C26" s="10" t="s">
        <v>45</v>
      </c>
      <c r="D26" s="12">
        <f>INT((D5+D8)*G26)</f>
        <v>623802</v>
      </c>
      <c r="E26" s="20" t="s">
        <v>46</v>
      </c>
      <c r="F26" s="21" t="s">
        <v>20</v>
      </c>
      <c r="G26" s="25">
        <v>2.5000000000000001E-3</v>
      </c>
      <c r="H26" s="23"/>
      <c r="I26" s="27"/>
      <c r="J26" s="17"/>
      <c r="K26" s="17"/>
      <c r="L26" s="17"/>
    </row>
    <row r="27" spans="1:12" s="11" customFormat="1" ht="15.95" customHeight="1">
      <c r="A27" s="9"/>
      <c r="B27" s="9"/>
      <c r="C27" s="10" t="s">
        <v>47</v>
      </c>
      <c r="D27" s="12">
        <v>855050</v>
      </c>
      <c r="E27" s="20"/>
      <c r="F27" s="21"/>
      <c r="G27" s="25"/>
      <c r="H27" s="23"/>
      <c r="I27" s="27"/>
      <c r="J27" s="17"/>
      <c r="K27" s="17"/>
      <c r="L27" s="17"/>
    </row>
    <row r="28" spans="1:12" s="11" customFormat="1" ht="15.95" customHeight="1">
      <c r="A28" s="9"/>
      <c r="B28" s="9"/>
      <c r="C28" s="10" t="s">
        <v>48</v>
      </c>
      <c r="D28" s="12">
        <v>9486525</v>
      </c>
      <c r="E28" s="20"/>
      <c r="F28" s="21"/>
      <c r="G28" s="25"/>
      <c r="H28" s="23"/>
      <c r="I28" s="27"/>
      <c r="J28" s="17"/>
      <c r="K28" s="17"/>
      <c r="L28" s="17"/>
    </row>
    <row r="29" spans="1:12" s="11" customFormat="1" ht="15.95" customHeight="1">
      <c r="A29" s="9"/>
      <c r="B29" s="9"/>
      <c r="C29" s="10" t="s">
        <v>49</v>
      </c>
      <c r="D29" s="12">
        <f>SUM(D11:D28)</f>
        <v>77249947</v>
      </c>
      <c r="E29" s="20"/>
      <c r="F29" s="21"/>
      <c r="G29" s="22"/>
      <c r="H29" s="23"/>
    </row>
    <row r="30" spans="1:12" s="11" customFormat="1" ht="15.95" customHeight="1">
      <c r="A30" s="9" t="s">
        <v>50</v>
      </c>
      <c r="B30" s="9"/>
      <c r="C30" s="9"/>
      <c r="D30" s="12">
        <f>D7+D10+D29</f>
        <v>355209450</v>
      </c>
      <c r="E30" s="20"/>
      <c r="F30" s="21"/>
      <c r="G30" s="22"/>
      <c r="H30" s="23"/>
    </row>
    <row r="31" spans="1:12" s="11" customFormat="1" ht="15.95" customHeight="1">
      <c r="A31" s="9" t="s">
        <v>51</v>
      </c>
      <c r="B31" s="9"/>
      <c r="C31" s="9"/>
      <c r="D31" s="12">
        <f>INT(D30*G31)</f>
        <v>28416756</v>
      </c>
      <c r="E31" s="20" t="s">
        <v>50</v>
      </c>
      <c r="F31" s="21" t="s">
        <v>20</v>
      </c>
      <c r="G31" s="25">
        <v>0.08</v>
      </c>
      <c r="H31" s="23"/>
    </row>
    <row r="32" spans="1:12" s="11" customFormat="1" ht="15.95" customHeight="1">
      <c r="A32" s="9" t="s">
        <v>52</v>
      </c>
      <c r="B32" s="9"/>
      <c r="C32" s="9"/>
      <c r="D32" s="12">
        <f>INT((D10+D29+D31)*G32)-799/1.1</f>
        <v>42448783.636363633</v>
      </c>
      <c r="E32" s="20" t="s">
        <v>53</v>
      </c>
      <c r="F32" s="21" t="s">
        <v>20</v>
      </c>
      <c r="G32" s="25">
        <v>0.15</v>
      </c>
      <c r="H32" s="23"/>
    </row>
    <row r="33" spans="1:10" s="11" customFormat="1" ht="15.95" customHeight="1">
      <c r="A33" s="9" t="s">
        <v>54</v>
      </c>
      <c r="B33" s="9"/>
      <c r="C33" s="9"/>
      <c r="D33" s="12">
        <v>435276</v>
      </c>
      <c r="E33" s="20"/>
      <c r="F33" s="21"/>
      <c r="G33" s="25"/>
      <c r="H33" s="23"/>
    </row>
    <row r="34" spans="1:10" s="11" customFormat="1" ht="15.95" customHeight="1">
      <c r="A34" s="28" t="s">
        <v>55</v>
      </c>
      <c r="B34" s="29"/>
      <c r="C34" s="30"/>
      <c r="D34" s="12">
        <v>1532462</v>
      </c>
      <c r="E34" s="20"/>
      <c r="F34" s="21"/>
      <c r="G34" s="25"/>
      <c r="H34" s="23"/>
    </row>
    <row r="35" spans="1:10" s="11" customFormat="1" ht="15.95" customHeight="1">
      <c r="A35" s="31" t="s">
        <v>56</v>
      </c>
      <c r="B35" s="31"/>
      <c r="C35" s="31"/>
      <c r="D35" s="12">
        <f>SUM(D30:D34)</f>
        <v>428042727.63636363</v>
      </c>
      <c r="E35" s="20"/>
      <c r="F35" s="21"/>
      <c r="G35" s="25"/>
      <c r="H35" s="23"/>
    </row>
    <row r="36" spans="1:10" s="11" customFormat="1" ht="15.95" customHeight="1">
      <c r="A36" s="9" t="s">
        <v>57</v>
      </c>
      <c r="B36" s="9"/>
      <c r="C36" s="9"/>
      <c r="D36" s="12">
        <f>INT(SUM(D30:D34)*G36)</f>
        <v>42804272</v>
      </c>
      <c r="E36" s="20" t="s">
        <v>58</v>
      </c>
      <c r="F36" s="21" t="s">
        <v>20</v>
      </c>
      <c r="G36" s="32">
        <v>0.1</v>
      </c>
      <c r="H36" s="33"/>
      <c r="J36" s="17"/>
    </row>
    <row r="37" spans="1:10" s="11" customFormat="1" ht="15.95" customHeight="1">
      <c r="A37" s="31" t="s">
        <v>59</v>
      </c>
      <c r="B37" s="31"/>
      <c r="C37" s="31"/>
      <c r="D37" s="34">
        <f>D30+D31+D32+D33+D34+D36</f>
        <v>470846999.63636363</v>
      </c>
      <c r="E37" s="35"/>
      <c r="F37" s="36"/>
      <c r="G37" s="37"/>
      <c r="H37" s="38"/>
      <c r="J37" s="17"/>
    </row>
    <row r="38" spans="1:10" s="11" customFormat="1" ht="15.95" customHeight="1">
      <c r="A38" s="9" t="s">
        <v>60</v>
      </c>
      <c r="B38" s="9"/>
      <c r="C38" s="9"/>
      <c r="D38" s="39">
        <v>0</v>
      </c>
      <c r="E38" s="20"/>
      <c r="F38" s="21"/>
      <c r="G38" s="22"/>
      <c r="H38" s="23"/>
      <c r="J38" s="17"/>
    </row>
    <row r="39" spans="1:10" s="11" customFormat="1" ht="15.95" customHeight="1">
      <c r="A39" s="31" t="s">
        <v>61</v>
      </c>
      <c r="B39" s="31"/>
      <c r="C39" s="31"/>
      <c r="D39" s="40">
        <f>D37+D38</f>
        <v>470846999.63636363</v>
      </c>
      <c r="E39" s="35"/>
      <c r="F39" s="36"/>
      <c r="G39" s="37"/>
      <c r="H39" s="38"/>
      <c r="J39" s="17"/>
    </row>
    <row r="40" spans="1:10" s="11" customFormat="1" ht="15.95" customHeight="1">
      <c r="A40" s="9" t="s">
        <v>62</v>
      </c>
      <c r="B40" s="9"/>
      <c r="C40" s="9"/>
      <c r="D40" s="39">
        <v>0</v>
      </c>
      <c r="E40" s="20"/>
      <c r="F40" s="21"/>
      <c r="G40" s="22"/>
      <c r="H40" s="41"/>
      <c r="J40" s="17"/>
    </row>
    <row r="41" spans="1:10" s="43" customFormat="1" ht="15.95" customHeight="1">
      <c r="A41" s="31" t="s">
        <v>63</v>
      </c>
      <c r="B41" s="31"/>
      <c r="C41" s="31"/>
      <c r="D41" s="40">
        <f>SUM(D39:D40)</f>
        <v>470846999.63636363</v>
      </c>
      <c r="E41" s="35"/>
      <c r="F41" s="36"/>
      <c r="G41" s="42"/>
      <c r="H41" s="38"/>
      <c r="J41" s="44"/>
    </row>
  </sheetData>
  <mergeCells count="20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1:H1"/>
    <mergeCell ref="A3:C3"/>
    <mergeCell ref="E3:G3"/>
    <mergeCell ref="A4:C4"/>
    <mergeCell ref="A5:A29"/>
    <mergeCell ref="B5:B7"/>
    <mergeCell ref="B8:B10"/>
    <mergeCell ref="B11:B29"/>
  </mergeCells>
  <phoneticPr fontId="3" type="noConversion"/>
  <printOptions horizontalCentered="1"/>
  <pageMargins left="0.39370078740157483" right="0.39370078740157483" top="0.59055118110236227" bottom="0.39370078740157483" header="0.39370078740157483" footer="0.39370078740157483"/>
  <pageSetup paperSize="9" scale="83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V128"/>
  <sheetViews>
    <sheetView workbookViewId="0">
      <selection activeCell="D18" sqref="D18"/>
    </sheetView>
  </sheetViews>
  <sheetFormatPr defaultRowHeight="18.399999999999999" customHeight="1"/>
  <cols>
    <col min="1" max="1" width="25" customWidth="1"/>
    <col min="2" max="2" width="48.33203125" bestFit="1" customWidth="1"/>
    <col min="3" max="3" width="8" customWidth="1"/>
    <col min="4" max="4" width="5" customWidth="1"/>
    <col min="5" max="5" width="12" customWidth="1"/>
    <col min="6" max="6" width="13" customWidth="1"/>
    <col min="7" max="10" width="12" customWidth="1"/>
    <col min="11" max="11" width="11" customWidth="1"/>
    <col min="12" max="12" width="12" customWidth="1"/>
    <col min="13" max="13" width="6" customWidth="1"/>
    <col min="14" max="62" width="0" hidden="1" customWidth="1"/>
  </cols>
  <sheetData>
    <row r="1" spans="1:100" ht="18.399999999999999" customHeight="1" thickBot="1">
      <c r="A1" t="s">
        <v>64</v>
      </c>
    </row>
    <row r="2" spans="1:100" ht="18.399999999999999" customHeight="1">
      <c r="A2" s="45" t="s">
        <v>65</v>
      </c>
      <c r="B2" s="46" t="s">
        <v>66</v>
      </c>
      <c r="C2" s="46" t="s">
        <v>67</v>
      </c>
      <c r="D2" s="46" t="s">
        <v>68</v>
      </c>
      <c r="E2" s="46" t="s">
        <v>69</v>
      </c>
      <c r="F2" s="46" t="s">
        <v>70</v>
      </c>
      <c r="G2" s="46" t="s">
        <v>71</v>
      </c>
      <c r="H2" s="46" t="s">
        <v>70</v>
      </c>
      <c r="I2" s="46" t="s">
        <v>72</v>
      </c>
      <c r="J2" s="46" t="s">
        <v>70</v>
      </c>
      <c r="K2" s="46" t="s">
        <v>73</v>
      </c>
      <c r="L2" s="46" t="s">
        <v>70</v>
      </c>
      <c r="M2" s="47" t="s">
        <v>74</v>
      </c>
    </row>
    <row r="3" spans="1:100" ht="18.399999999999999" customHeight="1" thickBot="1">
      <c r="A3" s="48" t="s">
        <v>70</v>
      </c>
      <c r="B3" s="49" t="s">
        <v>70</v>
      </c>
      <c r="C3" s="49" t="s">
        <v>70</v>
      </c>
      <c r="D3" s="49" t="s">
        <v>70</v>
      </c>
      <c r="E3" s="50" t="s">
        <v>75</v>
      </c>
      <c r="F3" s="50" t="s">
        <v>76</v>
      </c>
      <c r="G3" s="50" t="s">
        <v>75</v>
      </c>
      <c r="H3" s="50" t="s">
        <v>76</v>
      </c>
      <c r="I3" s="50" t="s">
        <v>75</v>
      </c>
      <c r="J3" s="50" t="s">
        <v>76</v>
      </c>
      <c r="K3" s="50" t="s">
        <v>75</v>
      </c>
      <c r="L3" s="50" t="s">
        <v>76</v>
      </c>
      <c r="M3" s="51" t="s">
        <v>70</v>
      </c>
      <c r="S3" s="52" t="s">
        <v>77</v>
      </c>
      <c r="T3" s="52" t="s">
        <v>78</v>
      </c>
      <c r="U3" s="52" t="s">
        <v>79</v>
      </c>
      <c r="V3" s="52" t="s">
        <v>80</v>
      </c>
      <c r="W3" s="52" t="s">
        <v>81</v>
      </c>
      <c r="X3" s="52" t="s">
        <v>82</v>
      </c>
      <c r="Y3" s="52" t="s">
        <v>83</v>
      </c>
    </row>
    <row r="4" spans="1:100" ht="18.399999999999999" customHeight="1">
      <c r="A4" s="53" t="s">
        <v>84</v>
      </c>
      <c r="B4" s="54" t="s">
        <v>85</v>
      </c>
      <c r="C4" s="55">
        <v>1</v>
      </c>
      <c r="D4" s="54" t="s">
        <v>86</v>
      </c>
      <c r="F4" s="55">
        <f t="shared" ref="F4:F67" si="0">H4+J4+L4</f>
        <v>470847000</v>
      </c>
      <c r="H4" s="55">
        <f>TRUNC(H6+H7+H8+H9+H10+H11+H12+H13+H14+H15+H16+H17+H18+H19+H20+H21+H22+H23+H24+H25+H26+H27+H28+H30,0)</f>
        <v>100629472</v>
      </c>
      <c r="J4" s="55">
        <f>TRUNC(J6+J7+J8+J9+J10+J11+J12+J13+J14+J15+J16+J17+J18+J19+J20+J21+J22+J23+J24+J25+J26+J27+J28+J30,0)</f>
        <v>182637931</v>
      </c>
      <c r="L4" s="55">
        <f>TRUNC(L6+L7+L8+L9+L10+L11+L12+L13+L14+L15+L16+L17+L18+L19+L20+L21+L22+L23+L24+L25+L26+L27+L28+L30,0)</f>
        <v>187579597</v>
      </c>
      <c r="M4" s="56" t="s">
        <v>70</v>
      </c>
      <c r="N4" t="s">
        <v>87</v>
      </c>
      <c r="O4" t="s">
        <v>88</v>
      </c>
      <c r="CV4" s="54" t="s">
        <v>70</v>
      </c>
    </row>
    <row r="5" spans="1:100" ht="18.399999999999999" customHeight="1">
      <c r="A5" s="53" t="s">
        <v>89</v>
      </c>
      <c r="B5" s="54" t="s">
        <v>70</v>
      </c>
      <c r="C5" s="54"/>
      <c r="D5" s="54" t="s">
        <v>86</v>
      </c>
      <c r="E5" s="55">
        <f t="shared" ref="E5:E32" si="1">G5+I5+K5</f>
        <v>0</v>
      </c>
      <c r="F5" s="55">
        <f t="shared" si="0"/>
        <v>355209450</v>
      </c>
      <c r="G5" s="52"/>
      <c r="H5" s="55">
        <f>TRUNC(H6+H7+H8+H9+H10+H11+H12+H13+H14+H15+H16+H17+H18+H19+H20+H21+H22+H23+H24,0)</f>
        <v>100629472</v>
      </c>
      <c r="I5" s="52"/>
      <c r="J5" s="55">
        <f>TRUNC(J6+J7+J8+J9+J10+J11+J12+J13+J14+J15+J16+J17+J18+J19+J20+J21+J22+J23+J24,0)</f>
        <v>182637931</v>
      </c>
      <c r="K5" s="52"/>
      <c r="L5" s="55">
        <f>TRUNC(L6+L7+L8+L9+L10+L11+L12+L13+L14+L15+L16+L17+L18+L19+L20+L21+L22+L23+L24,0)</f>
        <v>71942047</v>
      </c>
      <c r="M5" s="56" t="s">
        <v>70</v>
      </c>
      <c r="N5" t="s">
        <v>70</v>
      </c>
      <c r="P5" t="s">
        <v>90</v>
      </c>
      <c r="Q5" t="s">
        <v>70</v>
      </c>
      <c r="R5" t="s">
        <v>70</v>
      </c>
      <c r="CC5" s="54" t="s">
        <v>91</v>
      </c>
    </row>
    <row r="6" spans="1:100" ht="18.399999999999999" customHeight="1">
      <c r="A6" s="53" t="s">
        <v>92</v>
      </c>
      <c r="B6" s="54" t="s">
        <v>70</v>
      </c>
      <c r="C6" s="55">
        <v>1</v>
      </c>
      <c r="D6" s="54" t="s">
        <v>86</v>
      </c>
      <c r="E6" s="55">
        <f t="shared" si="1"/>
        <v>264443469</v>
      </c>
      <c r="F6" s="55">
        <f t="shared" si="0"/>
        <v>264443469</v>
      </c>
      <c r="G6" s="55">
        <f>H33</f>
        <v>100629472</v>
      </c>
      <c r="H6" s="55">
        <f>TRUNC(G6*C6,0)</f>
        <v>100629472</v>
      </c>
      <c r="I6" s="55">
        <f>J33</f>
        <v>148891714</v>
      </c>
      <c r="J6" s="55">
        <f>TRUNC(I6*C6,0)</f>
        <v>148891714</v>
      </c>
      <c r="K6" s="55">
        <f>L33</f>
        <v>14922283</v>
      </c>
      <c r="L6" s="55">
        <f>TRUNC(K6*C6,0)</f>
        <v>14922283</v>
      </c>
      <c r="M6" s="56" t="s">
        <v>70</v>
      </c>
      <c r="N6" t="s">
        <v>70</v>
      </c>
      <c r="P6" t="s">
        <v>93</v>
      </c>
      <c r="Q6" t="s">
        <v>70</v>
      </c>
      <c r="R6" t="s">
        <v>94</v>
      </c>
      <c r="AA6" s="57" t="s">
        <v>95</v>
      </c>
      <c r="AB6" s="58">
        <f>내역서!J6*19.1/100</f>
        <v>28438317.374000002</v>
      </c>
      <c r="AC6" s="57" t="s">
        <v>96</v>
      </c>
      <c r="AD6" s="59">
        <f t="shared" ref="AD6:AD15" si="2">$AB6</f>
        <v>28438317.374000002</v>
      </c>
      <c r="BJ6" s="60" t="str">
        <f>HYPERLINK("#내역서!A33","ASY30-10 →")</f>
        <v>ASY30-10 →</v>
      </c>
      <c r="CC6" s="54" t="s">
        <v>97</v>
      </c>
    </row>
    <row r="7" spans="1:100" ht="18.399999999999999" customHeight="1">
      <c r="A7" s="53" t="s">
        <v>98</v>
      </c>
      <c r="B7" s="54" t="s">
        <v>99</v>
      </c>
      <c r="C7" s="55">
        <v>1</v>
      </c>
      <c r="D7" s="54" t="s">
        <v>86</v>
      </c>
      <c r="E7" s="55">
        <f t="shared" si="1"/>
        <v>0</v>
      </c>
      <c r="F7" s="55">
        <f t="shared" si="0"/>
        <v>28438317</v>
      </c>
      <c r="G7" s="52"/>
      <c r="H7" s="55">
        <v>0</v>
      </c>
      <c r="I7" s="52"/>
      <c r="J7" s="55">
        <f>TRUNC((J6*19.1/100),0)</f>
        <v>28438317</v>
      </c>
      <c r="K7" s="52"/>
      <c r="L7" s="55">
        <v>0</v>
      </c>
      <c r="M7" s="56" t="s">
        <v>70</v>
      </c>
      <c r="N7" t="s">
        <v>100</v>
      </c>
      <c r="P7" t="s">
        <v>101</v>
      </c>
      <c r="Q7" t="s">
        <v>70</v>
      </c>
      <c r="R7" t="s">
        <v>102</v>
      </c>
      <c r="X7" t="s">
        <v>103</v>
      </c>
      <c r="AA7" s="57" t="s">
        <v>104</v>
      </c>
      <c r="AB7" s="58">
        <f>(내역서!J6+내역서!J7)*3.56/100</f>
        <v>6312949.1036</v>
      </c>
      <c r="AC7" s="57" t="s">
        <v>105</v>
      </c>
      <c r="AD7" s="59">
        <f t="shared" si="2"/>
        <v>6312949.1036</v>
      </c>
      <c r="CC7" s="54" t="s">
        <v>97</v>
      </c>
    </row>
    <row r="8" spans="1:100" ht="18.399999999999999" customHeight="1">
      <c r="A8" s="53" t="s">
        <v>106</v>
      </c>
      <c r="B8" s="54" t="s">
        <v>107</v>
      </c>
      <c r="C8" s="55">
        <v>1</v>
      </c>
      <c r="D8" s="54" t="s">
        <v>86</v>
      </c>
      <c r="E8" s="55">
        <f t="shared" si="1"/>
        <v>0</v>
      </c>
      <c r="F8" s="55">
        <f t="shared" si="0"/>
        <v>6312949</v>
      </c>
      <c r="G8" s="52"/>
      <c r="H8" s="55">
        <v>0</v>
      </c>
      <c r="I8" s="52"/>
      <c r="J8" s="55">
        <v>0</v>
      </c>
      <c r="K8" s="52"/>
      <c r="L8" s="55">
        <f>TRUNC(((J6+J7)*3.56/100),0)</f>
        <v>6312949</v>
      </c>
      <c r="M8" s="56" t="s">
        <v>70</v>
      </c>
      <c r="N8" t="s">
        <v>70</v>
      </c>
      <c r="P8" t="s">
        <v>108</v>
      </c>
      <c r="Q8" t="s">
        <v>70</v>
      </c>
      <c r="R8" t="s">
        <v>102</v>
      </c>
      <c r="X8" t="s">
        <v>109</v>
      </c>
      <c r="AA8" s="57" t="s">
        <v>104</v>
      </c>
      <c r="AB8" s="58">
        <f>(내역서!J6+내역서!J7)*1.01/100</f>
        <v>1791033.3130999999</v>
      </c>
      <c r="AC8" s="57" t="s">
        <v>105</v>
      </c>
      <c r="AD8" s="59">
        <f t="shared" si="2"/>
        <v>1791033.3130999999</v>
      </c>
      <c r="CC8" s="54" t="s">
        <v>97</v>
      </c>
    </row>
    <row r="9" spans="1:100" ht="18.399999999999999" customHeight="1">
      <c r="A9" s="53" t="s">
        <v>110</v>
      </c>
      <c r="B9" s="54" t="s">
        <v>111</v>
      </c>
      <c r="C9" s="55">
        <v>1</v>
      </c>
      <c r="D9" s="54" t="s">
        <v>86</v>
      </c>
      <c r="E9" s="55">
        <f t="shared" si="1"/>
        <v>0</v>
      </c>
      <c r="F9" s="55">
        <f t="shared" si="0"/>
        <v>1791033</v>
      </c>
      <c r="G9" s="52"/>
      <c r="H9" s="55">
        <v>0</v>
      </c>
      <c r="I9" s="52"/>
      <c r="J9" s="55">
        <v>0</v>
      </c>
      <c r="K9" s="52"/>
      <c r="L9" s="55">
        <f>TRUNC(((J6+J7)*1.01/100),0)</f>
        <v>1791033</v>
      </c>
      <c r="M9" s="56" t="s">
        <v>70</v>
      </c>
      <c r="N9" t="s">
        <v>112</v>
      </c>
      <c r="P9" t="s">
        <v>113</v>
      </c>
      <c r="Q9" t="s">
        <v>70</v>
      </c>
      <c r="R9" t="s">
        <v>102</v>
      </c>
      <c r="X9" t="s">
        <v>114</v>
      </c>
      <c r="AA9" s="57" t="s">
        <v>104</v>
      </c>
      <c r="AB9" s="58">
        <f>내역서!J6*3.595/100</f>
        <v>5352657.1183000002</v>
      </c>
      <c r="AC9" s="57" t="s">
        <v>105</v>
      </c>
      <c r="AD9" s="59">
        <f t="shared" si="2"/>
        <v>5352657.1183000002</v>
      </c>
      <c r="CC9" s="54" t="s">
        <v>97</v>
      </c>
    </row>
    <row r="10" spans="1:100" ht="18.399999999999999" customHeight="1">
      <c r="A10" s="53" t="s">
        <v>115</v>
      </c>
      <c r="B10" s="54" t="s">
        <v>116</v>
      </c>
      <c r="C10" s="55">
        <v>1</v>
      </c>
      <c r="D10" s="54" t="s">
        <v>86</v>
      </c>
      <c r="E10" s="55">
        <f t="shared" si="1"/>
        <v>0</v>
      </c>
      <c r="F10" s="55">
        <f t="shared" si="0"/>
        <v>5352657</v>
      </c>
      <c r="G10" s="52"/>
      <c r="H10" s="55">
        <v>0</v>
      </c>
      <c r="I10" s="52"/>
      <c r="J10" s="55">
        <v>0</v>
      </c>
      <c r="K10" s="52"/>
      <c r="L10" s="55">
        <f>TRUNC((J6*3.595/100),0)</f>
        <v>5352657</v>
      </c>
      <c r="M10" s="56" t="s">
        <v>70</v>
      </c>
      <c r="N10" t="s">
        <v>70</v>
      </c>
      <c r="P10" t="s">
        <v>117</v>
      </c>
      <c r="Q10" t="s">
        <v>70</v>
      </c>
      <c r="R10" t="s">
        <v>102</v>
      </c>
      <c r="X10" t="s">
        <v>118</v>
      </c>
      <c r="AA10" s="57" t="s">
        <v>104</v>
      </c>
      <c r="AB10" s="58">
        <f>내역서!J6*4.75/100</f>
        <v>7072356.415</v>
      </c>
      <c r="AC10" s="57" t="s">
        <v>105</v>
      </c>
      <c r="AD10" s="59">
        <f t="shared" si="2"/>
        <v>7072356.415</v>
      </c>
      <c r="CC10" s="54" t="s">
        <v>97</v>
      </c>
    </row>
    <row r="11" spans="1:100" ht="18.399999999999999" customHeight="1">
      <c r="A11" s="53" t="s">
        <v>119</v>
      </c>
      <c r="B11" s="54" t="s">
        <v>120</v>
      </c>
      <c r="C11" s="55">
        <v>1</v>
      </c>
      <c r="D11" s="54" t="s">
        <v>86</v>
      </c>
      <c r="E11" s="55">
        <f t="shared" si="1"/>
        <v>0</v>
      </c>
      <c r="F11" s="55">
        <f t="shared" si="0"/>
        <v>7072356</v>
      </c>
      <c r="G11" s="52"/>
      <c r="H11" s="55">
        <v>0</v>
      </c>
      <c r="I11" s="52"/>
      <c r="J11" s="55">
        <v>0</v>
      </c>
      <c r="K11" s="52"/>
      <c r="L11" s="55">
        <f>TRUNC((J6*4.75/100),0)</f>
        <v>7072356</v>
      </c>
      <c r="M11" s="56" t="s">
        <v>70</v>
      </c>
      <c r="N11" t="s">
        <v>70</v>
      </c>
      <c r="P11" t="s">
        <v>121</v>
      </c>
      <c r="Q11" t="s">
        <v>70</v>
      </c>
      <c r="R11" t="s">
        <v>102</v>
      </c>
      <c r="X11" t="s">
        <v>122</v>
      </c>
      <c r="AA11" s="57" t="s">
        <v>104</v>
      </c>
      <c r="AB11" s="58">
        <f>내역서!L10*13.14/100</f>
        <v>703339.1298</v>
      </c>
      <c r="AC11" s="57" t="s">
        <v>105</v>
      </c>
      <c r="AD11" s="59">
        <f t="shared" si="2"/>
        <v>703339.1298</v>
      </c>
      <c r="CC11" s="54" t="s">
        <v>97</v>
      </c>
    </row>
    <row r="12" spans="1:100" ht="18.399999999999999" customHeight="1">
      <c r="A12" s="53" t="s">
        <v>123</v>
      </c>
      <c r="B12" s="54" t="s">
        <v>124</v>
      </c>
      <c r="C12" s="55">
        <v>1</v>
      </c>
      <c r="D12" s="54" t="s">
        <v>86</v>
      </c>
      <c r="E12" s="55">
        <f t="shared" si="1"/>
        <v>0</v>
      </c>
      <c r="F12" s="55">
        <f t="shared" si="0"/>
        <v>703339</v>
      </c>
      <c r="G12" s="52"/>
      <c r="H12" s="55">
        <v>0</v>
      </c>
      <c r="I12" s="52"/>
      <c r="J12" s="55">
        <v>0</v>
      </c>
      <c r="K12" s="52"/>
      <c r="L12" s="55">
        <f>TRUNC((L10*13.14/100),0)</f>
        <v>703339</v>
      </c>
      <c r="M12" s="56" t="s">
        <v>70</v>
      </c>
      <c r="N12" t="s">
        <v>70</v>
      </c>
      <c r="P12" t="s">
        <v>125</v>
      </c>
      <c r="Q12" t="s">
        <v>70</v>
      </c>
      <c r="R12" t="s">
        <v>102</v>
      </c>
      <c r="X12" t="s">
        <v>126</v>
      </c>
      <c r="AA12" s="57" t="s">
        <v>104</v>
      </c>
      <c r="AB12" s="58">
        <f>내역서!J6*2.3/100</f>
        <v>3424509.4219999998</v>
      </c>
      <c r="AC12" s="57" t="s">
        <v>105</v>
      </c>
      <c r="AD12" s="59">
        <f t="shared" si="2"/>
        <v>3424509.4219999998</v>
      </c>
      <c r="CC12" s="54" t="s">
        <v>97</v>
      </c>
    </row>
    <row r="13" spans="1:100" ht="18.399999999999999" customHeight="1">
      <c r="A13" s="53" t="s">
        <v>127</v>
      </c>
      <c r="B13" s="54" t="s">
        <v>128</v>
      </c>
      <c r="C13" s="55">
        <v>1</v>
      </c>
      <c r="D13" s="54" t="s">
        <v>86</v>
      </c>
      <c r="E13" s="55">
        <f t="shared" si="1"/>
        <v>0</v>
      </c>
      <c r="F13" s="55">
        <f t="shared" si="0"/>
        <v>3424509</v>
      </c>
      <c r="G13" s="52"/>
      <c r="H13" s="55">
        <v>0</v>
      </c>
      <c r="I13" s="52"/>
      <c r="J13" s="55">
        <v>0</v>
      </c>
      <c r="K13" s="52"/>
      <c r="L13" s="55">
        <f>TRUNC((J6*2.3/100),0)</f>
        <v>3424509</v>
      </c>
      <c r="M13" s="56" t="s">
        <v>70</v>
      </c>
      <c r="N13" t="s">
        <v>70</v>
      </c>
      <c r="P13" t="s">
        <v>129</v>
      </c>
      <c r="Q13" t="s">
        <v>70</v>
      </c>
      <c r="R13" t="s">
        <v>102</v>
      </c>
      <c r="X13" t="s">
        <v>130</v>
      </c>
      <c r="AA13" s="57" t="s">
        <v>104</v>
      </c>
      <c r="AB13" s="58">
        <f>ROUND((내역서!J6+내역서!H6)*3.15/100,3)</f>
        <v>7859917.3590000002</v>
      </c>
      <c r="AC13" s="57" t="s">
        <v>105</v>
      </c>
      <c r="AD13" s="59">
        <f t="shared" si="2"/>
        <v>7859917.3590000002</v>
      </c>
      <c r="AE13" s="61" t="s">
        <v>131</v>
      </c>
      <c r="AF13" s="58">
        <f>ROUND(ROUND((내역서!J6+내역서!H6)*3.15/100,3),3)</f>
        <v>7859917.3590000002</v>
      </c>
      <c r="AG13" s="61" t="s">
        <v>132</v>
      </c>
      <c r="AH13" s="59">
        <f>$AF13</f>
        <v>7859917.3590000002</v>
      </c>
      <c r="CC13" s="54" t="s">
        <v>97</v>
      </c>
    </row>
    <row r="14" spans="1:100" ht="18.399999999999999" customHeight="1">
      <c r="A14" s="53" t="s">
        <v>133</v>
      </c>
      <c r="B14" s="54" t="s">
        <v>134</v>
      </c>
      <c r="C14" s="55">
        <v>1</v>
      </c>
      <c r="D14" s="54" t="s">
        <v>86</v>
      </c>
      <c r="E14" s="55">
        <f t="shared" si="1"/>
        <v>0</v>
      </c>
      <c r="F14" s="55">
        <f t="shared" si="0"/>
        <v>7859917</v>
      </c>
      <c r="G14" s="52"/>
      <c r="H14" s="55">
        <v>0</v>
      </c>
      <c r="I14" s="52"/>
      <c r="J14" s="55">
        <v>0</v>
      </c>
      <c r="K14" s="52"/>
      <c r="L14" s="55">
        <f>TRUNC((ROUND((J6+H6)*3.15/100,3)),0)</f>
        <v>7859917</v>
      </c>
      <c r="M14" s="56" t="s">
        <v>70</v>
      </c>
      <c r="N14" t="s">
        <v>135</v>
      </c>
      <c r="P14" t="s">
        <v>136</v>
      </c>
      <c r="Q14" t="s">
        <v>70</v>
      </c>
      <c r="R14" t="s">
        <v>102</v>
      </c>
      <c r="X14" t="s">
        <v>137</v>
      </c>
      <c r="AA14" s="57" t="s">
        <v>104</v>
      </c>
      <c r="AB14" s="58">
        <f>(내역서!H6+(내역서!J6+내역서!J7))*5.5/100</f>
        <v>15287772.664999999</v>
      </c>
      <c r="AC14" s="57" t="s">
        <v>105</v>
      </c>
      <c r="AD14" s="59">
        <f t="shared" si="2"/>
        <v>15287772.664999999</v>
      </c>
      <c r="CC14" s="54" t="s">
        <v>97</v>
      </c>
    </row>
    <row r="15" spans="1:100" ht="18.399999999999999" customHeight="1">
      <c r="A15" s="53" t="s">
        <v>138</v>
      </c>
      <c r="B15" s="54" t="s">
        <v>139</v>
      </c>
      <c r="C15" s="55">
        <v>1</v>
      </c>
      <c r="D15" s="54" t="s">
        <v>86</v>
      </c>
      <c r="E15" s="55">
        <f t="shared" si="1"/>
        <v>0</v>
      </c>
      <c r="F15" s="55">
        <f t="shared" si="0"/>
        <v>15287772</v>
      </c>
      <c r="G15" s="52"/>
      <c r="H15" s="55">
        <v>0</v>
      </c>
      <c r="I15" s="52"/>
      <c r="J15" s="55">
        <v>0</v>
      </c>
      <c r="K15" s="52"/>
      <c r="L15" s="55">
        <f>TRUNC(((H6+(J6+J7))*5.5/100),0)</f>
        <v>15287772</v>
      </c>
      <c r="M15" s="56" t="s">
        <v>70</v>
      </c>
      <c r="N15" t="s">
        <v>100</v>
      </c>
      <c r="P15" t="s">
        <v>140</v>
      </c>
      <c r="Q15" t="s">
        <v>70</v>
      </c>
      <c r="R15" t="s">
        <v>102</v>
      </c>
      <c r="X15" t="s">
        <v>141</v>
      </c>
      <c r="AA15" s="57" t="s">
        <v>104</v>
      </c>
      <c r="AB15" s="58">
        <f>(내역서!H6+내역서!J6+내역서!L6)*0.081/100</f>
        <v>214199.20989</v>
      </c>
      <c r="AC15" s="57" t="s">
        <v>105</v>
      </c>
      <c r="AD15" s="59">
        <f t="shared" si="2"/>
        <v>214199.20989</v>
      </c>
      <c r="CC15" s="54" t="s">
        <v>97</v>
      </c>
    </row>
    <row r="16" spans="1:100" ht="18.399999999999999" customHeight="1">
      <c r="A16" s="53" t="s">
        <v>142</v>
      </c>
      <c r="B16" s="54" t="s">
        <v>143</v>
      </c>
      <c r="C16" s="55">
        <v>1</v>
      </c>
      <c r="D16" s="54" t="s">
        <v>86</v>
      </c>
      <c r="E16" s="55">
        <f t="shared" si="1"/>
        <v>0</v>
      </c>
      <c r="F16" s="55">
        <f t="shared" si="0"/>
        <v>214199</v>
      </c>
      <c r="G16" s="52"/>
      <c r="H16" s="55">
        <v>0</v>
      </c>
      <c r="I16" s="52"/>
      <c r="J16" s="55">
        <v>0</v>
      </c>
      <c r="K16" s="52"/>
      <c r="L16" s="55">
        <f>TRUNC(((H6+J6+L6)*0.081/100),0)</f>
        <v>214199</v>
      </c>
      <c r="M16" s="56" t="s">
        <v>70</v>
      </c>
      <c r="N16" t="s">
        <v>144</v>
      </c>
      <c r="P16" t="s">
        <v>145</v>
      </c>
      <c r="Q16" t="s">
        <v>70</v>
      </c>
      <c r="R16" t="s">
        <v>102</v>
      </c>
      <c r="X16" t="s">
        <v>146</v>
      </c>
      <c r="CC16" s="54" t="s">
        <v>97</v>
      </c>
    </row>
    <row r="17" spans="1:81" ht="18.399999999999999" customHeight="1">
      <c r="A17" s="53" t="s">
        <v>147</v>
      </c>
      <c r="B17" s="54" t="s">
        <v>148</v>
      </c>
      <c r="C17" s="55">
        <v>1</v>
      </c>
      <c r="D17" s="54" t="s">
        <v>86</v>
      </c>
      <c r="E17" s="55">
        <f t="shared" si="1"/>
        <v>0</v>
      </c>
      <c r="F17" s="55">
        <f t="shared" si="0"/>
        <v>2115547</v>
      </c>
      <c r="G17" s="52"/>
      <c r="H17" s="55">
        <v>0</v>
      </c>
      <c r="I17" s="52"/>
      <c r="J17" s="55">
        <v>0</v>
      </c>
      <c r="K17" s="52"/>
      <c r="L17" s="55">
        <f>TRUNC(((H6+J6+L6)*0.8/100),0)</f>
        <v>2115547</v>
      </c>
      <c r="M17" s="56" t="s">
        <v>70</v>
      </c>
      <c r="N17" t="s">
        <v>149</v>
      </c>
      <c r="P17" t="s">
        <v>150</v>
      </c>
      <c r="Q17" t="s">
        <v>70</v>
      </c>
      <c r="R17" t="s">
        <v>102</v>
      </c>
      <c r="X17" t="s">
        <v>151</v>
      </c>
      <c r="AA17" s="57" t="s">
        <v>104</v>
      </c>
      <c r="AB17" s="58">
        <f>(내역서!H6+내역서!J6+내역서!L6)*0.4/100</f>
        <v>1057773.8760000002</v>
      </c>
      <c r="AC17" s="57" t="s">
        <v>105</v>
      </c>
      <c r="AD17" s="59">
        <f>$AB17</f>
        <v>1057773.8760000002</v>
      </c>
      <c r="CC17" s="54" t="s">
        <v>97</v>
      </c>
    </row>
    <row r="18" spans="1:81" ht="18.399999999999999" customHeight="1">
      <c r="A18" s="53" t="s">
        <v>152</v>
      </c>
      <c r="B18" s="54" t="s">
        <v>153</v>
      </c>
      <c r="C18" s="55">
        <v>1</v>
      </c>
      <c r="D18" s="54" t="s">
        <v>86</v>
      </c>
      <c r="E18" s="55">
        <f t="shared" si="1"/>
        <v>0</v>
      </c>
      <c r="F18" s="55">
        <f t="shared" si="0"/>
        <v>1057773</v>
      </c>
      <c r="G18" s="52"/>
      <c r="H18" s="55">
        <v>0</v>
      </c>
      <c r="I18" s="52"/>
      <c r="J18" s="55">
        <v>0</v>
      </c>
      <c r="K18" s="52"/>
      <c r="L18" s="55">
        <f>TRUNC(((H6+J6+L6)*0.4/100),0)</f>
        <v>1057773</v>
      </c>
      <c r="M18" s="56" t="s">
        <v>70</v>
      </c>
      <c r="N18" t="s">
        <v>154</v>
      </c>
      <c r="P18" t="s">
        <v>155</v>
      </c>
      <c r="Q18" t="s">
        <v>70</v>
      </c>
      <c r="R18" t="s">
        <v>102</v>
      </c>
      <c r="X18" t="s">
        <v>156</v>
      </c>
      <c r="AA18" s="57" t="s">
        <v>104</v>
      </c>
      <c r="AB18" s="58">
        <f>(내역서!J6+내역서!J7)*0.006/100</f>
        <v>10639.80186</v>
      </c>
      <c r="AC18" s="57" t="s">
        <v>105</v>
      </c>
      <c r="AD18" s="59">
        <f>$AB18</f>
        <v>10639.80186</v>
      </c>
      <c r="CC18" s="54" t="s">
        <v>97</v>
      </c>
    </row>
    <row r="19" spans="1:81" ht="18.399999999999999" customHeight="1">
      <c r="A19" s="53" t="s">
        <v>157</v>
      </c>
      <c r="B19" s="54" t="s">
        <v>158</v>
      </c>
      <c r="C19" s="55">
        <v>1</v>
      </c>
      <c r="D19" s="54" t="s">
        <v>86</v>
      </c>
      <c r="E19" s="55">
        <f t="shared" si="1"/>
        <v>0</v>
      </c>
      <c r="F19" s="55">
        <f t="shared" si="0"/>
        <v>10639</v>
      </c>
      <c r="G19" s="52"/>
      <c r="H19" s="55">
        <v>0</v>
      </c>
      <c r="I19" s="52"/>
      <c r="J19" s="55">
        <v>0</v>
      </c>
      <c r="K19" s="52"/>
      <c r="L19" s="55">
        <f>TRUNC(((J6+J7)*0.006/100),0)</f>
        <v>10639</v>
      </c>
      <c r="M19" s="56" t="s">
        <v>70</v>
      </c>
      <c r="N19" t="s">
        <v>70</v>
      </c>
      <c r="P19" t="s">
        <v>159</v>
      </c>
      <c r="Q19" t="s">
        <v>70</v>
      </c>
      <c r="R19" t="s">
        <v>102</v>
      </c>
      <c r="X19" t="s">
        <v>160</v>
      </c>
      <c r="AA19" s="57" t="s">
        <v>104</v>
      </c>
      <c r="AB19" s="58">
        <f>(내역서!J6+내역서!J7)*0.09/100</f>
        <v>159597.02789999999</v>
      </c>
      <c r="AC19" s="57" t="s">
        <v>105</v>
      </c>
      <c r="AD19" s="59">
        <f>$AB19</f>
        <v>159597.02789999999</v>
      </c>
      <c r="CC19" s="54" t="s">
        <v>97</v>
      </c>
    </row>
    <row r="20" spans="1:81" ht="18.399999999999999" customHeight="1">
      <c r="A20" s="53" t="s">
        <v>161</v>
      </c>
      <c r="B20" s="54" t="s">
        <v>162</v>
      </c>
      <c r="C20" s="55">
        <v>1</v>
      </c>
      <c r="D20" s="54" t="s">
        <v>86</v>
      </c>
      <c r="E20" s="55">
        <f t="shared" si="1"/>
        <v>0</v>
      </c>
      <c r="F20" s="55">
        <f t="shared" si="0"/>
        <v>159597</v>
      </c>
      <c r="G20" s="52"/>
      <c r="H20" s="55">
        <v>0</v>
      </c>
      <c r="I20" s="52"/>
      <c r="J20" s="55">
        <v>0</v>
      </c>
      <c r="K20" s="52"/>
      <c r="L20" s="55">
        <f>TRUNC(((J6+J7)*0.09/100),0)</f>
        <v>159597</v>
      </c>
      <c r="M20" s="56" t="s">
        <v>70</v>
      </c>
      <c r="N20" t="s">
        <v>70</v>
      </c>
      <c r="P20" t="s">
        <v>163</v>
      </c>
      <c r="Q20" t="s">
        <v>70</v>
      </c>
      <c r="R20" t="s">
        <v>102</v>
      </c>
      <c r="X20" t="s">
        <v>164</v>
      </c>
      <c r="CC20" s="54" t="s">
        <v>97</v>
      </c>
    </row>
    <row r="21" spans="1:81" ht="18.399999999999999" customHeight="1">
      <c r="A21" s="53" t="s">
        <v>165</v>
      </c>
      <c r="B21" s="54" t="s">
        <v>70</v>
      </c>
      <c r="C21" s="55">
        <v>1</v>
      </c>
      <c r="D21" s="54" t="s">
        <v>86</v>
      </c>
      <c r="E21" s="55">
        <f t="shared" si="1"/>
        <v>0</v>
      </c>
      <c r="F21" s="55">
        <f t="shared" si="0"/>
        <v>0</v>
      </c>
      <c r="G21" s="55">
        <f>H95</f>
        <v>0</v>
      </c>
      <c r="H21" s="55">
        <f>TRUNC(G21*C21,0)</f>
        <v>0</v>
      </c>
      <c r="I21" s="55">
        <f>J95</f>
        <v>0</v>
      </c>
      <c r="J21" s="55">
        <f>TRUNC(I21*C21,0)</f>
        <v>0</v>
      </c>
      <c r="K21" s="55">
        <f>L95</f>
        <v>0</v>
      </c>
      <c r="L21" s="55">
        <f>TRUNC(K21*C21,0)</f>
        <v>0</v>
      </c>
      <c r="M21" s="56" t="s">
        <v>70</v>
      </c>
      <c r="N21" t="s">
        <v>70</v>
      </c>
      <c r="P21" t="s">
        <v>166</v>
      </c>
      <c r="Q21" t="s">
        <v>70</v>
      </c>
      <c r="R21" t="s">
        <v>167</v>
      </c>
      <c r="AA21" s="57" t="s">
        <v>104</v>
      </c>
      <c r="AB21" s="58">
        <f>(내역서!J6+내역서!H6)*0.25/100</f>
        <v>623802.96499999997</v>
      </c>
      <c r="AC21" s="57" t="s">
        <v>105</v>
      </c>
      <c r="AD21" s="59">
        <f>$AB21</f>
        <v>623802.96499999997</v>
      </c>
      <c r="BJ21" s="60" t="str">
        <f>HYPERLINK("#내역서!A95","ASY30-10-B5 →")</f>
        <v>ASY30-10-B5 →</v>
      </c>
      <c r="CC21" s="54" t="s">
        <v>97</v>
      </c>
    </row>
    <row r="22" spans="1:81" ht="18.399999999999999" customHeight="1">
      <c r="A22" s="53" t="s">
        <v>168</v>
      </c>
      <c r="B22" s="54" t="s">
        <v>169</v>
      </c>
      <c r="C22" s="55">
        <v>1</v>
      </c>
      <c r="D22" s="54" t="s">
        <v>86</v>
      </c>
      <c r="E22" s="55">
        <f t="shared" si="1"/>
        <v>0</v>
      </c>
      <c r="F22" s="55">
        <f t="shared" si="0"/>
        <v>623802</v>
      </c>
      <c r="G22" s="52"/>
      <c r="H22" s="55">
        <v>0</v>
      </c>
      <c r="I22" s="52"/>
      <c r="J22" s="55">
        <v>0</v>
      </c>
      <c r="K22" s="52"/>
      <c r="L22" s="55">
        <f>TRUNC(((J6+H6)*0.25/100),0)</f>
        <v>623802</v>
      </c>
      <c r="M22" s="56" t="s">
        <v>70</v>
      </c>
      <c r="N22" t="s">
        <v>70</v>
      </c>
      <c r="P22" t="s">
        <v>170</v>
      </c>
      <c r="Q22" t="s">
        <v>70</v>
      </c>
      <c r="R22" t="s">
        <v>102</v>
      </c>
      <c r="X22" t="s">
        <v>171</v>
      </c>
      <c r="CC22" s="54" t="s">
        <v>97</v>
      </c>
    </row>
    <row r="23" spans="1:81" ht="18.399999999999999" customHeight="1">
      <c r="A23" s="53" t="s">
        <v>172</v>
      </c>
      <c r="B23" s="54" t="s">
        <v>70</v>
      </c>
      <c r="C23" s="55">
        <v>1</v>
      </c>
      <c r="D23" s="54" t="s">
        <v>86</v>
      </c>
      <c r="E23" s="55">
        <f t="shared" si="1"/>
        <v>855050</v>
      </c>
      <c r="F23" s="55">
        <f t="shared" si="0"/>
        <v>855050</v>
      </c>
      <c r="G23" s="55">
        <f>H98</f>
        <v>0</v>
      </c>
      <c r="H23" s="55">
        <f>TRUNC(G23*C23,0)</f>
        <v>0</v>
      </c>
      <c r="I23" s="55">
        <f>J98</f>
        <v>0</v>
      </c>
      <c r="J23" s="55">
        <f>TRUNC(I23*C23,0)</f>
        <v>0</v>
      </c>
      <c r="K23" s="55">
        <f>L98</f>
        <v>855050</v>
      </c>
      <c r="L23" s="55">
        <f>TRUNC(K23*C23,0)</f>
        <v>855050</v>
      </c>
      <c r="M23" s="56" t="s">
        <v>70</v>
      </c>
      <c r="N23" t="s">
        <v>70</v>
      </c>
      <c r="P23" t="s">
        <v>173</v>
      </c>
      <c r="Q23" t="s">
        <v>70</v>
      </c>
      <c r="R23" t="s">
        <v>174</v>
      </c>
      <c r="BJ23" s="60" t="str">
        <f>HYPERLINK("#내역서!A98","ASY30-10-B6 →")</f>
        <v>ASY30-10-B6 →</v>
      </c>
      <c r="CC23" s="54" t="s">
        <v>97</v>
      </c>
    </row>
    <row r="24" spans="1:81" ht="18.399999999999999" customHeight="1">
      <c r="A24" s="53" t="s">
        <v>175</v>
      </c>
      <c r="B24" s="54" t="s">
        <v>70</v>
      </c>
      <c r="C24" s="55">
        <v>1</v>
      </c>
      <c r="D24" s="54" t="s">
        <v>86</v>
      </c>
      <c r="E24" s="55">
        <f t="shared" si="1"/>
        <v>9486525</v>
      </c>
      <c r="F24" s="55">
        <f t="shared" si="0"/>
        <v>9486525</v>
      </c>
      <c r="G24" s="55">
        <f>H116</f>
        <v>0</v>
      </c>
      <c r="H24" s="55">
        <f>TRUNC(G24*C24,0)</f>
        <v>0</v>
      </c>
      <c r="I24" s="55">
        <f>J116</f>
        <v>5307900</v>
      </c>
      <c r="J24" s="55">
        <f>TRUNC(I24*C24,0)</f>
        <v>5307900</v>
      </c>
      <c r="K24" s="55">
        <f>L116</f>
        <v>4178625</v>
      </c>
      <c r="L24" s="55">
        <f>TRUNC(K24*C24,0)</f>
        <v>4178625</v>
      </c>
      <c r="M24" s="56" t="s">
        <v>70</v>
      </c>
      <c r="N24" t="s">
        <v>70</v>
      </c>
      <c r="P24" t="s">
        <v>176</v>
      </c>
      <c r="Q24" t="s">
        <v>70</v>
      </c>
      <c r="R24" t="s">
        <v>177</v>
      </c>
      <c r="AA24" s="57" t="s">
        <v>104</v>
      </c>
      <c r="AB24" s="58">
        <f>(내역서!H5+내역서!J5+내역서!L5)*8/100</f>
        <v>28416756</v>
      </c>
      <c r="AC24" s="57" t="s">
        <v>105</v>
      </c>
      <c r="AD24" s="59">
        <f>$AB24</f>
        <v>28416756</v>
      </c>
      <c r="BJ24" s="60" t="str">
        <f>HYPERLINK("#내역서!A116","ASY30-10-B61 →")</f>
        <v>ASY30-10-B61 →</v>
      </c>
      <c r="CC24" s="54" t="s">
        <v>97</v>
      </c>
    </row>
    <row r="25" spans="1:81" ht="18.399999999999999" customHeight="1">
      <c r="A25" s="53" t="s">
        <v>178</v>
      </c>
      <c r="B25" s="54" t="s">
        <v>179</v>
      </c>
      <c r="C25" s="55">
        <v>1</v>
      </c>
      <c r="D25" s="54" t="s">
        <v>86</v>
      </c>
      <c r="E25" s="55">
        <f t="shared" si="1"/>
        <v>0</v>
      </c>
      <c r="F25" s="55">
        <f t="shared" si="0"/>
        <v>28416756</v>
      </c>
      <c r="G25" s="52"/>
      <c r="H25" s="55">
        <v>0</v>
      </c>
      <c r="I25" s="52"/>
      <c r="J25" s="55">
        <v>0</v>
      </c>
      <c r="K25" s="52"/>
      <c r="L25" s="55">
        <f>TRUNC(((H5+J5+L5)*8/100),0)</f>
        <v>28416756</v>
      </c>
      <c r="M25" s="56" t="s">
        <v>70</v>
      </c>
      <c r="N25" t="s">
        <v>180</v>
      </c>
      <c r="P25" t="s">
        <v>181</v>
      </c>
      <c r="Q25" t="s">
        <v>70</v>
      </c>
      <c r="R25" t="s">
        <v>102</v>
      </c>
      <c r="X25" t="s">
        <v>182</v>
      </c>
      <c r="AA25" s="57" t="s">
        <v>104</v>
      </c>
      <c r="AB25" s="58">
        <f>(내역서!J5+내역서!L5+내역서!L25)*15/100-798/1.1</f>
        <v>42448784.645454548</v>
      </c>
      <c r="AC25" s="57" t="s">
        <v>105</v>
      </c>
      <c r="AD25" s="59">
        <f>$AB25</f>
        <v>42448784.645454548</v>
      </c>
      <c r="CC25" s="54" t="s">
        <v>91</v>
      </c>
    </row>
    <row r="26" spans="1:81" ht="18.399999999999999" customHeight="1">
      <c r="A26" s="53" t="s">
        <v>183</v>
      </c>
      <c r="B26" s="54" t="s">
        <v>184</v>
      </c>
      <c r="C26" s="55">
        <v>1</v>
      </c>
      <c r="D26" s="54" t="s">
        <v>86</v>
      </c>
      <c r="E26" s="55">
        <f t="shared" si="1"/>
        <v>0</v>
      </c>
      <c r="F26" s="55">
        <f t="shared" si="0"/>
        <v>42448784</v>
      </c>
      <c r="G26" s="52"/>
      <c r="H26" s="55">
        <v>0</v>
      </c>
      <c r="I26" s="52"/>
      <c r="J26" s="55">
        <v>0</v>
      </c>
      <c r="K26" s="52"/>
      <c r="L26" s="55">
        <f>TRUNC(((J5+L5+L25)*15/100-798/1.1),0)</f>
        <v>42448784</v>
      </c>
      <c r="M26" s="56" t="s">
        <v>70</v>
      </c>
      <c r="N26" t="s">
        <v>180</v>
      </c>
      <c r="P26" t="s">
        <v>185</v>
      </c>
      <c r="Q26" t="s">
        <v>70</v>
      </c>
      <c r="R26" t="s">
        <v>102</v>
      </c>
      <c r="X26" t="s">
        <v>186</v>
      </c>
      <c r="CC26" s="54" t="s">
        <v>91</v>
      </c>
    </row>
    <row r="27" spans="1:81" ht="18.399999999999999" customHeight="1">
      <c r="A27" s="53" t="s">
        <v>187</v>
      </c>
      <c r="B27" s="54" t="s">
        <v>70</v>
      </c>
      <c r="C27" s="55">
        <v>1</v>
      </c>
      <c r="D27" s="54" t="s">
        <v>86</v>
      </c>
      <c r="E27" s="55">
        <f t="shared" si="1"/>
        <v>435276</v>
      </c>
      <c r="F27" s="55">
        <f t="shared" si="0"/>
        <v>435276</v>
      </c>
      <c r="G27" s="55">
        <f>H121</f>
        <v>0</v>
      </c>
      <c r="H27" s="55">
        <f>TRUNC(G27*C27,0)</f>
        <v>0</v>
      </c>
      <c r="I27" s="55">
        <f>J121</f>
        <v>0</v>
      </c>
      <c r="J27" s="55">
        <f>TRUNC(I27*C27,0)</f>
        <v>0</v>
      </c>
      <c r="K27" s="55">
        <f>L121</f>
        <v>435276</v>
      </c>
      <c r="L27" s="55">
        <f>TRUNC(K27*C27,0)</f>
        <v>435276</v>
      </c>
      <c r="M27" s="56" t="s">
        <v>70</v>
      </c>
      <c r="N27" t="s">
        <v>70</v>
      </c>
      <c r="P27" t="s">
        <v>188</v>
      </c>
      <c r="Q27" t="s">
        <v>70</v>
      </c>
      <c r="R27" t="s">
        <v>189</v>
      </c>
      <c r="BJ27" s="60" t="str">
        <f>HYPERLINK("#내역서!A121","ASY30-10-B7 →")</f>
        <v>ASY30-10-B7 →</v>
      </c>
      <c r="CC27" s="54" t="s">
        <v>91</v>
      </c>
    </row>
    <row r="28" spans="1:81" ht="18.399999999999999" customHeight="1">
      <c r="A28" s="53" t="s">
        <v>190</v>
      </c>
      <c r="B28" s="54" t="s">
        <v>70</v>
      </c>
      <c r="C28" s="55">
        <v>1</v>
      </c>
      <c r="D28" s="54" t="s">
        <v>86</v>
      </c>
      <c r="E28" s="55">
        <f t="shared" si="1"/>
        <v>1532462</v>
      </c>
      <c r="F28" s="55">
        <f t="shared" si="0"/>
        <v>1532462</v>
      </c>
      <c r="G28" s="55">
        <f>H124</f>
        <v>0</v>
      </c>
      <c r="H28" s="55">
        <f>TRUNC(G28*C28,0)</f>
        <v>0</v>
      </c>
      <c r="I28" s="55">
        <f>J124</f>
        <v>0</v>
      </c>
      <c r="J28" s="55">
        <f>TRUNC(I28*C28,0)</f>
        <v>0</v>
      </c>
      <c r="K28" s="55">
        <f>L124</f>
        <v>1532462</v>
      </c>
      <c r="L28" s="55">
        <f>TRUNC(K28*C28,0)</f>
        <v>1532462</v>
      </c>
      <c r="M28" s="56" t="s">
        <v>70</v>
      </c>
      <c r="N28" t="s">
        <v>70</v>
      </c>
      <c r="P28" t="s">
        <v>191</v>
      </c>
      <c r="Q28" t="s">
        <v>70</v>
      </c>
      <c r="R28" t="s">
        <v>192</v>
      </c>
      <c r="AA28" s="57" t="s">
        <v>95</v>
      </c>
      <c r="AB28" s="58">
        <f>내역서!J5+(내역서!J25+내역서!J26+내역서!J27+내역서!J28)</f>
        <v>182637931</v>
      </c>
      <c r="AC28" s="57" t="s">
        <v>96</v>
      </c>
      <c r="AD28" s="59">
        <f>$AB28</f>
        <v>182637931</v>
      </c>
      <c r="BJ28" s="60" t="str">
        <f>HYPERLINK("#내역서!A124","ASY30-10-B8 →")</f>
        <v>ASY30-10-B8 →</v>
      </c>
      <c r="CC28" s="54" t="s">
        <v>91</v>
      </c>
    </row>
    <row r="29" spans="1:81" ht="18.399999999999999" customHeight="1">
      <c r="A29" s="53" t="s">
        <v>193</v>
      </c>
      <c r="B29" s="54" t="s">
        <v>70</v>
      </c>
      <c r="C29" s="55">
        <v>1</v>
      </c>
      <c r="D29" s="54" t="s">
        <v>86</v>
      </c>
      <c r="E29" s="55">
        <f t="shared" si="1"/>
        <v>0</v>
      </c>
      <c r="F29" s="55">
        <f t="shared" si="0"/>
        <v>428042728</v>
      </c>
      <c r="G29" s="52"/>
      <c r="H29" s="55">
        <f>TRUNC((H5+(H25+H26+H27+H28)),0)</f>
        <v>100629472</v>
      </c>
      <c r="I29" s="52"/>
      <c r="J29" s="55">
        <f>TRUNC((J5+(J25+J26+J27+J28)),0)</f>
        <v>182637931</v>
      </c>
      <c r="K29" s="52"/>
      <c r="L29" s="55">
        <f>TRUNC((L5+(L25+L26+L27+L28)),0)</f>
        <v>144775325</v>
      </c>
      <c r="M29" s="56" t="s">
        <v>70</v>
      </c>
      <c r="N29" t="s">
        <v>194</v>
      </c>
      <c r="P29" t="s">
        <v>195</v>
      </c>
      <c r="Q29" t="s">
        <v>196</v>
      </c>
      <c r="R29" t="s">
        <v>102</v>
      </c>
      <c r="X29" t="s">
        <v>197</v>
      </c>
      <c r="AA29" s="57" t="s">
        <v>104</v>
      </c>
      <c r="AB29" s="58">
        <f>(내역서!H29+내역서!J29+내역서!L29)*10/100</f>
        <v>42804272.799999997</v>
      </c>
      <c r="AC29" s="57" t="s">
        <v>105</v>
      </c>
      <c r="AD29" s="59">
        <f>$AB29</f>
        <v>42804272.799999997</v>
      </c>
      <c r="CC29" s="54" t="s">
        <v>91</v>
      </c>
    </row>
    <row r="30" spans="1:81" ht="18.399999999999999" customHeight="1">
      <c r="A30" s="53" t="s">
        <v>198</v>
      </c>
      <c r="B30" s="54" t="s">
        <v>199</v>
      </c>
      <c r="C30" s="55">
        <v>1</v>
      </c>
      <c r="D30" s="54" t="s">
        <v>86</v>
      </c>
      <c r="E30" s="55">
        <f t="shared" si="1"/>
        <v>0</v>
      </c>
      <c r="F30" s="55">
        <f t="shared" si="0"/>
        <v>42804272</v>
      </c>
      <c r="G30" s="52"/>
      <c r="H30" s="55">
        <v>0</v>
      </c>
      <c r="I30" s="52"/>
      <c r="J30" s="55">
        <v>0</v>
      </c>
      <c r="K30" s="52"/>
      <c r="L30" s="55">
        <f>TRUNC(((H29+J29+L29)*10/100),0)</f>
        <v>42804272</v>
      </c>
      <c r="M30" s="56" t="s">
        <v>70</v>
      </c>
      <c r="N30" t="s">
        <v>70</v>
      </c>
      <c r="P30" t="s">
        <v>200</v>
      </c>
      <c r="Q30" t="s">
        <v>70</v>
      </c>
      <c r="R30" t="s">
        <v>102</v>
      </c>
      <c r="X30" t="s">
        <v>201</v>
      </c>
      <c r="AA30" s="57" t="s">
        <v>202</v>
      </c>
      <c r="AB30" s="58">
        <f>(내역서!H29+내역서!H30)</f>
        <v>100629472</v>
      </c>
      <c r="AC30" s="57" t="s">
        <v>203</v>
      </c>
      <c r="AD30" s="59">
        <f>$AB30</f>
        <v>100629472</v>
      </c>
      <c r="CC30" s="54" t="s">
        <v>91</v>
      </c>
    </row>
    <row r="31" spans="1:81" ht="18.399999999999999" customHeight="1">
      <c r="A31" s="53" t="s">
        <v>204</v>
      </c>
      <c r="B31" s="54" t="s">
        <v>70</v>
      </c>
      <c r="C31" s="55">
        <v>1</v>
      </c>
      <c r="D31" s="54" t="s">
        <v>86</v>
      </c>
      <c r="E31" s="55">
        <f t="shared" si="1"/>
        <v>0</v>
      </c>
      <c r="F31" s="55">
        <f t="shared" si="0"/>
        <v>470847000</v>
      </c>
      <c r="G31" s="52"/>
      <c r="H31" s="55">
        <f>TRUNC((H29+H30),0)</f>
        <v>100629472</v>
      </c>
      <c r="I31" s="52"/>
      <c r="J31" s="55">
        <f>TRUNC((J29+J30),0)</f>
        <v>182637931</v>
      </c>
      <c r="K31" s="52"/>
      <c r="L31" s="55">
        <f>TRUNC((L29+L30),0)</f>
        <v>187579597</v>
      </c>
      <c r="M31" s="56" t="s">
        <v>70</v>
      </c>
      <c r="N31" t="s">
        <v>70</v>
      </c>
      <c r="P31" t="s">
        <v>205</v>
      </c>
      <c r="Q31" t="s">
        <v>196</v>
      </c>
      <c r="R31" t="s">
        <v>102</v>
      </c>
      <c r="X31" t="s">
        <v>206</v>
      </c>
      <c r="AA31" s="57" t="s">
        <v>95</v>
      </c>
      <c r="AB31" s="58">
        <f>(내역서!J29+내역서!J30)</f>
        <v>182637931</v>
      </c>
      <c r="AC31" s="57" t="s">
        <v>96</v>
      </c>
      <c r="AD31" s="59">
        <f>$AB31</f>
        <v>182637931</v>
      </c>
      <c r="CC31" s="54" t="s">
        <v>91</v>
      </c>
    </row>
    <row r="32" spans="1:81" ht="18.399999999999999" customHeight="1">
      <c r="A32" s="53" t="s">
        <v>70</v>
      </c>
      <c r="B32" s="54"/>
      <c r="C32" s="54"/>
      <c r="D32" s="54" t="s">
        <v>70</v>
      </c>
      <c r="E32" s="55">
        <f t="shared" si="1"/>
        <v>0</v>
      </c>
      <c r="F32" s="55">
        <f t="shared" si="0"/>
        <v>0</v>
      </c>
      <c r="G32" s="52"/>
      <c r="H32" s="55">
        <v>0</v>
      </c>
      <c r="I32" s="52"/>
      <c r="J32" s="55">
        <v>0</v>
      </c>
      <c r="K32" s="52"/>
      <c r="L32" s="55">
        <v>0</v>
      </c>
      <c r="M32" s="56" t="s">
        <v>70</v>
      </c>
      <c r="N32" t="s">
        <v>70</v>
      </c>
      <c r="P32" t="s">
        <v>207</v>
      </c>
      <c r="Q32" t="s">
        <v>208</v>
      </c>
      <c r="R32" t="s">
        <v>70</v>
      </c>
      <c r="AA32" s="57" t="s">
        <v>104</v>
      </c>
      <c r="AB32" s="58">
        <f>(내역서!L29+내역서!L30)</f>
        <v>187579597</v>
      </c>
      <c r="AC32" s="57" t="s">
        <v>105</v>
      </c>
      <c r="AD32" s="59">
        <f>$AB32</f>
        <v>187579597</v>
      </c>
      <c r="CC32" s="54" t="s">
        <v>70</v>
      </c>
    </row>
    <row r="33" spans="1:100" ht="18.399999999999999" customHeight="1">
      <c r="A33" s="53" t="s">
        <v>209</v>
      </c>
      <c r="B33" s="54" t="s">
        <v>70</v>
      </c>
      <c r="C33" s="55">
        <v>1</v>
      </c>
      <c r="D33" s="54" t="s">
        <v>86</v>
      </c>
      <c r="E33" s="52"/>
      <c r="F33" s="55">
        <f t="shared" si="0"/>
        <v>264443469</v>
      </c>
      <c r="G33" s="52"/>
      <c r="H33" s="55">
        <f>TRUNC(H34,0)</f>
        <v>100629472</v>
      </c>
      <c r="I33" s="52"/>
      <c r="J33" s="55">
        <f>TRUNC(J34,0)</f>
        <v>148891714</v>
      </c>
      <c r="K33" s="52"/>
      <c r="L33" s="55">
        <f>TRUNC(L34,0)</f>
        <v>14922283</v>
      </c>
      <c r="M33" s="56" t="s">
        <v>70</v>
      </c>
      <c r="N33" t="s">
        <v>70</v>
      </c>
      <c r="O33" t="s">
        <v>94</v>
      </c>
      <c r="CV33" s="54" t="s">
        <v>70</v>
      </c>
    </row>
    <row r="34" spans="1:100" ht="18.399999999999999" customHeight="1">
      <c r="A34" s="53" t="s">
        <v>210</v>
      </c>
      <c r="B34" s="54" t="s">
        <v>70</v>
      </c>
      <c r="C34" s="55">
        <v>1</v>
      </c>
      <c r="D34" s="54" t="s">
        <v>86</v>
      </c>
      <c r="E34" s="55">
        <f>G34+I34+K34</f>
        <v>264443469</v>
      </c>
      <c r="F34" s="55">
        <f t="shared" si="0"/>
        <v>264443469</v>
      </c>
      <c r="G34" s="55">
        <f>H36</f>
        <v>100629472</v>
      </c>
      <c r="H34" s="55">
        <f>TRUNC(G34*C34,0)</f>
        <v>100629472</v>
      </c>
      <c r="I34" s="55">
        <f>J36</f>
        <v>148891714</v>
      </c>
      <c r="J34" s="55">
        <f>TRUNC(I34*C34,0)</f>
        <v>148891714</v>
      </c>
      <c r="K34" s="55">
        <f>L36</f>
        <v>14922283</v>
      </c>
      <c r="L34" s="55">
        <f>TRUNC(K34*C34,0)</f>
        <v>14922283</v>
      </c>
      <c r="M34" s="56" t="s">
        <v>70</v>
      </c>
      <c r="N34" t="s">
        <v>70</v>
      </c>
      <c r="P34" t="s">
        <v>90</v>
      </c>
      <c r="Q34" t="s">
        <v>70</v>
      </c>
      <c r="R34" t="s">
        <v>211</v>
      </c>
      <c r="BJ34" s="60" t="str">
        <f>HYPERLINK("#내역서!A36","ASY30-10-10 →")</f>
        <v>ASY30-10-10 →</v>
      </c>
      <c r="CC34" s="54" t="s">
        <v>70</v>
      </c>
    </row>
    <row r="35" spans="1:100" ht="18.399999999999999" customHeight="1">
      <c r="A35" s="53" t="s">
        <v>70</v>
      </c>
      <c r="B35" s="54" t="s">
        <v>70</v>
      </c>
      <c r="C35" s="54"/>
      <c r="D35" s="54" t="s">
        <v>70</v>
      </c>
      <c r="E35" s="55">
        <f>G35+I35+K35</f>
        <v>0</v>
      </c>
      <c r="F35" s="55">
        <f t="shared" si="0"/>
        <v>0</v>
      </c>
      <c r="G35" s="52"/>
      <c r="H35" s="55">
        <v>0</v>
      </c>
      <c r="I35" s="52"/>
      <c r="J35" s="55">
        <v>0</v>
      </c>
      <c r="K35" s="52"/>
      <c r="L35" s="55">
        <v>0</v>
      </c>
      <c r="M35" s="56" t="s">
        <v>70</v>
      </c>
      <c r="N35" t="s">
        <v>70</v>
      </c>
      <c r="P35" t="s">
        <v>121</v>
      </c>
      <c r="Q35" t="s">
        <v>208</v>
      </c>
      <c r="R35" t="s">
        <v>70</v>
      </c>
      <c r="CC35" s="54" t="s">
        <v>70</v>
      </c>
    </row>
    <row r="36" spans="1:100" ht="18.399999999999999" customHeight="1">
      <c r="A36" s="53" t="s">
        <v>210</v>
      </c>
      <c r="B36" s="54" t="s">
        <v>70</v>
      </c>
      <c r="C36" s="55">
        <v>1</v>
      </c>
      <c r="D36" s="54" t="s">
        <v>86</v>
      </c>
      <c r="E36" s="52"/>
      <c r="F36" s="55">
        <f t="shared" si="0"/>
        <v>264443469</v>
      </c>
      <c r="G36" s="52"/>
      <c r="H36" s="55">
        <f>TRUNC(SUM(Z36:Z37),0)</f>
        <v>100629472</v>
      </c>
      <c r="I36" s="52"/>
      <c r="J36" s="55">
        <f>TRUNC(SUM(AA36:AA37),0)</f>
        <v>148891714</v>
      </c>
      <c r="K36" s="52"/>
      <c r="L36" s="55">
        <f>TRUNC(SUM(AB36:AB37),0)</f>
        <v>14922283</v>
      </c>
      <c r="M36" s="56" t="s">
        <v>70</v>
      </c>
      <c r="N36" t="s">
        <v>70</v>
      </c>
      <c r="O36" t="s">
        <v>211</v>
      </c>
      <c r="Z36" s="55">
        <f>H38+H39+H40+H41+H42+H43+H45+H46+H47+H48+H49+H50+H51+H52+H53+H54+H56+H57+H58+H59+H60+H62+H63+H64+H65+H66+H68+H69+H70+H71+H72+H73+H76+H77+H78+H80+H81</f>
        <v>89711776</v>
      </c>
      <c r="AA36" s="55">
        <f>J38+J39+J40+J41+J42+J43+J45+J46+J47+J48+J49+J50+J51+J52+J53+J54+J56+J57+J58+J59+J60+J62+J63+J64+J65+J66+J68+J69+J70+J71+J72+J73+J76+J77+J78+J80+J81</f>
        <v>141460424</v>
      </c>
      <c r="AB36" s="55">
        <f>L38+L39+L40+L41+L42+L43+L45+L46+L47+L48+L49+L50+L51+L52+L53+L54+L56+L57+L58+L59+L60+L62+L63+L64+L65+L66+L68+L69+L70+L71+L72+L73+L76+L77+L78+L80+L81</f>
        <v>9470280</v>
      </c>
      <c r="CV36" s="54" t="s">
        <v>70</v>
      </c>
    </row>
    <row r="37" spans="1:100" ht="18.399999999999999" customHeight="1">
      <c r="A37" s="53" t="s">
        <v>212</v>
      </c>
      <c r="B37" s="54" t="s">
        <v>70</v>
      </c>
      <c r="C37" s="54"/>
      <c r="D37" s="54" t="s">
        <v>70</v>
      </c>
      <c r="E37" s="55">
        <f t="shared" ref="E37:F68" si="3">G37+I37+K37</f>
        <v>0</v>
      </c>
      <c r="F37" s="55">
        <f t="shared" si="0"/>
        <v>2183115</v>
      </c>
      <c r="G37" s="52"/>
      <c r="H37" s="55">
        <f>TRUNC(H38+H39+H40+H41+H42+H43,0)</f>
        <v>495597</v>
      </c>
      <c r="I37" s="52"/>
      <c r="J37" s="55">
        <f>TRUNC(J38+J39+J40+J41+J42+J43,0)</f>
        <v>1304827</v>
      </c>
      <c r="K37" s="52"/>
      <c r="L37" s="55">
        <f>TRUNC(L38+L39+L40+L41+L42+L43,0)</f>
        <v>382691</v>
      </c>
      <c r="M37" s="56" t="s">
        <v>70</v>
      </c>
      <c r="N37" t="s">
        <v>70</v>
      </c>
      <c r="P37" t="s">
        <v>90</v>
      </c>
      <c r="Q37" t="s">
        <v>70</v>
      </c>
      <c r="R37" t="s">
        <v>70</v>
      </c>
      <c r="Z37" s="55">
        <f>H82+H83+H85+H86+H87+H88+H90+H92+H93</f>
        <v>10917696</v>
      </c>
      <c r="AA37" s="55">
        <f>J82+J83+J85+J86+J87+J88+J90+J92+J93</f>
        <v>7431290</v>
      </c>
      <c r="AB37" s="55">
        <f>L82+L83+L85+L86+L87+L88+L90+L92+L93</f>
        <v>5452003</v>
      </c>
      <c r="CC37" s="54" t="s">
        <v>91</v>
      </c>
    </row>
    <row r="38" spans="1:100" ht="18.399999999999999" customHeight="1">
      <c r="A38" s="53" t="s">
        <v>213</v>
      </c>
      <c r="B38" s="54" t="s">
        <v>214</v>
      </c>
      <c r="C38" s="55">
        <v>43</v>
      </c>
      <c r="D38" s="54" t="s">
        <v>215</v>
      </c>
      <c r="E38" s="55">
        <f t="shared" si="3"/>
        <v>4339</v>
      </c>
      <c r="F38" s="55">
        <f t="shared" si="0"/>
        <v>186577</v>
      </c>
      <c r="G38" s="55">
        <f>일위대가목록!F24</f>
        <v>868</v>
      </c>
      <c r="H38" s="55">
        <f t="shared" ref="H38:H43" si="4">TRUNC(G38*C38,0)</f>
        <v>37324</v>
      </c>
      <c r="I38" s="55">
        <f>일위대가목록!G24</f>
        <v>2485</v>
      </c>
      <c r="J38" s="55">
        <f t="shared" ref="J38:J43" si="5">TRUNC(I38*C38,0)</f>
        <v>106855</v>
      </c>
      <c r="K38" s="55">
        <f>일위대가목록!H24</f>
        <v>986</v>
      </c>
      <c r="L38" s="55">
        <f t="shared" ref="L38:L43" si="6">TRUNC(K38*C38,0)</f>
        <v>42398</v>
      </c>
      <c r="M38" s="56" t="s">
        <v>216</v>
      </c>
      <c r="N38" t="s">
        <v>217</v>
      </c>
      <c r="P38" t="s">
        <v>218</v>
      </c>
      <c r="Q38" t="s">
        <v>70</v>
      </c>
      <c r="R38" t="s">
        <v>219</v>
      </c>
      <c r="T38" t="s">
        <v>102</v>
      </c>
      <c r="BJ38" s="60" t="str">
        <f>HYPERLINK("#일위대가목록!A24","K0120101R3 →")</f>
        <v>K0120101R3 →</v>
      </c>
      <c r="CC38" s="54" t="s">
        <v>220</v>
      </c>
    </row>
    <row r="39" spans="1:100" ht="18.399999999999999" customHeight="1">
      <c r="A39" s="53" t="s">
        <v>221</v>
      </c>
      <c r="B39" s="54" t="s">
        <v>222</v>
      </c>
      <c r="C39" s="55">
        <v>15</v>
      </c>
      <c r="D39" s="54" t="s">
        <v>215</v>
      </c>
      <c r="E39" s="55">
        <f t="shared" si="3"/>
        <v>34032</v>
      </c>
      <c r="F39" s="55">
        <f t="shared" si="0"/>
        <v>510480</v>
      </c>
      <c r="G39" s="55">
        <f>일위대가목록!F25</f>
        <v>764</v>
      </c>
      <c r="H39" s="55">
        <f t="shared" si="4"/>
        <v>11460</v>
      </c>
      <c r="I39" s="55">
        <f>일위대가목록!G25</f>
        <v>33033</v>
      </c>
      <c r="J39" s="55">
        <f t="shared" si="5"/>
        <v>495495</v>
      </c>
      <c r="K39" s="55">
        <f>일위대가목록!H25</f>
        <v>235</v>
      </c>
      <c r="L39" s="55">
        <f t="shared" si="6"/>
        <v>3525</v>
      </c>
      <c r="M39" s="56" t="s">
        <v>223</v>
      </c>
      <c r="N39" t="s">
        <v>224</v>
      </c>
      <c r="P39" t="s">
        <v>225</v>
      </c>
      <c r="Q39" t="s">
        <v>70</v>
      </c>
      <c r="R39" t="s">
        <v>226</v>
      </c>
      <c r="T39" t="s">
        <v>102</v>
      </c>
      <c r="BJ39" s="60" t="str">
        <f>HYPERLINK("#일위대가목록!A25","K0120102A1 →")</f>
        <v>K0120102A1 →</v>
      </c>
      <c r="CC39" s="54" t="s">
        <v>220</v>
      </c>
    </row>
    <row r="40" spans="1:100" ht="18.399999999999999" customHeight="1">
      <c r="A40" s="53" t="s">
        <v>227</v>
      </c>
      <c r="B40" s="54" t="s">
        <v>70</v>
      </c>
      <c r="C40" s="55">
        <v>73</v>
      </c>
      <c r="D40" s="54" t="s">
        <v>228</v>
      </c>
      <c r="E40" s="55">
        <f t="shared" si="3"/>
        <v>1099</v>
      </c>
      <c r="F40" s="55">
        <f t="shared" si="0"/>
        <v>80227</v>
      </c>
      <c r="G40" s="55">
        <f>일위대가목록!F26</f>
        <v>0</v>
      </c>
      <c r="H40" s="55">
        <f t="shared" si="4"/>
        <v>0</v>
      </c>
      <c r="I40" s="55">
        <f>일위대가목록!G26</f>
        <v>1099</v>
      </c>
      <c r="J40" s="55">
        <f t="shared" si="5"/>
        <v>80227</v>
      </c>
      <c r="K40" s="55">
        <f>일위대가목록!H26</f>
        <v>0</v>
      </c>
      <c r="L40" s="55">
        <f t="shared" si="6"/>
        <v>0</v>
      </c>
      <c r="M40" s="56" t="s">
        <v>229</v>
      </c>
      <c r="N40" t="s">
        <v>230</v>
      </c>
      <c r="P40" t="s">
        <v>231</v>
      </c>
      <c r="Q40" t="s">
        <v>70</v>
      </c>
      <c r="R40" t="s">
        <v>232</v>
      </c>
      <c r="T40" t="s">
        <v>102</v>
      </c>
      <c r="BJ40" s="60" t="str">
        <f>HYPERLINK("#일위대가목록!A26","PJ2A060320 →")</f>
        <v>PJ2A060320 →</v>
      </c>
      <c r="CC40" s="54" t="s">
        <v>220</v>
      </c>
    </row>
    <row r="41" spans="1:100" ht="18.399999999999999" customHeight="1">
      <c r="A41" s="53" t="s">
        <v>233</v>
      </c>
      <c r="B41" s="54" t="s">
        <v>234</v>
      </c>
      <c r="C41" s="55">
        <v>38</v>
      </c>
      <c r="D41" s="54" t="s">
        <v>228</v>
      </c>
      <c r="E41" s="55">
        <f t="shared" si="3"/>
        <v>506</v>
      </c>
      <c r="F41" s="55">
        <f t="shared" si="0"/>
        <v>19228</v>
      </c>
      <c r="G41" s="55">
        <f>일위대가목록!F27</f>
        <v>37</v>
      </c>
      <c r="H41" s="55">
        <f t="shared" si="4"/>
        <v>1406</v>
      </c>
      <c r="I41" s="55">
        <f>일위대가목록!G27</f>
        <v>404</v>
      </c>
      <c r="J41" s="55">
        <f t="shared" si="5"/>
        <v>15352</v>
      </c>
      <c r="K41" s="55">
        <f>일위대가목록!H27</f>
        <v>65</v>
      </c>
      <c r="L41" s="55">
        <f t="shared" si="6"/>
        <v>2470</v>
      </c>
      <c r="M41" s="56" t="s">
        <v>235</v>
      </c>
      <c r="N41" t="s">
        <v>236</v>
      </c>
      <c r="P41" t="s">
        <v>237</v>
      </c>
      <c r="Q41" t="s">
        <v>70</v>
      </c>
      <c r="R41" t="s">
        <v>238</v>
      </c>
      <c r="T41" t="s">
        <v>102</v>
      </c>
      <c r="BJ41" s="60" t="str">
        <f>HYPERLINK("#일위대가목록!A27","K0110101A0 →")</f>
        <v>K0110101A0 →</v>
      </c>
      <c r="CC41" s="54" t="s">
        <v>220</v>
      </c>
    </row>
    <row r="42" spans="1:100" ht="18.399999999999999" customHeight="1">
      <c r="A42" s="53" t="s">
        <v>239</v>
      </c>
      <c r="B42" s="54" t="s">
        <v>240</v>
      </c>
      <c r="C42" s="55">
        <v>16</v>
      </c>
      <c r="D42" s="54" t="s">
        <v>215</v>
      </c>
      <c r="E42" s="55">
        <f t="shared" si="3"/>
        <v>23536</v>
      </c>
      <c r="F42" s="55">
        <f t="shared" si="0"/>
        <v>376576</v>
      </c>
      <c r="G42" s="55">
        <f>일위대가목록!F28</f>
        <v>7550</v>
      </c>
      <c r="H42" s="55">
        <f t="shared" si="4"/>
        <v>120800</v>
      </c>
      <c r="I42" s="55">
        <f>일위대가목록!G28</f>
        <v>10309</v>
      </c>
      <c r="J42" s="55">
        <f t="shared" si="5"/>
        <v>164944</v>
      </c>
      <c r="K42" s="55">
        <f>일위대가목록!H28</f>
        <v>5677</v>
      </c>
      <c r="L42" s="55">
        <f t="shared" si="6"/>
        <v>90832</v>
      </c>
      <c r="M42" s="56" t="s">
        <v>241</v>
      </c>
      <c r="N42" t="s">
        <v>242</v>
      </c>
      <c r="P42" t="s">
        <v>243</v>
      </c>
      <c r="Q42" t="s">
        <v>70</v>
      </c>
      <c r="R42" t="s">
        <v>244</v>
      </c>
      <c r="T42" t="s">
        <v>102</v>
      </c>
      <c r="BJ42" s="60" t="str">
        <f>HYPERLINK("#일위대가목록!A28","K0110107C23 →")</f>
        <v>K0110107C23 →</v>
      </c>
      <c r="CC42" s="54" t="s">
        <v>220</v>
      </c>
    </row>
    <row r="43" spans="1:100" ht="18.399999999999999" customHeight="1">
      <c r="A43" s="53" t="s">
        <v>245</v>
      </c>
      <c r="B43" s="54" t="s">
        <v>246</v>
      </c>
      <c r="C43" s="55">
        <v>43</v>
      </c>
      <c r="D43" s="54" t="s">
        <v>215</v>
      </c>
      <c r="E43" s="55">
        <f t="shared" si="3"/>
        <v>23489</v>
      </c>
      <c r="F43" s="55">
        <f t="shared" si="0"/>
        <v>1010027</v>
      </c>
      <c r="G43" s="55">
        <f>일위대가목록!F29</f>
        <v>7549</v>
      </c>
      <c r="H43" s="55">
        <f t="shared" si="4"/>
        <v>324607</v>
      </c>
      <c r="I43" s="55">
        <f>일위대가목록!G29</f>
        <v>10278</v>
      </c>
      <c r="J43" s="55">
        <f t="shared" si="5"/>
        <v>441954</v>
      </c>
      <c r="K43" s="55">
        <f>일위대가목록!H29</f>
        <v>5662</v>
      </c>
      <c r="L43" s="55">
        <f t="shared" si="6"/>
        <v>243466</v>
      </c>
      <c r="M43" s="56" t="s">
        <v>247</v>
      </c>
      <c r="N43" t="s">
        <v>242</v>
      </c>
      <c r="P43" t="s">
        <v>248</v>
      </c>
      <c r="Q43" t="s">
        <v>70</v>
      </c>
      <c r="R43" t="s">
        <v>249</v>
      </c>
      <c r="T43" t="s">
        <v>102</v>
      </c>
      <c r="BJ43" s="60" t="str">
        <f>HYPERLINK("#일위대가목록!A29","K0110108F2 →")</f>
        <v>K0110108F2 →</v>
      </c>
      <c r="CC43" s="54" t="s">
        <v>220</v>
      </c>
    </row>
    <row r="44" spans="1:100" ht="18.399999999999999" customHeight="1">
      <c r="A44" s="53" t="s">
        <v>250</v>
      </c>
      <c r="B44" s="54" t="s">
        <v>70</v>
      </c>
      <c r="C44" s="54"/>
      <c r="D44" s="54" t="s">
        <v>70</v>
      </c>
      <c r="E44" s="55">
        <f t="shared" si="3"/>
        <v>0</v>
      </c>
      <c r="F44" s="55">
        <f t="shared" si="0"/>
        <v>7463339</v>
      </c>
      <c r="G44" s="52"/>
      <c r="H44" s="55">
        <f>TRUNC(H45+H46+H47+H48+H49+H50+H51+H52+H53+H54,0)</f>
        <v>3336194</v>
      </c>
      <c r="I44" s="52"/>
      <c r="J44" s="55">
        <f>TRUNC(J45+J46+J47+J48+J49+J50+J51+J52+J53+J54,0)</f>
        <v>3955529</v>
      </c>
      <c r="K44" s="52"/>
      <c r="L44" s="55">
        <f>TRUNC(L45+L46+L47+L48+L49+L50+L51+L52+L53+L54,0)</f>
        <v>171616</v>
      </c>
      <c r="M44" s="56" t="s">
        <v>70</v>
      </c>
      <c r="N44" t="s">
        <v>70</v>
      </c>
      <c r="P44" t="s">
        <v>251</v>
      </c>
      <c r="Q44" t="s">
        <v>70</v>
      </c>
      <c r="R44" t="s">
        <v>70</v>
      </c>
      <c r="CC44" s="54" t="s">
        <v>91</v>
      </c>
    </row>
    <row r="45" spans="1:100" ht="18.399999999999999" customHeight="1">
      <c r="A45" s="53" t="s">
        <v>252</v>
      </c>
      <c r="B45" s="54" t="s">
        <v>253</v>
      </c>
      <c r="C45" s="55">
        <v>31</v>
      </c>
      <c r="D45" s="54" t="s">
        <v>215</v>
      </c>
      <c r="E45" s="55">
        <f t="shared" si="3"/>
        <v>30395</v>
      </c>
      <c r="F45" s="55">
        <f t="shared" si="0"/>
        <v>942245</v>
      </c>
      <c r="G45" s="55">
        <f>일위대가목록!F30</f>
        <v>54</v>
      </c>
      <c r="H45" s="55">
        <f t="shared" ref="H45:H54" si="7">TRUNC(G45*C45,0)</f>
        <v>1674</v>
      </c>
      <c r="I45" s="55">
        <f>일위대가목록!G30</f>
        <v>28897</v>
      </c>
      <c r="J45" s="55">
        <f t="shared" ref="J45:J54" si="8">TRUNC(I45*C45,0)</f>
        <v>895807</v>
      </c>
      <c r="K45" s="55">
        <f>일위대가목록!H30</f>
        <v>1444</v>
      </c>
      <c r="L45" s="55">
        <f t="shared" ref="L45:L54" si="9">TRUNC(K45*C45,0)</f>
        <v>44764</v>
      </c>
      <c r="M45" s="56" t="s">
        <v>254</v>
      </c>
      <c r="N45" t="s">
        <v>255</v>
      </c>
      <c r="P45" t="s">
        <v>256</v>
      </c>
      <c r="Q45" t="s">
        <v>70</v>
      </c>
      <c r="R45" t="s">
        <v>257</v>
      </c>
      <c r="T45" t="s">
        <v>102</v>
      </c>
      <c r="BJ45" s="60" t="str">
        <f>HYPERLINK("#일위대가목록!A30","K01504010A11 →")</f>
        <v>K01504010A11 →</v>
      </c>
      <c r="CC45" s="54" t="s">
        <v>220</v>
      </c>
    </row>
    <row r="46" spans="1:100" ht="18.399999999999999" customHeight="1">
      <c r="A46" s="53" t="s">
        <v>258</v>
      </c>
      <c r="B46" s="54" t="s">
        <v>259</v>
      </c>
      <c r="C46" s="55">
        <v>60</v>
      </c>
      <c r="D46" s="54" t="s">
        <v>228</v>
      </c>
      <c r="E46" s="55">
        <f t="shared" si="3"/>
        <v>42137</v>
      </c>
      <c r="F46" s="55">
        <f t="shared" si="0"/>
        <v>2528220</v>
      </c>
      <c r="G46" s="55">
        <f>일위대가목록!F31</f>
        <v>4639</v>
      </c>
      <c r="H46" s="55">
        <f t="shared" si="7"/>
        <v>278340</v>
      </c>
      <c r="I46" s="55">
        <f>일위대가목록!G31</f>
        <v>36406</v>
      </c>
      <c r="J46" s="55">
        <f t="shared" si="8"/>
        <v>2184360</v>
      </c>
      <c r="K46" s="55">
        <f>일위대가목록!H31</f>
        <v>1092</v>
      </c>
      <c r="L46" s="55">
        <f t="shared" si="9"/>
        <v>65520</v>
      </c>
      <c r="M46" s="56" t="s">
        <v>260</v>
      </c>
      <c r="N46" t="s">
        <v>261</v>
      </c>
      <c r="P46" t="s">
        <v>262</v>
      </c>
      <c r="Q46" t="s">
        <v>70</v>
      </c>
      <c r="R46" t="s">
        <v>263</v>
      </c>
      <c r="T46" t="s">
        <v>102</v>
      </c>
      <c r="BJ46" s="60" t="str">
        <f>HYPERLINK("#일위대가목록!A31","K01203062B →")</f>
        <v>K01203062B →</v>
      </c>
      <c r="CC46" s="54" t="s">
        <v>220</v>
      </c>
    </row>
    <row r="47" spans="1:100" ht="18.399999999999999" customHeight="1">
      <c r="A47" s="53" t="s">
        <v>264</v>
      </c>
      <c r="B47" s="54" t="s">
        <v>265</v>
      </c>
      <c r="C47" s="55">
        <v>309</v>
      </c>
      <c r="D47" s="54" t="s">
        <v>228</v>
      </c>
      <c r="E47" s="55">
        <f t="shared" si="3"/>
        <v>2302</v>
      </c>
      <c r="F47" s="55">
        <f t="shared" si="0"/>
        <v>711318</v>
      </c>
      <c r="G47" s="55">
        <f>일위대가목록!F32</f>
        <v>2302</v>
      </c>
      <c r="H47" s="55">
        <f t="shared" si="7"/>
        <v>711318</v>
      </c>
      <c r="I47" s="55">
        <f>일위대가목록!G32</f>
        <v>0</v>
      </c>
      <c r="J47" s="55">
        <f t="shared" si="8"/>
        <v>0</v>
      </c>
      <c r="K47" s="55">
        <f>일위대가목록!H32</f>
        <v>0</v>
      </c>
      <c r="L47" s="55">
        <f t="shared" si="9"/>
        <v>0</v>
      </c>
      <c r="M47" s="56" t="s">
        <v>266</v>
      </c>
      <c r="N47" t="s">
        <v>236</v>
      </c>
      <c r="P47" t="s">
        <v>267</v>
      </c>
      <c r="Q47" t="s">
        <v>70</v>
      </c>
      <c r="R47" t="s">
        <v>268</v>
      </c>
      <c r="T47" t="s">
        <v>102</v>
      </c>
      <c r="BJ47" s="60" t="str">
        <f>HYPERLINK("#일위대가목록!A32","K0150401CA →")</f>
        <v>K0150401CA →</v>
      </c>
      <c r="CC47" s="54" t="s">
        <v>220</v>
      </c>
    </row>
    <row r="48" spans="1:100" ht="18.399999999999999" customHeight="1">
      <c r="A48" s="53" t="s">
        <v>269</v>
      </c>
      <c r="B48" s="54" t="s">
        <v>270</v>
      </c>
      <c r="C48" s="55">
        <v>309</v>
      </c>
      <c r="D48" s="54" t="s">
        <v>228</v>
      </c>
      <c r="E48" s="55">
        <f t="shared" si="3"/>
        <v>647</v>
      </c>
      <c r="F48" s="55">
        <f t="shared" si="0"/>
        <v>199923</v>
      </c>
      <c r="G48" s="55">
        <f>일위대가목록!F33</f>
        <v>647</v>
      </c>
      <c r="H48" s="55">
        <f t="shared" si="7"/>
        <v>199923</v>
      </c>
      <c r="I48" s="55">
        <f>일위대가목록!G33</f>
        <v>0</v>
      </c>
      <c r="J48" s="55">
        <f t="shared" si="8"/>
        <v>0</v>
      </c>
      <c r="K48" s="55">
        <f>일위대가목록!H33</f>
        <v>0</v>
      </c>
      <c r="L48" s="55">
        <f t="shared" si="9"/>
        <v>0</v>
      </c>
      <c r="M48" s="56" t="s">
        <v>271</v>
      </c>
      <c r="N48" t="s">
        <v>236</v>
      </c>
      <c r="P48" t="s">
        <v>272</v>
      </c>
      <c r="Q48" t="s">
        <v>70</v>
      </c>
      <c r="R48" t="s">
        <v>273</v>
      </c>
      <c r="T48" t="s">
        <v>102</v>
      </c>
      <c r="BJ48" s="60" t="str">
        <f>HYPERLINK("#일위대가목록!A33","K0410303A51 →")</f>
        <v>K0410303A51 →</v>
      </c>
      <c r="CC48" s="54" t="s">
        <v>220</v>
      </c>
    </row>
    <row r="49" spans="1:81" ht="18.399999999999999" customHeight="1">
      <c r="A49" s="53" t="s">
        <v>274</v>
      </c>
      <c r="B49" s="54" t="s">
        <v>275</v>
      </c>
      <c r="C49" s="55">
        <v>309</v>
      </c>
      <c r="D49" s="54" t="s">
        <v>228</v>
      </c>
      <c r="E49" s="55">
        <f t="shared" si="3"/>
        <v>647</v>
      </c>
      <c r="F49" s="55">
        <f t="shared" si="0"/>
        <v>199923</v>
      </c>
      <c r="G49" s="55">
        <f>일위대가목록!F34</f>
        <v>647</v>
      </c>
      <c r="H49" s="55">
        <f t="shared" si="7"/>
        <v>199923</v>
      </c>
      <c r="I49" s="55">
        <f>일위대가목록!G34</f>
        <v>0</v>
      </c>
      <c r="J49" s="55">
        <f t="shared" si="8"/>
        <v>0</v>
      </c>
      <c r="K49" s="55">
        <f>일위대가목록!H34</f>
        <v>0</v>
      </c>
      <c r="L49" s="55">
        <f t="shared" si="9"/>
        <v>0</v>
      </c>
      <c r="M49" s="56" t="s">
        <v>276</v>
      </c>
      <c r="N49" t="s">
        <v>236</v>
      </c>
      <c r="P49" t="s">
        <v>277</v>
      </c>
      <c r="Q49" t="s">
        <v>70</v>
      </c>
      <c r="R49" t="s">
        <v>278</v>
      </c>
      <c r="T49" t="s">
        <v>102</v>
      </c>
      <c r="BJ49" s="60" t="str">
        <f>HYPERLINK("#일위대가목록!A34","K0150401D1 →")</f>
        <v>K0150401D1 →</v>
      </c>
      <c r="CC49" s="54" t="s">
        <v>220</v>
      </c>
    </row>
    <row r="50" spans="1:81" ht="18.399999999999999" customHeight="1">
      <c r="A50" s="53" t="s">
        <v>279</v>
      </c>
      <c r="B50" s="54" t="s">
        <v>280</v>
      </c>
      <c r="C50" s="55">
        <v>3</v>
      </c>
      <c r="D50" s="54" t="s">
        <v>228</v>
      </c>
      <c r="E50" s="55">
        <f t="shared" si="3"/>
        <v>15751</v>
      </c>
      <c r="F50" s="55">
        <f t="shared" si="0"/>
        <v>47253</v>
      </c>
      <c r="G50" s="55">
        <f>일위대가목록!F35</f>
        <v>11348</v>
      </c>
      <c r="H50" s="55">
        <f t="shared" si="7"/>
        <v>34044</v>
      </c>
      <c r="I50" s="55">
        <f>일위대가목록!G35</f>
        <v>4317</v>
      </c>
      <c r="J50" s="55">
        <f t="shared" si="8"/>
        <v>12951</v>
      </c>
      <c r="K50" s="55">
        <f>일위대가목록!H35</f>
        <v>86</v>
      </c>
      <c r="L50" s="55">
        <f t="shared" si="9"/>
        <v>258</v>
      </c>
      <c r="M50" s="56" t="s">
        <v>281</v>
      </c>
      <c r="N50" t="s">
        <v>282</v>
      </c>
      <c r="P50" t="s">
        <v>283</v>
      </c>
      <c r="Q50" t="s">
        <v>70</v>
      </c>
      <c r="R50" t="s">
        <v>284</v>
      </c>
      <c r="T50" t="s">
        <v>102</v>
      </c>
      <c r="BJ50" s="60" t="str">
        <f>HYPERLINK("#일위대가목록!A35","K013001A12 →")</f>
        <v>K013001A12 →</v>
      </c>
      <c r="CC50" s="54" t="s">
        <v>220</v>
      </c>
    </row>
    <row r="51" spans="1:81" ht="18.399999999999999" customHeight="1">
      <c r="A51" s="53" t="s">
        <v>285</v>
      </c>
      <c r="B51" s="54" t="s">
        <v>286</v>
      </c>
      <c r="C51" s="55">
        <v>29</v>
      </c>
      <c r="D51" s="54" t="s">
        <v>287</v>
      </c>
      <c r="E51" s="55">
        <f t="shared" si="3"/>
        <v>6562</v>
      </c>
      <c r="F51" s="55">
        <f t="shared" si="0"/>
        <v>190298</v>
      </c>
      <c r="G51" s="55">
        <f>일위대가목록!F36</f>
        <v>975</v>
      </c>
      <c r="H51" s="55">
        <f t="shared" si="7"/>
        <v>28275</v>
      </c>
      <c r="I51" s="55">
        <f>일위대가목록!G36</f>
        <v>5587</v>
      </c>
      <c r="J51" s="55">
        <f t="shared" si="8"/>
        <v>162023</v>
      </c>
      <c r="K51" s="55">
        <f>일위대가목록!H36</f>
        <v>0</v>
      </c>
      <c r="L51" s="55">
        <f t="shared" si="9"/>
        <v>0</v>
      </c>
      <c r="M51" s="56" t="s">
        <v>288</v>
      </c>
      <c r="N51" t="s">
        <v>236</v>
      </c>
      <c r="P51" t="s">
        <v>289</v>
      </c>
      <c r="Q51" t="s">
        <v>70</v>
      </c>
      <c r="R51" t="s">
        <v>290</v>
      </c>
      <c r="T51" t="s">
        <v>102</v>
      </c>
      <c r="BJ51" s="60" t="str">
        <f>HYPERLINK("#일위대가목록!A36","K013005A20 →")</f>
        <v>K013005A20 →</v>
      </c>
      <c r="CC51" s="54" t="s">
        <v>220</v>
      </c>
    </row>
    <row r="52" spans="1:81" ht="18.399999999999999" customHeight="1">
      <c r="A52" s="53" t="s">
        <v>291</v>
      </c>
      <c r="B52" s="54" t="s">
        <v>292</v>
      </c>
      <c r="C52" s="55">
        <v>31</v>
      </c>
      <c r="D52" s="54" t="s">
        <v>215</v>
      </c>
      <c r="E52" s="55">
        <f t="shared" si="3"/>
        <v>48788</v>
      </c>
      <c r="F52" s="55">
        <f t="shared" si="0"/>
        <v>1512428</v>
      </c>
      <c r="G52" s="55">
        <f>일위대가목록!F37</f>
        <v>35284</v>
      </c>
      <c r="H52" s="55">
        <f t="shared" si="7"/>
        <v>1093804</v>
      </c>
      <c r="I52" s="55">
        <f>일위대가목록!G37</f>
        <v>11687</v>
      </c>
      <c r="J52" s="55">
        <f t="shared" si="8"/>
        <v>362297</v>
      </c>
      <c r="K52" s="55">
        <f>일위대가목록!H37</f>
        <v>1817</v>
      </c>
      <c r="L52" s="55">
        <f t="shared" si="9"/>
        <v>56327</v>
      </c>
      <c r="M52" s="56" t="s">
        <v>293</v>
      </c>
      <c r="N52" t="s">
        <v>294</v>
      </c>
      <c r="P52" t="s">
        <v>295</v>
      </c>
      <c r="Q52" t="s">
        <v>70</v>
      </c>
      <c r="R52" t="s">
        <v>296</v>
      </c>
      <c r="T52" t="s">
        <v>102</v>
      </c>
      <c r="BJ52" s="60" t="str">
        <f>HYPERLINK("#일위대가목록!A37","K0150401F13 →")</f>
        <v>K0150401F13 →</v>
      </c>
      <c r="CC52" s="54" t="s">
        <v>220</v>
      </c>
    </row>
    <row r="53" spans="1:81" ht="18.399999999999999" customHeight="1">
      <c r="A53" s="53" t="s">
        <v>297</v>
      </c>
      <c r="B53" s="54" t="s">
        <v>298</v>
      </c>
      <c r="C53" s="55">
        <v>101</v>
      </c>
      <c r="D53" s="54" t="s">
        <v>287</v>
      </c>
      <c r="E53" s="55">
        <f t="shared" si="3"/>
        <v>6282</v>
      </c>
      <c r="F53" s="55">
        <f t="shared" si="0"/>
        <v>634482</v>
      </c>
      <c r="G53" s="55">
        <f>일위대가목록!F38</f>
        <v>3122</v>
      </c>
      <c r="H53" s="55">
        <f t="shared" si="7"/>
        <v>315322</v>
      </c>
      <c r="I53" s="55">
        <f>일위대가목록!G38</f>
        <v>3113</v>
      </c>
      <c r="J53" s="55">
        <f t="shared" si="8"/>
        <v>314413</v>
      </c>
      <c r="K53" s="55">
        <f>일위대가목록!H38</f>
        <v>47</v>
      </c>
      <c r="L53" s="55">
        <f t="shared" si="9"/>
        <v>4747</v>
      </c>
      <c r="M53" s="56" t="s">
        <v>299</v>
      </c>
      <c r="N53" t="s">
        <v>282</v>
      </c>
      <c r="P53" t="s">
        <v>300</v>
      </c>
      <c r="Q53" t="s">
        <v>70</v>
      </c>
      <c r="R53" t="s">
        <v>301</v>
      </c>
      <c r="T53" t="s">
        <v>102</v>
      </c>
      <c r="BJ53" s="60" t="str">
        <f>HYPERLINK("#일위대가목록!A38","K0150401E2 →")</f>
        <v>K0150401E2 →</v>
      </c>
      <c r="CC53" s="54" t="s">
        <v>220</v>
      </c>
    </row>
    <row r="54" spans="1:81" ht="18.399999999999999" customHeight="1">
      <c r="A54" s="53" t="s">
        <v>302</v>
      </c>
      <c r="B54" s="54" t="s">
        <v>303</v>
      </c>
      <c r="C54" s="55">
        <v>1</v>
      </c>
      <c r="D54" s="54" t="s">
        <v>304</v>
      </c>
      <c r="E54" s="55">
        <f t="shared" si="3"/>
        <v>497249</v>
      </c>
      <c r="F54" s="55">
        <f t="shared" si="0"/>
        <v>497249</v>
      </c>
      <c r="G54" s="55">
        <f>일위대가목록!F39</f>
        <v>473571</v>
      </c>
      <c r="H54" s="55">
        <f t="shared" si="7"/>
        <v>473571</v>
      </c>
      <c r="I54" s="55">
        <f>일위대가목록!G39</f>
        <v>23678</v>
      </c>
      <c r="J54" s="55">
        <f t="shared" si="8"/>
        <v>23678</v>
      </c>
      <c r="K54" s="55">
        <f>일위대가목록!H39</f>
        <v>0</v>
      </c>
      <c r="L54" s="55">
        <f t="shared" si="9"/>
        <v>0</v>
      </c>
      <c r="M54" s="56" t="s">
        <v>305</v>
      </c>
      <c r="N54" t="s">
        <v>70</v>
      </c>
      <c r="P54" t="s">
        <v>306</v>
      </c>
      <c r="Q54" t="s">
        <v>70</v>
      </c>
      <c r="R54" t="s">
        <v>307</v>
      </c>
      <c r="T54" t="s">
        <v>102</v>
      </c>
      <c r="BJ54" s="60" t="str">
        <f>HYPERLINK("#일위대가목록!A39","KTT01S10 →")</f>
        <v>KTT01S10 →</v>
      </c>
      <c r="CC54" s="54" t="s">
        <v>220</v>
      </c>
    </row>
    <row r="55" spans="1:81" ht="18.399999999999999" customHeight="1">
      <c r="A55" s="53" t="s">
        <v>308</v>
      </c>
      <c r="B55" s="54" t="s">
        <v>70</v>
      </c>
      <c r="C55" s="54"/>
      <c r="D55" s="54" t="s">
        <v>70</v>
      </c>
      <c r="E55" s="55">
        <f t="shared" si="3"/>
        <v>0</v>
      </c>
      <c r="F55" s="55">
        <f t="shared" si="0"/>
        <v>63742308</v>
      </c>
      <c r="G55" s="52"/>
      <c r="H55" s="55">
        <f>TRUNC(H56+H57+H58+H59+H60,0)</f>
        <v>35327403</v>
      </c>
      <c r="I55" s="52"/>
      <c r="J55" s="55">
        <f>TRUNC(J56+J57+J58+J59+J60,0)</f>
        <v>27067224</v>
      </c>
      <c r="K55" s="52"/>
      <c r="L55" s="55">
        <f>TRUNC(L56+L57+L58+L59+L60,0)</f>
        <v>1347681</v>
      </c>
      <c r="M55" s="56" t="s">
        <v>70</v>
      </c>
      <c r="N55" t="s">
        <v>70</v>
      </c>
      <c r="P55" t="s">
        <v>309</v>
      </c>
      <c r="Q55" t="s">
        <v>70</v>
      </c>
      <c r="R55" t="s">
        <v>70</v>
      </c>
      <c r="CC55" s="54" t="s">
        <v>91</v>
      </c>
    </row>
    <row r="56" spans="1:81" ht="18.399999999999999" customHeight="1">
      <c r="A56" s="53" t="s">
        <v>310</v>
      </c>
      <c r="B56" s="54" t="s">
        <v>311</v>
      </c>
      <c r="C56" s="55">
        <v>233</v>
      </c>
      <c r="D56" s="54" t="s">
        <v>228</v>
      </c>
      <c r="E56" s="55">
        <f t="shared" si="3"/>
        <v>193611</v>
      </c>
      <c r="F56" s="55">
        <f t="shared" si="0"/>
        <v>45111363</v>
      </c>
      <c r="G56" s="55">
        <f>일위대가목록!F66</f>
        <v>116705</v>
      </c>
      <c r="H56" s="55">
        <f>TRUNC(G56*C56,0)</f>
        <v>27192265</v>
      </c>
      <c r="I56" s="55">
        <f>일위대가목록!G66</f>
        <v>74503</v>
      </c>
      <c r="J56" s="55">
        <f>TRUNC(I56*C56,0)</f>
        <v>17359199</v>
      </c>
      <c r="K56" s="55">
        <f>일위대가목록!H66</f>
        <v>2403</v>
      </c>
      <c r="L56" s="55">
        <f>TRUNC(K56*C56,0)</f>
        <v>559899</v>
      </c>
      <c r="M56" s="56" t="s">
        <v>312</v>
      </c>
      <c r="N56" t="s">
        <v>313</v>
      </c>
      <c r="P56" t="s">
        <v>314</v>
      </c>
      <c r="Q56" t="s">
        <v>70</v>
      </c>
      <c r="R56" t="s">
        <v>315</v>
      </c>
      <c r="T56" t="s">
        <v>316</v>
      </c>
      <c r="BJ56" s="60" t="str">
        <f>HYPERLINK("#일위대가목록!A66","KTWT01110 →")</f>
        <v>KTWT01110 →</v>
      </c>
      <c r="CC56" s="54" t="s">
        <v>220</v>
      </c>
    </row>
    <row r="57" spans="1:81" ht="18.399999999999999" customHeight="1">
      <c r="A57" s="53" t="s">
        <v>317</v>
      </c>
      <c r="B57" s="54" t="s">
        <v>318</v>
      </c>
      <c r="C57" s="55">
        <v>86</v>
      </c>
      <c r="D57" s="54" t="s">
        <v>215</v>
      </c>
      <c r="E57" s="55">
        <f t="shared" si="3"/>
        <v>20398</v>
      </c>
      <c r="F57" s="55">
        <f t="shared" si="0"/>
        <v>1754228</v>
      </c>
      <c r="G57" s="55">
        <f>일위대가목록!F40</f>
        <v>1675</v>
      </c>
      <c r="H57" s="55">
        <f>TRUNC(G57*C57,0)</f>
        <v>144050</v>
      </c>
      <c r="I57" s="55">
        <f>일위대가목록!G40</f>
        <v>12824</v>
      </c>
      <c r="J57" s="55">
        <f>TRUNC(I57*C57,0)</f>
        <v>1102864</v>
      </c>
      <c r="K57" s="55">
        <f>일위대가목록!H40</f>
        <v>5899</v>
      </c>
      <c r="L57" s="55">
        <f>TRUNC(K57*C57,0)</f>
        <v>507314</v>
      </c>
      <c r="M57" s="56" t="s">
        <v>319</v>
      </c>
      <c r="N57" t="s">
        <v>320</v>
      </c>
      <c r="P57" t="s">
        <v>321</v>
      </c>
      <c r="Q57" t="s">
        <v>70</v>
      </c>
      <c r="R57" t="s">
        <v>322</v>
      </c>
      <c r="T57" t="s">
        <v>102</v>
      </c>
      <c r="BJ57" s="60" t="str">
        <f>HYPERLINK("#일위대가목록!A40","K01202020A30 →")</f>
        <v>K01202020A30 →</v>
      </c>
      <c r="CC57" s="54" t="s">
        <v>220</v>
      </c>
    </row>
    <row r="58" spans="1:81" ht="18.399999999999999" customHeight="1">
      <c r="A58" s="53" t="s">
        <v>323</v>
      </c>
      <c r="B58" s="54" t="s">
        <v>324</v>
      </c>
      <c r="C58" s="55">
        <v>173</v>
      </c>
      <c r="D58" s="54" t="s">
        <v>228</v>
      </c>
      <c r="E58" s="55">
        <f t="shared" si="3"/>
        <v>47125</v>
      </c>
      <c r="F58" s="55">
        <f t="shared" si="0"/>
        <v>8152625</v>
      </c>
      <c r="G58" s="55">
        <f>일위대가목록!F41</f>
        <v>12336</v>
      </c>
      <c r="H58" s="55">
        <f>TRUNC(G58*C58,0)</f>
        <v>2134128</v>
      </c>
      <c r="I58" s="55">
        <f>일위대가목록!G41</f>
        <v>34445</v>
      </c>
      <c r="J58" s="55">
        <f>TRUNC(I58*C58,0)</f>
        <v>5958985</v>
      </c>
      <c r="K58" s="55">
        <f>일위대가목록!H41</f>
        <v>344</v>
      </c>
      <c r="L58" s="55">
        <f>TRUNC(K58*C58,0)</f>
        <v>59512</v>
      </c>
      <c r="M58" s="56" t="s">
        <v>325</v>
      </c>
      <c r="N58" t="s">
        <v>282</v>
      </c>
      <c r="P58" t="s">
        <v>326</v>
      </c>
      <c r="Q58" t="s">
        <v>70</v>
      </c>
      <c r="R58" t="s">
        <v>327</v>
      </c>
      <c r="T58" t="s">
        <v>102</v>
      </c>
      <c r="BJ58" s="60" t="str">
        <f>HYPERLINK("#일위대가목록!A41","K0120301D3 →")</f>
        <v>K0120301D3 →</v>
      </c>
      <c r="CC58" s="54" t="s">
        <v>220</v>
      </c>
    </row>
    <row r="59" spans="1:81" ht="18.399999999999999" customHeight="1">
      <c r="A59" s="53" t="s">
        <v>328</v>
      </c>
      <c r="B59" s="54" t="s">
        <v>329</v>
      </c>
      <c r="C59" s="55">
        <v>116</v>
      </c>
      <c r="D59" s="54" t="s">
        <v>215</v>
      </c>
      <c r="E59" s="55">
        <f t="shared" si="3"/>
        <v>46291</v>
      </c>
      <c r="F59" s="55">
        <f t="shared" si="0"/>
        <v>5369756</v>
      </c>
      <c r="G59" s="55">
        <f>일위대가목록!F42</f>
        <v>35016</v>
      </c>
      <c r="H59" s="55">
        <f>TRUNC(G59*C59,0)</f>
        <v>4061856</v>
      </c>
      <c r="I59" s="55">
        <f>일위대가목록!G42</f>
        <v>9760</v>
      </c>
      <c r="J59" s="55">
        <f>TRUNC(I59*C59,0)</f>
        <v>1132160</v>
      </c>
      <c r="K59" s="55">
        <f>일위대가목록!H42</f>
        <v>1515</v>
      </c>
      <c r="L59" s="55">
        <f>TRUNC(K59*C59,0)</f>
        <v>175740</v>
      </c>
      <c r="M59" s="56" t="s">
        <v>330</v>
      </c>
      <c r="N59" t="s">
        <v>294</v>
      </c>
      <c r="P59" t="s">
        <v>331</v>
      </c>
      <c r="Q59" t="s">
        <v>70</v>
      </c>
      <c r="R59" t="s">
        <v>332</v>
      </c>
      <c r="T59" t="s">
        <v>102</v>
      </c>
      <c r="BJ59" s="60" t="str">
        <f>HYPERLINK("#일위대가목록!A42","K01201040H23 →")</f>
        <v>K01201040H23 →</v>
      </c>
      <c r="CC59" s="54" t="s">
        <v>220</v>
      </c>
    </row>
    <row r="60" spans="1:81" ht="18.399999999999999" customHeight="1">
      <c r="A60" s="53" t="s">
        <v>333</v>
      </c>
      <c r="B60" s="54" t="s">
        <v>334</v>
      </c>
      <c r="C60" s="55">
        <v>288</v>
      </c>
      <c r="D60" s="54" t="s">
        <v>287</v>
      </c>
      <c r="E60" s="55">
        <f t="shared" si="3"/>
        <v>11647</v>
      </c>
      <c r="F60" s="55">
        <f t="shared" si="0"/>
        <v>3354336</v>
      </c>
      <c r="G60" s="55">
        <f>일위대가목록!F43</f>
        <v>6233</v>
      </c>
      <c r="H60" s="55">
        <f>TRUNC(G60*C60,0)</f>
        <v>1795104</v>
      </c>
      <c r="I60" s="55">
        <f>일위대가목록!G43</f>
        <v>5257</v>
      </c>
      <c r="J60" s="55">
        <f>TRUNC(I60*C60,0)</f>
        <v>1514016</v>
      </c>
      <c r="K60" s="55">
        <f>일위대가목록!H43</f>
        <v>157</v>
      </c>
      <c r="L60" s="55">
        <f>TRUNC(K60*C60,0)</f>
        <v>45216</v>
      </c>
      <c r="M60" s="56" t="s">
        <v>335</v>
      </c>
      <c r="N60" t="s">
        <v>336</v>
      </c>
      <c r="P60" t="s">
        <v>337</v>
      </c>
      <c r="Q60" t="s">
        <v>70</v>
      </c>
      <c r="R60" t="s">
        <v>338</v>
      </c>
      <c r="T60" t="s">
        <v>102</v>
      </c>
      <c r="BJ60" s="60" t="str">
        <f>HYPERLINK("#일위대가목록!A43","K04206010D01 →")</f>
        <v>K04206010D01 →</v>
      </c>
      <c r="CC60" s="54" t="s">
        <v>220</v>
      </c>
    </row>
    <row r="61" spans="1:81" ht="18.399999999999999" customHeight="1">
      <c r="A61" s="53" t="s">
        <v>339</v>
      </c>
      <c r="B61" s="54" t="s">
        <v>70</v>
      </c>
      <c r="C61" s="54"/>
      <c r="D61" s="54" t="s">
        <v>70</v>
      </c>
      <c r="E61" s="55">
        <f t="shared" si="3"/>
        <v>0</v>
      </c>
      <c r="F61" s="55">
        <f t="shared" si="0"/>
        <v>118020536</v>
      </c>
      <c r="G61" s="52"/>
      <c r="H61" s="55">
        <f>TRUNC(H62+H63+H64+H65+H66,0)</f>
        <v>42373188</v>
      </c>
      <c r="I61" s="52"/>
      <c r="J61" s="55">
        <f>TRUNC(J62+J63+J64+J65+J66,0)</f>
        <v>74041658</v>
      </c>
      <c r="K61" s="52"/>
      <c r="L61" s="55">
        <f>TRUNC(L62+L63+L64+L65+L66,0)</f>
        <v>1605690</v>
      </c>
      <c r="M61" s="56" t="s">
        <v>70</v>
      </c>
      <c r="N61" t="s">
        <v>70</v>
      </c>
      <c r="P61" t="s">
        <v>340</v>
      </c>
      <c r="Q61" t="s">
        <v>70</v>
      </c>
      <c r="R61" t="s">
        <v>70</v>
      </c>
      <c r="CC61" s="54" t="s">
        <v>91</v>
      </c>
    </row>
    <row r="62" spans="1:81" ht="18.399999999999999" customHeight="1">
      <c r="A62" s="53" t="s">
        <v>341</v>
      </c>
      <c r="B62" s="54" t="s">
        <v>342</v>
      </c>
      <c r="C62" s="55">
        <v>272</v>
      </c>
      <c r="D62" s="54" t="s">
        <v>287</v>
      </c>
      <c r="E62" s="55">
        <f t="shared" si="3"/>
        <v>144322</v>
      </c>
      <c r="F62" s="55">
        <f t="shared" si="0"/>
        <v>39255584</v>
      </c>
      <c r="G62" s="55">
        <f>일위대가목록!F44</f>
        <v>77948</v>
      </c>
      <c r="H62" s="55">
        <f>TRUNC(G62*C62,0)</f>
        <v>21201856</v>
      </c>
      <c r="I62" s="55">
        <f>일위대가목록!G44</f>
        <v>62392</v>
      </c>
      <c r="J62" s="55">
        <f>TRUNC(I62*C62,0)</f>
        <v>16970624</v>
      </c>
      <c r="K62" s="55">
        <f>일위대가목록!H44</f>
        <v>3982</v>
      </c>
      <c r="L62" s="55">
        <f>TRUNC(K62*C62,0)</f>
        <v>1083104</v>
      </c>
      <c r="M62" s="56" t="s">
        <v>343</v>
      </c>
      <c r="N62" t="s">
        <v>255</v>
      </c>
      <c r="P62" t="s">
        <v>344</v>
      </c>
      <c r="Q62" t="s">
        <v>70</v>
      </c>
      <c r="R62" t="s">
        <v>345</v>
      </c>
      <c r="T62" t="s">
        <v>102</v>
      </c>
      <c r="BJ62" s="60" t="str">
        <f>HYPERLINK("#일위대가목록!A44","K013065EX2N4 →")</f>
        <v>K013065EX2N4 →</v>
      </c>
      <c r="CC62" s="54" t="s">
        <v>220</v>
      </c>
    </row>
    <row r="63" spans="1:81" ht="18.399999999999999" customHeight="1">
      <c r="A63" s="53" t="s">
        <v>346</v>
      </c>
      <c r="B63" s="54" t="s">
        <v>347</v>
      </c>
      <c r="C63" s="55">
        <v>272</v>
      </c>
      <c r="D63" s="54" t="s">
        <v>348</v>
      </c>
      <c r="E63" s="55">
        <f t="shared" si="3"/>
        <v>40383</v>
      </c>
      <c r="F63" s="55">
        <f t="shared" si="0"/>
        <v>10984176</v>
      </c>
      <c r="G63" s="55">
        <f>일위대가목록!F45</f>
        <v>8930</v>
      </c>
      <c r="H63" s="55">
        <f>TRUNC(G63*C63,0)</f>
        <v>2428960</v>
      </c>
      <c r="I63" s="55">
        <f>일위대가목록!G45</f>
        <v>30958</v>
      </c>
      <c r="J63" s="55">
        <f>TRUNC(I63*C63,0)</f>
        <v>8420576</v>
      </c>
      <c r="K63" s="55">
        <f>일위대가목록!H45</f>
        <v>495</v>
      </c>
      <c r="L63" s="55">
        <f>TRUNC(K63*C63,0)</f>
        <v>134640</v>
      </c>
      <c r="M63" s="56" t="s">
        <v>349</v>
      </c>
      <c r="N63" t="s">
        <v>236</v>
      </c>
      <c r="P63" t="s">
        <v>350</v>
      </c>
      <c r="Q63" t="s">
        <v>70</v>
      </c>
      <c r="R63" t="s">
        <v>351</v>
      </c>
      <c r="T63" t="s">
        <v>102</v>
      </c>
      <c r="BJ63" s="60" t="str">
        <f>HYPERLINK("#일위대가목록!A45","ZZC00551AN4 →")</f>
        <v>ZZC00551AN4 →</v>
      </c>
      <c r="CC63" s="54" t="s">
        <v>220</v>
      </c>
    </row>
    <row r="64" spans="1:81" ht="18.399999999999999" customHeight="1">
      <c r="A64" s="53" t="s">
        <v>352</v>
      </c>
      <c r="B64" s="54" t="s">
        <v>353</v>
      </c>
      <c r="C64" s="55">
        <v>272</v>
      </c>
      <c r="D64" s="54" t="s">
        <v>354</v>
      </c>
      <c r="E64" s="55">
        <f t="shared" si="3"/>
        <v>130129</v>
      </c>
      <c r="F64" s="55">
        <f t="shared" si="0"/>
        <v>35395088</v>
      </c>
      <c r="G64" s="55">
        <f>일위대가목록!F46</f>
        <v>476</v>
      </c>
      <c r="H64" s="55">
        <f>TRUNC(G64*C64,0)</f>
        <v>129472</v>
      </c>
      <c r="I64" s="55">
        <f>일위대가목록!G46</f>
        <v>128285</v>
      </c>
      <c r="J64" s="55">
        <f>TRUNC(I64*C64,0)</f>
        <v>34893520</v>
      </c>
      <c r="K64" s="55">
        <f>일위대가목록!H46</f>
        <v>1368</v>
      </c>
      <c r="L64" s="55">
        <f>TRUNC(K64*C64,0)</f>
        <v>372096</v>
      </c>
      <c r="M64" s="56" t="s">
        <v>355</v>
      </c>
      <c r="N64" t="s">
        <v>236</v>
      </c>
      <c r="P64" t="s">
        <v>356</v>
      </c>
      <c r="Q64" t="s">
        <v>70</v>
      </c>
      <c r="R64" t="s">
        <v>357</v>
      </c>
      <c r="T64" t="s">
        <v>102</v>
      </c>
      <c r="BJ64" s="60" t="str">
        <f>HYPERLINK("#일위대가목록!A46","K092030ADN4 →")</f>
        <v>K092030ADN4 →</v>
      </c>
      <c r="CC64" s="54" t="s">
        <v>220</v>
      </c>
    </row>
    <row r="65" spans="1:81" ht="18.399999999999999" customHeight="1">
      <c r="A65" s="53" t="s">
        <v>358</v>
      </c>
      <c r="B65" s="54" t="s">
        <v>359</v>
      </c>
      <c r="C65" s="55">
        <v>28</v>
      </c>
      <c r="D65" s="54" t="s">
        <v>354</v>
      </c>
      <c r="E65" s="55">
        <f t="shared" si="3"/>
        <v>1069821</v>
      </c>
      <c r="F65" s="55">
        <f t="shared" si="0"/>
        <v>29954988</v>
      </c>
      <c r="G65" s="55">
        <f>일위대가목록!F47</f>
        <v>654500</v>
      </c>
      <c r="H65" s="55">
        <f>TRUNC(G65*C65,0)</f>
        <v>18326000</v>
      </c>
      <c r="I65" s="55">
        <f>일위대가목록!G47</f>
        <v>415321</v>
      </c>
      <c r="J65" s="55">
        <f>TRUNC(I65*C65,0)</f>
        <v>11628988</v>
      </c>
      <c r="K65" s="55">
        <f>일위대가목록!H47</f>
        <v>0</v>
      </c>
      <c r="L65" s="55">
        <f>TRUNC(K65*C65,0)</f>
        <v>0</v>
      </c>
      <c r="M65" s="56" t="s">
        <v>360</v>
      </c>
      <c r="N65" t="s">
        <v>313</v>
      </c>
      <c r="P65" t="s">
        <v>361</v>
      </c>
      <c r="Q65" t="s">
        <v>70</v>
      </c>
      <c r="R65" t="s">
        <v>362</v>
      </c>
      <c r="T65" t="s">
        <v>102</v>
      </c>
      <c r="BJ65" s="60" t="str">
        <f>HYPERLINK("#일위대가목록!A47","K01306E20N4 →")</f>
        <v>K01306E20N4 →</v>
      </c>
      <c r="CC65" s="54" t="s">
        <v>220</v>
      </c>
    </row>
    <row r="66" spans="1:81" ht="18.399999999999999" customHeight="1">
      <c r="A66" s="53" t="s">
        <v>363</v>
      </c>
      <c r="B66" s="54" t="s">
        <v>364</v>
      </c>
      <c r="C66" s="55">
        <v>50</v>
      </c>
      <c r="D66" s="54" t="s">
        <v>287</v>
      </c>
      <c r="E66" s="55">
        <f t="shared" si="3"/>
        <v>48614</v>
      </c>
      <c r="F66" s="55">
        <f t="shared" si="0"/>
        <v>2430700</v>
      </c>
      <c r="G66" s="55">
        <f>일위대가목록!F48</f>
        <v>5738</v>
      </c>
      <c r="H66" s="55">
        <f>TRUNC(G66*C66,0)</f>
        <v>286900</v>
      </c>
      <c r="I66" s="55">
        <f>일위대가목록!G48</f>
        <v>42559</v>
      </c>
      <c r="J66" s="55">
        <f>TRUNC(I66*C66,0)</f>
        <v>2127950</v>
      </c>
      <c r="K66" s="55">
        <f>일위대가목록!H48</f>
        <v>317</v>
      </c>
      <c r="L66" s="55">
        <f>TRUNC(K66*C66,0)</f>
        <v>15850</v>
      </c>
      <c r="M66" s="56" t="s">
        <v>365</v>
      </c>
      <c r="N66" t="s">
        <v>236</v>
      </c>
      <c r="P66" t="s">
        <v>366</v>
      </c>
      <c r="Q66" t="s">
        <v>70</v>
      </c>
      <c r="R66" t="s">
        <v>367</v>
      </c>
      <c r="T66" t="s">
        <v>102</v>
      </c>
      <c r="BJ66" s="60" t="str">
        <f>HYPERLINK("#일위대가목록!A48","K013065GX1 →")</f>
        <v>K013065GX1 →</v>
      </c>
      <c r="CC66" s="54" t="s">
        <v>220</v>
      </c>
    </row>
    <row r="67" spans="1:81" ht="18.399999999999999" customHeight="1">
      <c r="A67" s="53" t="s">
        <v>368</v>
      </c>
      <c r="B67" s="54" t="s">
        <v>70</v>
      </c>
      <c r="C67" s="54"/>
      <c r="D67" s="54" t="s">
        <v>70</v>
      </c>
      <c r="E67" s="55">
        <f t="shared" si="3"/>
        <v>0</v>
      </c>
      <c r="F67" s="55">
        <f t="shared" si="0"/>
        <v>20125002</v>
      </c>
      <c r="G67" s="52"/>
      <c r="H67" s="55">
        <f>TRUNC(H68+H69+H70+H71+H72+H73,0)</f>
        <v>8179394</v>
      </c>
      <c r="I67" s="52"/>
      <c r="J67" s="55">
        <f>TRUNC(J68+J69+J70+J71+J72+J73,0)</f>
        <v>10913466</v>
      </c>
      <c r="K67" s="52"/>
      <c r="L67" s="55">
        <f>TRUNC(L68+L69+L70+L71+L72+L73,0)</f>
        <v>1032142</v>
      </c>
      <c r="M67" s="56" t="s">
        <v>70</v>
      </c>
      <c r="N67" t="s">
        <v>70</v>
      </c>
      <c r="P67" t="s">
        <v>369</v>
      </c>
      <c r="Q67" t="s">
        <v>70</v>
      </c>
      <c r="R67" t="s">
        <v>70</v>
      </c>
      <c r="CC67" s="54" t="s">
        <v>91</v>
      </c>
    </row>
    <row r="68" spans="1:81" ht="18.399999999999999" customHeight="1">
      <c r="A68" s="53" t="s">
        <v>213</v>
      </c>
      <c r="B68" s="54" t="s">
        <v>214</v>
      </c>
      <c r="C68" s="55">
        <v>15</v>
      </c>
      <c r="D68" s="54" t="s">
        <v>215</v>
      </c>
      <c r="E68" s="55">
        <f t="shared" si="3"/>
        <v>4339</v>
      </c>
      <c r="F68" s="55">
        <f t="shared" si="3"/>
        <v>65085</v>
      </c>
      <c r="G68" s="55">
        <f>일위대가목록!F24</f>
        <v>868</v>
      </c>
      <c r="H68" s="55">
        <f t="shared" ref="H68:H73" si="10">TRUNC(G68*C68,0)</f>
        <v>13020</v>
      </c>
      <c r="I68" s="55">
        <f>일위대가목록!G24</f>
        <v>2485</v>
      </c>
      <c r="J68" s="55">
        <f t="shared" ref="J68:J73" si="11">TRUNC(I68*C68,0)</f>
        <v>37275</v>
      </c>
      <c r="K68" s="55">
        <f>일위대가목록!H24</f>
        <v>986</v>
      </c>
      <c r="L68" s="55">
        <f t="shared" ref="L68:L73" si="12">TRUNC(K68*C68,0)</f>
        <v>14790</v>
      </c>
      <c r="M68" s="56" t="s">
        <v>216</v>
      </c>
      <c r="N68" t="s">
        <v>217</v>
      </c>
      <c r="P68" t="s">
        <v>370</v>
      </c>
      <c r="Q68" t="s">
        <v>70</v>
      </c>
      <c r="R68" t="s">
        <v>219</v>
      </c>
      <c r="T68" t="s">
        <v>102</v>
      </c>
      <c r="BJ68" s="60" t="str">
        <f>HYPERLINK("#일위대가목록!A24","K0120101R3 →")</f>
        <v>K0120101R3 →</v>
      </c>
      <c r="CC68" s="54" t="s">
        <v>220</v>
      </c>
    </row>
    <row r="69" spans="1:81" ht="18.399999999999999" customHeight="1">
      <c r="A69" s="53" t="s">
        <v>221</v>
      </c>
      <c r="B69" s="54" t="s">
        <v>222</v>
      </c>
      <c r="C69" s="55">
        <v>13</v>
      </c>
      <c r="D69" s="54" t="s">
        <v>215</v>
      </c>
      <c r="E69" s="55">
        <f t="shared" ref="E69:F94" si="13">G69+I69+K69</f>
        <v>34032</v>
      </c>
      <c r="F69" s="55">
        <f t="shared" si="13"/>
        <v>442416</v>
      </c>
      <c r="G69" s="55">
        <f>일위대가목록!F25</f>
        <v>764</v>
      </c>
      <c r="H69" s="55">
        <f t="shared" si="10"/>
        <v>9932</v>
      </c>
      <c r="I69" s="55">
        <f>일위대가목록!G25</f>
        <v>33033</v>
      </c>
      <c r="J69" s="55">
        <f t="shared" si="11"/>
        <v>429429</v>
      </c>
      <c r="K69" s="55">
        <f>일위대가목록!H25</f>
        <v>235</v>
      </c>
      <c r="L69" s="55">
        <f t="shared" si="12"/>
        <v>3055</v>
      </c>
      <c r="M69" s="56" t="s">
        <v>223</v>
      </c>
      <c r="N69" t="s">
        <v>224</v>
      </c>
      <c r="P69" t="s">
        <v>371</v>
      </c>
      <c r="Q69" t="s">
        <v>70</v>
      </c>
      <c r="R69" t="s">
        <v>226</v>
      </c>
      <c r="T69" t="s">
        <v>102</v>
      </c>
      <c r="BJ69" s="60" t="str">
        <f>HYPERLINK("#일위대가목록!A25","K0120102A1 →")</f>
        <v>K0120102A1 →</v>
      </c>
      <c r="CC69" s="54" t="s">
        <v>220</v>
      </c>
    </row>
    <row r="70" spans="1:81" ht="18.399999999999999" customHeight="1">
      <c r="A70" s="53" t="s">
        <v>372</v>
      </c>
      <c r="B70" s="54" t="s">
        <v>373</v>
      </c>
      <c r="C70" s="55">
        <v>1</v>
      </c>
      <c r="D70" s="54" t="s">
        <v>215</v>
      </c>
      <c r="E70" s="55">
        <f t="shared" si="13"/>
        <v>34539</v>
      </c>
      <c r="F70" s="55">
        <f t="shared" si="13"/>
        <v>34539</v>
      </c>
      <c r="G70" s="55">
        <f>일위대가목록!F49</f>
        <v>0</v>
      </c>
      <c r="H70" s="55">
        <f t="shared" si="10"/>
        <v>0</v>
      </c>
      <c r="I70" s="55">
        <f>일위대가목록!G49</f>
        <v>34539</v>
      </c>
      <c r="J70" s="55">
        <f t="shared" si="11"/>
        <v>34539</v>
      </c>
      <c r="K70" s="55">
        <f>일위대가목록!H49</f>
        <v>0</v>
      </c>
      <c r="L70" s="55">
        <f t="shared" si="12"/>
        <v>0</v>
      </c>
      <c r="M70" s="56" t="s">
        <v>374</v>
      </c>
      <c r="N70" t="s">
        <v>224</v>
      </c>
      <c r="P70" t="s">
        <v>375</v>
      </c>
      <c r="Q70" t="s">
        <v>70</v>
      </c>
      <c r="R70" t="s">
        <v>376</v>
      </c>
      <c r="T70" t="s">
        <v>102</v>
      </c>
      <c r="BJ70" s="60" t="str">
        <f>HYPERLINK("#일위대가목록!A49","K0120101AZ →")</f>
        <v>K0120101AZ →</v>
      </c>
      <c r="CC70" s="54" t="s">
        <v>220</v>
      </c>
    </row>
    <row r="71" spans="1:81" ht="18.399999999999999" customHeight="1">
      <c r="A71" s="53" t="s">
        <v>377</v>
      </c>
      <c r="B71" s="54" t="s">
        <v>378</v>
      </c>
      <c r="C71" s="55">
        <v>3</v>
      </c>
      <c r="D71" s="54" t="s">
        <v>215</v>
      </c>
      <c r="E71" s="55">
        <f t="shared" si="13"/>
        <v>40805</v>
      </c>
      <c r="F71" s="55">
        <f t="shared" si="13"/>
        <v>122415</v>
      </c>
      <c r="G71" s="55">
        <f>일위대가목록!F50</f>
        <v>1922</v>
      </c>
      <c r="H71" s="55">
        <f t="shared" si="10"/>
        <v>5766</v>
      </c>
      <c r="I71" s="55">
        <f>일위대가목록!G50</f>
        <v>37468</v>
      </c>
      <c r="J71" s="55">
        <f t="shared" si="11"/>
        <v>112404</v>
      </c>
      <c r="K71" s="55">
        <f>일위대가목록!H50</f>
        <v>1415</v>
      </c>
      <c r="L71" s="55">
        <f t="shared" si="12"/>
        <v>4245</v>
      </c>
      <c r="M71" s="56" t="s">
        <v>379</v>
      </c>
      <c r="N71" t="s">
        <v>282</v>
      </c>
      <c r="P71" t="s">
        <v>380</v>
      </c>
      <c r="Q71" t="s">
        <v>70</v>
      </c>
      <c r="R71" t="s">
        <v>381</v>
      </c>
      <c r="T71" t="s">
        <v>102</v>
      </c>
      <c r="BJ71" s="60" t="str">
        <f>HYPERLINK("#일위대가목록!A50","K012020430 →")</f>
        <v>K012020430 →</v>
      </c>
      <c r="CC71" s="54" t="s">
        <v>220</v>
      </c>
    </row>
    <row r="72" spans="1:81" ht="18.399999999999999" customHeight="1">
      <c r="A72" s="53" t="s">
        <v>323</v>
      </c>
      <c r="B72" s="54" t="s">
        <v>324</v>
      </c>
      <c r="C72" s="55">
        <v>15</v>
      </c>
      <c r="D72" s="54" t="s">
        <v>228</v>
      </c>
      <c r="E72" s="55">
        <f t="shared" si="13"/>
        <v>47125</v>
      </c>
      <c r="F72" s="55">
        <f t="shared" si="13"/>
        <v>706875</v>
      </c>
      <c r="G72" s="55">
        <f>일위대가목록!F41</f>
        <v>12336</v>
      </c>
      <c r="H72" s="55">
        <f t="shared" si="10"/>
        <v>185040</v>
      </c>
      <c r="I72" s="55">
        <f>일위대가목록!G41</f>
        <v>34445</v>
      </c>
      <c r="J72" s="55">
        <f t="shared" si="11"/>
        <v>516675</v>
      </c>
      <c r="K72" s="55">
        <f>일위대가목록!H41</f>
        <v>344</v>
      </c>
      <c r="L72" s="55">
        <f t="shared" si="12"/>
        <v>5160</v>
      </c>
      <c r="M72" s="56" t="s">
        <v>325</v>
      </c>
      <c r="N72" t="s">
        <v>282</v>
      </c>
      <c r="P72" t="s">
        <v>382</v>
      </c>
      <c r="Q72" t="s">
        <v>70</v>
      </c>
      <c r="R72" t="s">
        <v>327</v>
      </c>
      <c r="T72" t="s">
        <v>102</v>
      </c>
      <c r="BJ72" s="60" t="str">
        <f>HYPERLINK("#일위대가목록!A41","K0120301D3 →")</f>
        <v>K0120301D3 →</v>
      </c>
      <c r="CC72" s="54" t="s">
        <v>220</v>
      </c>
    </row>
    <row r="73" spans="1:81" ht="18.399999999999999" customHeight="1">
      <c r="A73" s="53" t="s">
        <v>383</v>
      </c>
      <c r="B73" s="54" t="s">
        <v>384</v>
      </c>
      <c r="C73" s="55">
        <v>294</v>
      </c>
      <c r="D73" s="54" t="s">
        <v>287</v>
      </c>
      <c r="E73" s="55">
        <f t="shared" si="13"/>
        <v>63788</v>
      </c>
      <c r="F73" s="55">
        <f t="shared" si="13"/>
        <v>18753672</v>
      </c>
      <c r="G73" s="55">
        <f>일위대가목록!F51</f>
        <v>27094</v>
      </c>
      <c r="H73" s="55">
        <f t="shared" si="10"/>
        <v>7965636</v>
      </c>
      <c r="I73" s="55">
        <f>일위대가목록!G51</f>
        <v>33276</v>
      </c>
      <c r="J73" s="55">
        <f t="shared" si="11"/>
        <v>9783144</v>
      </c>
      <c r="K73" s="55">
        <f>일위대가목록!H51</f>
        <v>3418</v>
      </c>
      <c r="L73" s="55">
        <f t="shared" si="12"/>
        <v>1004892</v>
      </c>
      <c r="M73" s="56" t="s">
        <v>385</v>
      </c>
      <c r="N73" t="s">
        <v>255</v>
      </c>
      <c r="P73" t="s">
        <v>386</v>
      </c>
      <c r="Q73" t="s">
        <v>70</v>
      </c>
      <c r="R73" t="s">
        <v>387</v>
      </c>
      <c r="T73" t="s">
        <v>102</v>
      </c>
      <c r="BJ73" s="60" t="str">
        <f>HYPERLINK("#일위대가목록!A51","K013060C2 →")</f>
        <v>K013060C2 →</v>
      </c>
      <c r="CC73" s="54" t="s">
        <v>220</v>
      </c>
    </row>
    <row r="74" spans="1:81" ht="18.399999999999999" customHeight="1">
      <c r="A74" s="53" t="s">
        <v>388</v>
      </c>
      <c r="B74" s="54" t="s">
        <v>70</v>
      </c>
      <c r="C74" s="54"/>
      <c r="D74" s="54" t="s">
        <v>70</v>
      </c>
      <c r="E74" s="55">
        <f t="shared" si="13"/>
        <v>0</v>
      </c>
      <c r="F74" s="55">
        <f t="shared" si="13"/>
        <v>42556961</v>
      </c>
      <c r="G74" s="52"/>
      <c r="H74" s="55">
        <f>TRUNC(H76+H77+H78+H80+H81+H82+H83+H85+H86+H87+H88+H90,0)</f>
        <v>565488</v>
      </c>
      <c r="I74" s="52"/>
      <c r="J74" s="55">
        <f>TRUNC(J76+J77+J78+J80+J81+J82+J83+J85+J86+J87+J88+J90,0)</f>
        <v>31609010</v>
      </c>
      <c r="K74" s="52"/>
      <c r="L74" s="55">
        <f>TRUNC(L76+L77+L78+L80+L81+L82+L83+L85+L86+L87+L88+L90,0)</f>
        <v>10382463</v>
      </c>
      <c r="M74" s="56" t="s">
        <v>70</v>
      </c>
      <c r="N74" t="s">
        <v>70</v>
      </c>
      <c r="P74" t="s">
        <v>389</v>
      </c>
      <c r="Q74" t="s">
        <v>70</v>
      </c>
      <c r="R74" t="s">
        <v>70</v>
      </c>
      <c r="CC74" s="54" t="s">
        <v>91</v>
      </c>
    </row>
    <row r="75" spans="1:81" ht="18.399999999999999" customHeight="1">
      <c r="A75" s="53" t="s">
        <v>390</v>
      </c>
      <c r="B75" s="54" t="s">
        <v>70</v>
      </c>
      <c r="C75" s="54"/>
      <c r="D75" s="54" t="s">
        <v>70</v>
      </c>
      <c r="E75" s="55">
        <f t="shared" si="13"/>
        <v>0</v>
      </c>
      <c r="F75" s="55">
        <f t="shared" si="13"/>
        <v>4930460</v>
      </c>
      <c r="G75" s="52"/>
      <c r="H75" s="55">
        <f>TRUNC(H76+H77+H78,0)</f>
        <v>0</v>
      </c>
      <c r="I75" s="52"/>
      <c r="J75" s="55">
        <f>TRUNC(J76+J77+J78,0)</f>
        <v>0</v>
      </c>
      <c r="K75" s="52"/>
      <c r="L75" s="55">
        <f>TRUNC(L76+L77+L78,0)</f>
        <v>4930460</v>
      </c>
      <c r="M75" s="56" t="s">
        <v>70</v>
      </c>
      <c r="N75" t="s">
        <v>70</v>
      </c>
      <c r="P75" t="s">
        <v>391</v>
      </c>
      <c r="Q75" t="s">
        <v>70</v>
      </c>
      <c r="R75" t="s">
        <v>70</v>
      </c>
      <c r="CC75" s="54" t="s">
        <v>97</v>
      </c>
    </row>
    <row r="76" spans="1:81" ht="18.399999999999999" customHeight="1">
      <c r="A76" s="53" t="s">
        <v>392</v>
      </c>
      <c r="B76" s="54" t="s">
        <v>393</v>
      </c>
      <c r="C76" s="55">
        <v>1</v>
      </c>
      <c r="D76" s="54" t="s">
        <v>348</v>
      </c>
      <c r="E76" s="55">
        <f t="shared" si="13"/>
        <v>1140180</v>
      </c>
      <c r="F76" s="55">
        <f t="shared" si="13"/>
        <v>1140180</v>
      </c>
      <c r="G76" s="55">
        <f>일위대가목록!F52</f>
        <v>0</v>
      </c>
      <c r="H76" s="55">
        <f>TRUNC(G76*C76,0)</f>
        <v>0</v>
      </c>
      <c r="I76" s="55">
        <f>일위대가목록!G52</f>
        <v>0</v>
      </c>
      <c r="J76" s="55">
        <f>TRUNC(I76*C76,0)</f>
        <v>0</v>
      </c>
      <c r="K76" s="55">
        <f>일위대가목록!H52</f>
        <v>1140180</v>
      </c>
      <c r="L76" s="55">
        <f>TRUNC(K76*C76,0)</f>
        <v>1140180</v>
      </c>
      <c r="M76" s="56" t="s">
        <v>394</v>
      </c>
      <c r="N76" t="s">
        <v>395</v>
      </c>
      <c r="P76" t="s">
        <v>396</v>
      </c>
      <c r="Q76" t="s">
        <v>70</v>
      </c>
      <c r="R76" t="s">
        <v>397</v>
      </c>
      <c r="T76" t="s">
        <v>102</v>
      </c>
      <c r="BJ76" s="60" t="str">
        <f>HYPERLINK("#일위대가목록!A52","K091010FB06 →")</f>
        <v>K091010FB06 →</v>
      </c>
      <c r="CC76" s="54" t="s">
        <v>220</v>
      </c>
    </row>
    <row r="77" spans="1:81" ht="18.399999999999999" customHeight="1">
      <c r="A77" s="53" t="s">
        <v>392</v>
      </c>
      <c r="B77" s="54" t="s">
        <v>398</v>
      </c>
      <c r="C77" s="55">
        <v>1</v>
      </c>
      <c r="D77" s="54" t="s">
        <v>348</v>
      </c>
      <c r="E77" s="55">
        <f t="shared" si="13"/>
        <v>1052780</v>
      </c>
      <c r="F77" s="55">
        <f t="shared" si="13"/>
        <v>1052780</v>
      </c>
      <c r="G77" s="55">
        <f>일위대가목록!F53</f>
        <v>0</v>
      </c>
      <c r="H77" s="55">
        <f>TRUNC(G77*C77,0)</f>
        <v>0</v>
      </c>
      <c r="I77" s="55">
        <f>일위대가목록!G53</f>
        <v>0</v>
      </c>
      <c r="J77" s="55">
        <f>TRUNC(I77*C77,0)</f>
        <v>0</v>
      </c>
      <c r="K77" s="55">
        <f>일위대가목록!H53</f>
        <v>1052780</v>
      </c>
      <c r="L77" s="55">
        <f>TRUNC(K77*C77,0)</f>
        <v>1052780</v>
      </c>
      <c r="M77" s="56" t="s">
        <v>399</v>
      </c>
      <c r="N77" t="s">
        <v>395</v>
      </c>
      <c r="P77" t="s">
        <v>400</v>
      </c>
      <c r="Q77" t="s">
        <v>70</v>
      </c>
      <c r="R77" t="s">
        <v>401</v>
      </c>
      <c r="T77" t="s">
        <v>102</v>
      </c>
      <c r="BJ77" s="60" t="str">
        <f>HYPERLINK("#일위대가목록!A53","K091010GB06 →")</f>
        <v>K091010GB06 →</v>
      </c>
      <c r="CC77" s="54" t="s">
        <v>220</v>
      </c>
    </row>
    <row r="78" spans="1:81" ht="18.399999999999999" customHeight="1">
      <c r="A78" s="53" t="s">
        <v>402</v>
      </c>
      <c r="B78" s="54" t="s">
        <v>403</v>
      </c>
      <c r="C78" s="55">
        <v>750</v>
      </c>
      <c r="D78" s="54" t="s">
        <v>228</v>
      </c>
      <c r="E78" s="55">
        <f t="shared" si="13"/>
        <v>3650</v>
      </c>
      <c r="F78" s="55">
        <f t="shared" si="13"/>
        <v>2737500</v>
      </c>
      <c r="G78" s="55">
        <f>일위대가목록!F54</f>
        <v>0</v>
      </c>
      <c r="H78" s="55">
        <f>TRUNC(G78*C78,0)</f>
        <v>0</v>
      </c>
      <c r="I78" s="55">
        <f>일위대가목록!G54</f>
        <v>0</v>
      </c>
      <c r="J78" s="55">
        <f>TRUNC(I78*C78,0)</f>
        <v>0</v>
      </c>
      <c r="K78" s="55">
        <f>일위대가목록!H54</f>
        <v>3650</v>
      </c>
      <c r="L78" s="55">
        <f>TRUNC(K78*C78,0)</f>
        <v>2737500</v>
      </c>
      <c r="M78" s="56" t="s">
        <v>404</v>
      </c>
      <c r="N78" t="s">
        <v>405</v>
      </c>
      <c r="P78" t="s">
        <v>406</v>
      </c>
      <c r="Q78" t="s">
        <v>70</v>
      </c>
      <c r="R78" t="s">
        <v>407</v>
      </c>
      <c r="T78" t="s">
        <v>102</v>
      </c>
      <c r="BJ78" s="60" t="str">
        <f>HYPERLINK("#일위대가목록!A54","K0950600330 →")</f>
        <v>K0950600330 →</v>
      </c>
      <c r="CC78" s="54" t="s">
        <v>220</v>
      </c>
    </row>
    <row r="79" spans="1:81" ht="18.399999999999999" customHeight="1">
      <c r="A79" s="53" t="s">
        <v>408</v>
      </c>
      <c r="B79" s="54" t="s">
        <v>70</v>
      </c>
      <c r="C79" s="54"/>
      <c r="D79" s="54" t="s">
        <v>70</v>
      </c>
      <c r="E79" s="55">
        <f t="shared" si="13"/>
        <v>0</v>
      </c>
      <c r="F79" s="55">
        <f t="shared" si="13"/>
        <v>27443224</v>
      </c>
      <c r="G79" s="52"/>
      <c r="H79" s="55">
        <f>TRUNC(H80+H81+H82+H83,0)</f>
        <v>824240</v>
      </c>
      <c r="I79" s="52"/>
      <c r="J79" s="55">
        <f>TRUNC(J80+J81+J82+J83,0)</f>
        <v>26588712</v>
      </c>
      <c r="K79" s="52"/>
      <c r="L79" s="55">
        <f>TRUNC(L80+L81+L82+L83,0)</f>
        <v>30272</v>
      </c>
      <c r="M79" s="56" t="s">
        <v>70</v>
      </c>
      <c r="N79" t="s">
        <v>70</v>
      </c>
      <c r="P79" t="s">
        <v>409</v>
      </c>
      <c r="Q79" t="s">
        <v>70</v>
      </c>
      <c r="R79" t="s">
        <v>70</v>
      </c>
      <c r="CC79" s="54" t="s">
        <v>97</v>
      </c>
    </row>
    <row r="80" spans="1:81" ht="18.399999999999999" customHeight="1">
      <c r="A80" s="53" t="s">
        <v>410</v>
      </c>
      <c r="B80" s="54" t="s">
        <v>411</v>
      </c>
      <c r="C80" s="55">
        <v>80</v>
      </c>
      <c r="D80" s="54" t="s">
        <v>412</v>
      </c>
      <c r="E80" s="55">
        <f t="shared" si="13"/>
        <v>172698</v>
      </c>
      <c r="F80" s="55">
        <f t="shared" si="13"/>
        <v>13815840</v>
      </c>
      <c r="G80" s="55">
        <f>일위대가목록!F55</f>
        <v>0</v>
      </c>
      <c r="H80" s="55">
        <f>TRUNC(G80*C80,0)</f>
        <v>0</v>
      </c>
      <c r="I80" s="55">
        <f>일위대가목록!G55</f>
        <v>172698</v>
      </c>
      <c r="J80" s="55">
        <f>TRUNC(I80*C80,0)</f>
        <v>13815840</v>
      </c>
      <c r="K80" s="55">
        <f>일위대가목록!H55</f>
        <v>0</v>
      </c>
      <c r="L80" s="55">
        <f>TRUNC(K80*C80,0)</f>
        <v>0</v>
      </c>
      <c r="M80" s="56" t="s">
        <v>413</v>
      </c>
      <c r="N80" t="s">
        <v>236</v>
      </c>
      <c r="P80" t="s">
        <v>414</v>
      </c>
      <c r="Q80" t="s">
        <v>70</v>
      </c>
      <c r="R80" t="s">
        <v>415</v>
      </c>
      <c r="T80" t="s">
        <v>102</v>
      </c>
      <c r="BJ80" s="60" t="str">
        <f>HYPERLINK("#일위대가목록!A55","K09503 →")</f>
        <v>K09503 →</v>
      </c>
      <c r="CC80" s="54" t="s">
        <v>220</v>
      </c>
    </row>
    <row r="81" spans="1:100" ht="18.399999999999999" customHeight="1">
      <c r="A81" s="53" t="s">
        <v>410</v>
      </c>
      <c r="B81" s="54" t="s">
        <v>416</v>
      </c>
      <c r="C81" s="55">
        <v>40</v>
      </c>
      <c r="D81" s="54" t="s">
        <v>412</v>
      </c>
      <c r="E81" s="55">
        <f t="shared" si="13"/>
        <v>259047</v>
      </c>
      <c r="F81" s="55">
        <f t="shared" si="13"/>
        <v>10361880</v>
      </c>
      <c r="G81" s="55">
        <f>일위대가목록!F56</f>
        <v>0</v>
      </c>
      <c r="H81" s="55">
        <f>TRUNC(G81*C81,0)</f>
        <v>0</v>
      </c>
      <c r="I81" s="55">
        <f>일위대가목록!G56</f>
        <v>259047</v>
      </c>
      <c r="J81" s="55">
        <f>TRUNC(I81*C81,0)</f>
        <v>10361880</v>
      </c>
      <c r="K81" s="55">
        <f>일위대가목록!H56</f>
        <v>0</v>
      </c>
      <c r="L81" s="55">
        <f>TRUNC(K81*C81,0)</f>
        <v>0</v>
      </c>
      <c r="M81" s="56" t="s">
        <v>417</v>
      </c>
      <c r="N81" t="s">
        <v>236</v>
      </c>
      <c r="P81" t="s">
        <v>418</v>
      </c>
      <c r="Q81" t="s">
        <v>70</v>
      </c>
      <c r="R81" t="s">
        <v>419</v>
      </c>
      <c r="T81" t="s">
        <v>102</v>
      </c>
      <c r="BJ81" s="60" t="str">
        <f>HYPERLINK("#일위대가목록!A56","K09503A →")</f>
        <v>K09503A →</v>
      </c>
      <c r="CC81" s="54" t="s">
        <v>220</v>
      </c>
    </row>
    <row r="82" spans="1:100" ht="18.399999999999999" customHeight="1">
      <c r="A82" s="53" t="s">
        <v>420</v>
      </c>
      <c r="B82" s="54" t="s">
        <v>421</v>
      </c>
      <c r="C82" s="55">
        <v>22</v>
      </c>
      <c r="D82" s="54" t="s">
        <v>422</v>
      </c>
      <c r="E82" s="55">
        <f t="shared" si="13"/>
        <v>119232</v>
      </c>
      <c r="F82" s="55">
        <f t="shared" si="13"/>
        <v>2623104</v>
      </c>
      <c r="G82" s="55">
        <f>일위대가목록!F57</f>
        <v>10920</v>
      </c>
      <c r="H82" s="55">
        <f>TRUNC(G82*C82,0)</f>
        <v>240240</v>
      </c>
      <c r="I82" s="55">
        <f>일위대가목록!G57</f>
        <v>106936</v>
      </c>
      <c r="J82" s="55">
        <f>TRUNC(I82*C82,0)</f>
        <v>2352592</v>
      </c>
      <c r="K82" s="55">
        <f>일위대가목록!H57</f>
        <v>1376</v>
      </c>
      <c r="L82" s="55">
        <f>TRUNC(K82*C82,0)</f>
        <v>30272</v>
      </c>
      <c r="M82" s="56" t="s">
        <v>423</v>
      </c>
      <c r="N82" t="s">
        <v>424</v>
      </c>
      <c r="P82" t="s">
        <v>425</v>
      </c>
      <c r="Q82" t="s">
        <v>70</v>
      </c>
      <c r="R82" t="s">
        <v>426</v>
      </c>
      <c r="T82" t="s">
        <v>102</v>
      </c>
      <c r="BJ82" s="60" t="str">
        <f>HYPERLINK("#일위대가목록!A57","K0420810CN4 →")</f>
        <v>K0420810CN4 →</v>
      </c>
      <c r="CC82" s="54" t="s">
        <v>220</v>
      </c>
    </row>
    <row r="83" spans="1:100" ht="18.399999999999999" customHeight="1">
      <c r="A83" s="53" t="s">
        <v>427</v>
      </c>
      <c r="B83" s="54" t="s">
        <v>428</v>
      </c>
      <c r="C83" s="55">
        <v>4</v>
      </c>
      <c r="D83" s="54" t="s">
        <v>354</v>
      </c>
      <c r="E83" s="55">
        <f t="shared" si="13"/>
        <v>160600</v>
      </c>
      <c r="F83" s="55">
        <f t="shared" si="13"/>
        <v>642400</v>
      </c>
      <c r="G83" s="55">
        <f>일위대가목록!F58</f>
        <v>146000</v>
      </c>
      <c r="H83" s="55">
        <f>TRUNC(G83*C83,0)</f>
        <v>584000</v>
      </c>
      <c r="I83" s="55">
        <f>일위대가목록!G58</f>
        <v>14600</v>
      </c>
      <c r="J83" s="55">
        <f>TRUNC(I83*C83,0)</f>
        <v>58400</v>
      </c>
      <c r="K83" s="55">
        <f>일위대가목록!H58</f>
        <v>0</v>
      </c>
      <c r="L83" s="55">
        <f>TRUNC(K83*C83,0)</f>
        <v>0</v>
      </c>
      <c r="M83" s="56" t="s">
        <v>429</v>
      </c>
      <c r="N83" t="s">
        <v>430</v>
      </c>
      <c r="P83" t="s">
        <v>431</v>
      </c>
      <c r="Q83" t="s">
        <v>70</v>
      </c>
      <c r="R83" t="s">
        <v>432</v>
      </c>
      <c r="T83" t="s">
        <v>102</v>
      </c>
      <c r="BJ83" s="60" t="str">
        <f>HYPERLINK("#일위대가목록!A58","K09505EA2 →")</f>
        <v>K09505EA2 →</v>
      </c>
      <c r="CC83" s="54" t="s">
        <v>220</v>
      </c>
    </row>
    <row r="84" spans="1:100" ht="18.399999999999999" customHeight="1">
      <c r="A84" s="53" t="s">
        <v>433</v>
      </c>
      <c r="B84" s="54" t="s">
        <v>70</v>
      </c>
      <c r="C84" s="54"/>
      <c r="D84" s="54" t="s">
        <v>70</v>
      </c>
      <c r="E84" s="55">
        <f t="shared" si="13"/>
        <v>0</v>
      </c>
      <c r="F84" s="55">
        <f t="shared" si="13"/>
        <v>5306277</v>
      </c>
      <c r="G84" s="52"/>
      <c r="H84" s="55">
        <f>TRUNC(H85+H86+H87+H88,0)</f>
        <v>-258752</v>
      </c>
      <c r="I84" s="52"/>
      <c r="J84" s="55">
        <f>TRUNC(J85+J86+J87+J88,0)</f>
        <v>5020298</v>
      </c>
      <c r="K84" s="52"/>
      <c r="L84" s="55">
        <f>TRUNC(L85+L86+L87+L88,0)</f>
        <v>544731</v>
      </c>
      <c r="M84" s="56" t="s">
        <v>70</v>
      </c>
      <c r="N84" t="s">
        <v>70</v>
      </c>
      <c r="P84" t="s">
        <v>434</v>
      </c>
      <c r="Q84" t="s">
        <v>70</v>
      </c>
      <c r="R84" t="s">
        <v>70</v>
      </c>
      <c r="CC84" s="54" t="s">
        <v>97</v>
      </c>
    </row>
    <row r="85" spans="1:100" ht="18.399999999999999" customHeight="1">
      <c r="A85" s="53" t="s">
        <v>435</v>
      </c>
      <c r="B85" s="54" t="s">
        <v>436</v>
      </c>
      <c r="C85" s="55">
        <v>9</v>
      </c>
      <c r="D85" s="54" t="s">
        <v>215</v>
      </c>
      <c r="E85" s="55">
        <f t="shared" si="13"/>
        <v>79408</v>
      </c>
      <c r="F85" s="55">
        <f t="shared" si="13"/>
        <v>714672</v>
      </c>
      <c r="G85" s="55">
        <f>일위대가목록!F59</f>
        <v>6837</v>
      </c>
      <c r="H85" s="55">
        <f>TRUNC(G85*C85,0)</f>
        <v>61533</v>
      </c>
      <c r="I85" s="55">
        <f>일위대가목록!G59</f>
        <v>63242</v>
      </c>
      <c r="J85" s="55">
        <f>TRUNC(I85*C85,0)</f>
        <v>569178</v>
      </c>
      <c r="K85" s="55">
        <f>일위대가목록!H59</f>
        <v>9329</v>
      </c>
      <c r="L85" s="55">
        <f>TRUNC(K85*C85,0)</f>
        <v>83961</v>
      </c>
      <c r="M85" s="56" t="s">
        <v>437</v>
      </c>
      <c r="N85" t="s">
        <v>438</v>
      </c>
      <c r="P85" t="s">
        <v>439</v>
      </c>
      <c r="Q85" t="s">
        <v>70</v>
      </c>
      <c r="R85" t="s">
        <v>440</v>
      </c>
      <c r="T85" t="s">
        <v>102</v>
      </c>
      <c r="BJ85" s="60" t="str">
        <f>HYPERLINK("#일위대가목록!A59","K092010A →")</f>
        <v>K092010A →</v>
      </c>
      <c r="CC85" s="54" t="s">
        <v>220</v>
      </c>
    </row>
    <row r="86" spans="1:100" ht="18.399999999999999" customHeight="1">
      <c r="A86" s="53" t="s">
        <v>435</v>
      </c>
      <c r="B86" s="54" t="s">
        <v>441</v>
      </c>
      <c r="C86" s="55">
        <v>5</v>
      </c>
      <c r="D86" s="54" t="s">
        <v>215</v>
      </c>
      <c r="E86" s="55">
        <f t="shared" si="13"/>
        <v>124771</v>
      </c>
      <c r="F86" s="55">
        <f t="shared" si="13"/>
        <v>623855</v>
      </c>
      <c r="G86" s="55">
        <f>일위대가목록!F60</f>
        <v>8336</v>
      </c>
      <c r="H86" s="55">
        <f>TRUNC(G86*C86,0)</f>
        <v>41680</v>
      </c>
      <c r="I86" s="55">
        <f>일위대가목록!G60</f>
        <v>104934</v>
      </c>
      <c r="J86" s="55">
        <f>TRUNC(I86*C86,0)</f>
        <v>524670</v>
      </c>
      <c r="K86" s="55">
        <f>일위대가목록!H60</f>
        <v>11501</v>
      </c>
      <c r="L86" s="55">
        <f>TRUNC(K86*C86,0)</f>
        <v>57505</v>
      </c>
      <c r="M86" s="56" t="s">
        <v>442</v>
      </c>
      <c r="N86" t="s">
        <v>438</v>
      </c>
      <c r="P86" t="s">
        <v>443</v>
      </c>
      <c r="Q86" t="s">
        <v>70</v>
      </c>
      <c r="R86" t="s">
        <v>444</v>
      </c>
      <c r="T86" t="s">
        <v>102</v>
      </c>
      <c r="BJ86" s="60" t="str">
        <f>HYPERLINK("#일위대가목록!A60","K092010B →")</f>
        <v>K092010B →</v>
      </c>
      <c r="CC86" s="54" t="s">
        <v>220</v>
      </c>
    </row>
    <row r="87" spans="1:100" ht="18.399999999999999" customHeight="1">
      <c r="A87" s="53" t="s">
        <v>445</v>
      </c>
      <c r="B87" s="54" t="s">
        <v>446</v>
      </c>
      <c r="C87" s="55">
        <v>295</v>
      </c>
      <c r="D87" s="54" t="s">
        <v>287</v>
      </c>
      <c r="E87" s="55">
        <f t="shared" si="13"/>
        <v>15478</v>
      </c>
      <c r="F87" s="55">
        <f t="shared" si="13"/>
        <v>4566010</v>
      </c>
      <c r="G87" s="55">
        <f>일위대가목록!F61</f>
        <v>801</v>
      </c>
      <c r="H87" s="55">
        <f>TRUNC(G87*C87,0)</f>
        <v>236295</v>
      </c>
      <c r="I87" s="55">
        <f>일위대가목록!G61</f>
        <v>13310</v>
      </c>
      <c r="J87" s="55">
        <f>TRUNC(I87*C87,0)</f>
        <v>3926450</v>
      </c>
      <c r="K87" s="55">
        <f>일위대가목록!H61</f>
        <v>1367</v>
      </c>
      <c r="L87" s="55">
        <f>TRUNC(K87*C87,0)</f>
        <v>403265</v>
      </c>
      <c r="M87" s="56" t="s">
        <v>447</v>
      </c>
      <c r="N87" t="s">
        <v>448</v>
      </c>
      <c r="P87" t="s">
        <v>449</v>
      </c>
      <c r="Q87" t="s">
        <v>70</v>
      </c>
      <c r="R87" t="s">
        <v>450</v>
      </c>
      <c r="T87" t="s">
        <v>102</v>
      </c>
      <c r="BJ87" s="60" t="str">
        <f>HYPERLINK("#일위대가목록!A61","K013060181 →")</f>
        <v>K013060181 →</v>
      </c>
      <c r="CC87" s="54" t="s">
        <v>220</v>
      </c>
    </row>
    <row r="88" spans="1:100" ht="18.399999999999999" customHeight="1">
      <c r="A88" s="53" t="s">
        <v>451</v>
      </c>
      <c r="B88" s="54" t="s">
        <v>452</v>
      </c>
      <c r="C88" s="54">
        <v>1.534</v>
      </c>
      <c r="D88" s="54" t="s">
        <v>453</v>
      </c>
      <c r="E88" s="55">
        <f t="shared" si="13"/>
        <v>-390000</v>
      </c>
      <c r="F88" s="55">
        <f t="shared" si="13"/>
        <v>-598260</v>
      </c>
      <c r="G88" s="55">
        <f>[1]자재조서!E28</f>
        <v>-390000</v>
      </c>
      <c r="H88" s="55">
        <f>TRUNC(G88*C88,0)</f>
        <v>-598260</v>
      </c>
      <c r="I88" s="55">
        <v>0</v>
      </c>
      <c r="J88" s="55"/>
      <c r="K88" s="55">
        <v>0</v>
      </c>
      <c r="L88" s="55"/>
      <c r="M88" s="56" t="s">
        <v>454</v>
      </c>
      <c r="N88" t="s">
        <v>455</v>
      </c>
      <c r="P88" t="s">
        <v>456</v>
      </c>
      <c r="Q88" t="s">
        <v>70</v>
      </c>
      <c r="R88" t="s">
        <v>454</v>
      </c>
      <c r="BJ88" s="60" t="str">
        <f>HYPERLINK("#자재조서!A28","M9531005 →")</f>
        <v>M9531005 →</v>
      </c>
      <c r="CC88" s="54" t="s">
        <v>220</v>
      </c>
    </row>
    <row r="89" spans="1:100" ht="18.399999999999999" customHeight="1">
      <c r="A89" s="53" t="s">
        <v>457</v>
      </c>
      <c r="B89" s="54" t="s">
        <v>70</v>
      </c>
      <c r="C89" s="54"/>
      <c r="D89" s="54" t="s">
        <v>70</v>
      </c>
      <c r="E89" s="55">
        <f t="shared" si="13"/>
        <v>0</v>
      </c>
      <c r="F89" s="55">
        <f t="shared" si="13"/>
        <v>4877000</v>
      </c>
      <c r="G89" s="52"/>
      <c r="H89" s="55">
        <f>TRUNC(H90,0)</f>
        <v>0</v>
      </c>
      <c r="I89" s="52"/>
      <c r="J89" s="55">
        <f>TRUNC(J90,0)</f>
        <v>0</v>
      </c>
      <c r="K89" s="52"/>
      <c r="L89" s="55">
        <f>TRUNC(L90,0)</f>
        <v>4877000</v>
      </c>
      <c r="M89" s="56" t="s">
        <v>70</v>
      </c>
      <c r="N89" t="s">
        <v>70</v>
      </c>
      <c r="P89" t="s">
        <v>458</v>
      </c>
      <c r="Q89" t="s">
        <v>70</v>
      </c>
      <c r="R89" t="s">
        <v>70</v>
      </c>
      <c r="CC89" s="54" t="s">
        <v>97</v>
      </c>
    </row>
    <row r="90" spans="1:100" ht="18.399999999999999" customHeight="1">
      <c r="A90" s="53" t="s">
        <v>459</v>
      </c>
      <c r="B90" s="54" t="s">
        <v>70</v>
      </c>
      <c r="C90" s="55">
        <v>1</v>
      </c>
      <c r="D90" s="54" t="s">
        <v>86</v>
      </c>
      <c r="E90" s="55">
        <f t="shared" si="13"/>
        <v>4877000</v>
      </c>
      <c r="F90" s="55">
        <f t="shared" si="13"/>
        <v>4877000</v>
      </c>
      <c r="G90" s="55">
        <f>[1]경비!D15</f>
        <v>0</v>
      </c>
      <c r="H90" s="55">
        <f>TRUNC(G90*C90,0)</f>
        <v>0</v>
      </c>
      <c r="I90" s="55">
        <f>[1]경비!E15</f>
        <v>0</v>
      </c>
      <c r="J90" s="55">
        <f>TRUNC(I90*C90,0)</f>
        <v>0</v>
      </c>
      <c r="K90" s="55">
        <f>[1]경비!F15</f>
        <v>4877000</v>
      </c>
      <c r="L90" s="55">
        <f>TRUNC(K90*C90,0)</f>
        <v>4877000</v>
      </c>
      <c r="M90" s="56" t="s">
        <v>460</v>
      </c>
      <c r="N90" t="s">
        <v>461</v>
      </c>
      <c r="P90" t="s">
        <v>462</v>
      </c>
      <c r="Q90" t="s">
        <v>70</v>
      </c>
      <c r="R90" t="s">
        <v>460</v>
      </c>
      <c r="BJ90" s="60" t="str">
        <f>HYPERLINK("#경비!A15","GZSY21110 →")</f>
        <v>GZSY21110 →</v>
      </c>
      <c r="CC90" s="54" t="s">
        <v>220</v>
      </c>
    </row>
    <row r="91" spans="1:100" ht="18.399999999999999" customHeight="1">
      <c r="A91" s="53" t="s">
        <v>463</v>
      </c>
      <c r="B91" s="54" t="s">
        <v>70</v>
      </c>
      <c r="C91" s="54"/>
      <c r="D91" s="54" t="s">
        <v>70</v>
      </c>
      <c r="E91" s="55">
        <f t="shared" si="13"/>
        <v>0</v>
      </c>
      <c r="F91" s="55">
        <f t="shared" si="13"/>
        <v>10352208</v>
      </c>
      <c r="G91" s="52"/>
      <c r="H91" s="55">
        <f>TRUNC(H92+H93,0)</f>
        <v>10352208</v>
      </c>
      <c r="I91" s="52"/>
      <c r="J91" s="55">
        <f>TRUNC(J92+J93,0)</f>
        <v>0</v>
      </c>
      <c r="K91" s="52"/>
      <c r="L91" s="55">
        <f>TRUNC(L92+L93,0)</f>
        <v>0</v>
      </c>
      <c r="M91" s="56" t="s">
        <v>70</v>
      </c>
      <c r="N91" t="s">
        <v>70</v>
      </c>
      <c r="P91" t="s">
        <v>464</v>
      </c>
      <c r="Q91" t="s">
        <v>70</v>
      </c>
      <c r="R91" t="s">
        <v>70</v>
      </c>
      <c r="CC91" s="54" t="s">
        <v>91</v>
      </c>
    </row>
    <row r="92" spans="1:100" ht="18.399999999999999" customHeight="1">
      <c r="A92" s="53" t="s">
        <v>465</v>
      </c>
      <c r="B92" s="54" t="s">
        <v>466</v>
      </c>
      <c r="C92" s="55">
        <v>32</v>
      </c>
      <c r="D92" s="54" t="s">
        <v>215</v>
      </c>
      <c r="E92" s="55">
        <f t="shared" si="13"/>
        <v>91709</v>
      </c>
      <c r="F92" s="55">
        <f t="shared" si="13"/>
        <v>2934688</v>
      </c>
      <c r="G92" s="55">
        <f>[1]자재조서!E10</f>
        <v>91709</v>
      </c>
      <c r="H92" s="55">
        <f>TRUNC(G92*C92,0)</f>
        <v>2934688</v>
      </c>
      <c r="I92" s="55">
        <v>0</v>
      </c>
      <c r="J92" s="55"/>
      <c r="K92" s="55">
        <v>0</v>
      </c>
      <c r="L92" s="55"/>
      <c r="M92" s="56" t="s">
        <v>467</v>
      </c>
      <c r="N92" t="s">
        <v>468</v>
      </c>
      <c r="P92" t="s">
        <v>469</v>
      </c>
      <c r="Q92" t="s">
        <v>70</v>
      </c>
      <c r="R92" t="s">
        <v>467</v>
      </c>
      <c r="BJ92" s="60" t="str">
        <f>HYPERLINK("#자재조서!A10","M0765066CG →")</f>
        <v>M0765066CG →</v>
      </c>
      <c r="CC92" s="54" t="s">
        <v>220</v>
      </c>
    </row>
    <row r="93" spans="1:100" ht="18.399999999999999" customHeight="1">
      <c r="A93" s="53" t="s">
        <v>465</v>
      </c>
      <c r="B93" s="54" t="s">
        <v>470</v>
      </c>
      <c r="C93" s="55">
        <v>88</v>
      </c>
      <c r="D93" s="54" t="s">
        <v>215</v>
      </c>
      <c r="E93" s="55">
        <f t="shared" si="13"/>
        <v>84290</v>
      </c>
      <c r="F93" s="55">
        <f t="shared" si="13"/>
        <v>7417520</v>
      </c>
      <c r="G93" s="55">
        <f>[1]자재조서!E9</f>
        <v>84290</v>
      </c>
      <c r="H93" s="55">
        <f>TRUNC(G93*C93,0)</f>
        <v>7417520</v>
      </c>
      <c r="I93" s="55">
        <v>0</v>
      </c>
      <c r="J93" s="55"/>
      <c r="K93" s="55">
        <v>0</v>
      </c>
      <c r="L93" s="55"/>
      <c r="M93" s="56" t="s">
        <v>471</v>
      </c>
      <c r="N93" t="s">
        <v>468</v>
      </c>
      <c r="P93" t="s">
        <v>472</v>
      </c>
      <c r="Q93" t="s">
        <v>70</v>
      </c>
      <c r="R93" t="s">
        <v>471</v>
      </c>
      <c r="BJ93" s="60" t="str">
        <f>HYPERLINK("#자재조서!A9","M0765034CG →")</f>
        <v>M0765034CG →</v>
      </c>
      <c r="CC93" s="54" t="s">
        <v>220</v>
      </c>
    </row>
    <row r="94" spans="1:100" ht="18.399999999999999" customHeight="1">
      <c r="A94" s="53" t="s">
        <v>70</v>
      </c>
      <c r="B94" s="54" t="s">
        <v>70</v>
      </c>
      <c r="C94" s="54"/>
      <c r="D94" s="54" t="s">
        <v>70</v>
      </c>
      <c r="E94" s="55">
        <f t="shared" si="13"/>
        <v>0</v>
      </c>
      <c r="F94" s="55">
        <f t="shared" si="13"/>
        <v>0</v>
      </c>
      <c r="G94" s="52"/>
      <c r="H94" s="55">
        <v>0</v>
      </c>
      <c r="I94" s="52"/>
      <c r="J94" s="55">
        <v>0</v>
      </c>
      <c r="K94" s="52"/>
      <c r="L94" s="55">
        <v>0</v>
      </c>
      <c r="M94" s="56" t="s">
        <v>70</v>
      </c>
      <c r="N94" t="s">
        <v>70</v>
      </c>
      <c r="P94" t="s">
        <v>473</v>
      </c>
      <c r="Q94" t="s">
        <v>208</v>
      </c>
      <c r="R94" t="s">
        <v>70</v>
      </c>
      <c r="CC94" s="54" t="s">
        <v>70</v>
      </c>
    </row>
    <row r="95" spans="1:100" ht="18.399999999999999" customHeight="1">
      <c r="A95" s="53" t="s">
        <v>474</v>
      </c>
      <c r="B95" s="54" t="s">
        <v>70</v>
      </c>
      <c r="C95" s="55">
        <v>1</v>
      </c>
      <c r="D95" s="54" t="s">
        <v>86</v>
      </c>
      <c r="E95" s="52"/>
      <c r="F95" s="55">
        <f t="shared" ref="F95:F127" si="14">H95+J95+L95</f>
        <v>0</v>
      </c>
      <c r="G95" s="52"/>
      <c r="H95" s="55">
        <f>TRUNC(H96,0)</f>
        <v>0</v>
      </c>
      <c r="I95" s="52"/>
      <c r="J95" s="55">
        <f>TRUNC(J96,0)</f>
        <v>0</v>
      </c>
      <c r="K95" s="52"/>
      <c r="L95" s="55">
        <f>TRUNC(L96,0)</f>
        <v>0</v>
      </c>
      <c r="M95" s="56" t="s">
        <v>70</v>
      </c>
      <c r="N95" t="s">
        <v>70</v>
      </c>
      <c r="O95" t="s">
        <v>167</v>
      </c>
      <c r="CV95" s="54" t="s">
        <v>70</v>
      </c>
    </row>
    <row r="96" spans="1:100" ht="18.399999999999999" customHeight="1">
      <c r="A96" s="53" t="s">
        <v>475</v>
      </c>
      <c r="B96" s="54" t="s">
        <v>416</v>
      </c>
      <c r="C96" s="55">
        <v>0</v>
      </c>
      <c r="D96" s="54" t="s">
        <v>412</v>
      </c>
      <c r="E96" s="55">
        <f>G96+I96+K96</f>
        <v>372648</v>
      </c>
      <c r="F96" s="55">
        <f t="shared" si="14"/>
        <v>0</v>
      </c>
      <c r="G96" s="55">
        <f>일위대가목록!F3</f>
        <v>0</v>
      </c>
      <c r="H96" s="55">
        <f>TRUNC(G96*C96,0)</f>
        <v>0</v>
      </c>
      <c r="I96" s="55">
        <f>일위대가목록!G3</f>
        <v>0</v>
      </c>
      <c r="J96" s="55">
        <f>TRUNC(I96*C96,0)</f>
        <v>0</v>
      </c>
      <c r="K96" s="55">
        <f>일위대가목록!H3</f>
        <v>372648</v>
      </c>
      <c r="L96" s="55">
        <f>TRUNC(K96*C96,0)</f>
        <v>0</v>
      </c>
      <c r="M96" s="56" t="s">
        <v>476</v>
      </c>
      <c r="N96" t="s">
        <v>477</v>
      </c>
      <c r="P96" t="s">
        <v>93</v>
      </c>
      <c r="Q96" t="s">
        <v>70</v>
      </c>
      <c r="R96" t="s">
        <v>478</v>
      </c>
      <c r="T96" t="s">
        <v>102</v>
      </c>
      <c r="BJ96" s="60" t="str">
        <f>HYPERLINK("#일위대가목록!A3","K09503A261 →")</f>
        <v>K09503A261 →</v>
      </c>
      <c r="CC96" s="54" t="s">
        <v>220</v>
      </c>
    </row>
    <row r="97" spans="1:100" ht="18.399999999999999" customHeight="1">
      <c r="A97" s="53" t="s">
        <v>70</v>
      </c>
      <c r="B97" s="54" t="s">
        <v>70</v>
      </c>
      <c r="C97" s="54"/>
      <c r="D97" s="54" t="s">
        <v>70</v>
      </c>
      <c r="E97" s="55">
        <f>G97+I97+K97</f>
        <v>0</v>
      </c>
      <c r="F97" s="55">
        <f t="shared" si="14"/>
        <v>0</v>
      </c>
      <c r="G97" s="52"/>
      <c r="H97" s="55">
        <v>0</v>
      </c>
      <c r="I97" s="52"/>
      <c r="J97" s="55">
        <v>0</v>
      </c>
      <c r="K97" s="52"/>
      <c r="L97" s="55">
        <v>0</v>
      </c>
      <c r="M97" s="56" t="s">
        <v>70</v>
      </c>
      <c r="N97" t="s">
        <v>70</v>
      </c>
      <c r="P97" t="s">
        <v>113</v>
      </c>
      <c r="Q97" t="s">
        <v>208</v>
      </c>
      <c r="R97" t="s">
        <v>70</v>
      </c>
      <c r="CC97" s="54" t="s">
        <v>70</v>
      </c>
    </row>
    <row r="98" spans="1:100" ht="18.399999999999999" customHeight="1">
      <c r="A98" s="53" t="s">
        <v>479</v>
      </c>
      <c r="B98" s="54" t="s">
        <v>70</v>
      </c>
      <c r="C98" s="55">
        <v>1</v>
      </c>
      <c r="D98" s="54" t="s">
        <v>86</v>
      </c>
      <c r="E98" s="52"/>
      <c r="F98" s="55">
        <f t="shared" si="14"/>
        <v>855050</v>
      </c>
      <c r="G98" s="52"/>
      <c r="H98" s="55">
        <f>TRUNC(H100+H101+H102+H103+H104+H105+H106+H107+H109+H110+H111+H112+H113+H114,0)</f>
        <v>0</v>
      </c>
      <c r="I98" s="52"/>
      <c r="J98" s="55">
        <f>TRUNC(J100+J101+J102+J103+J104+J105+J106+J107+J109+J110+J111+J112+J113+J114,0)</f>
        <v>0</v>
      </c>
      <c r="K98" s="52"/>
      <c r="L98" s="55">
        <f>TRUNC(L100+L101+L102+L103+L104+L105+L106+L107+L109+L110+L111+L112+L113+L114,0)</f>
        <v>855050</v>
      </c>
      <c r="M98" s="56" t="s">
        <v>70</v>
      </c>
      <c r="N98" t="s">
        <v>70</v>
      </c>
      <c r="O98" t="s">
        <v>174</v>
      </c>
      <c r="CV98" s="54" t="s">
        <v>70</v>
      </c>
    </row>
    <row r="99" spans="1:100" ht="18.399999999999999" customHeight="1">
      <c r="A99" s="53" t="s">
        <v>480</v>
      </c>
      <c r="B99" s="54" t="s">
        <v>70</v>
      </c>
      <c r="C99" s="54"/>
      <c r="D99" s="54" t="s">
        <v>70</v>
      </c>
      <c r="E99" s="55">
        <f t="shared" ref="E99:E115" si="15">G99+I99+K99</f>
        <v>0</v>
      </c>
      <c r="F99" s="55">
        <f t="shared" si="14"/>
        <v>0</v>
      </c>
      <c r="G99" s="52"/>
      <c r="H99" s="55">
        <f>TRUNC(H100+H101+H102+H103+H104+H105+H106+H107,0)</f>
        <v>0</v>
      </c>
      <c r="I99" s="52"/>
      <c r="J99" s="55">
        <f>TRUNC(J100+J101+J102+J103+J104+J105+J106+J107,0)</f>
        <v>0</v>
      </c>
      <c r="K99" s="52"/>
      <c r="L99" s="55">
        <f>TRUNC(L100+L101+L102+L103+L104+L105+L106+L107,0)</f>
        <v>0</v>
      </c>
      <c r="M99" s="56" t="s">
        <v>70</v>
      </c>
      <c r="N99" t="s">
        <v>70</v>
      </c>
      <c r="P99" t="s">
        <v>90</v>
      </c>
      <c r="Q99" t="s">
        <v>70</v>
      </c>
      <c r="R99" t="s">
        <v>70</v>
      </c>
      <c r="CC99" s="54" t="s">
        <v>481</v>
      </c>
    </row>
    <row r="100" spans="1:100" ht="18.399999999999999" customHeight="1">
      <c r="A100" s="53" t="s">
        <v>482</v>
      </c>
      <c r="B100" s="54" t="s">
        <v>70</v>
      </c>
      <c r="C100" s="55">
        <v>0</v>
      </c>
      <c r="D100" s="54" t="s">
        <v>483</v>
      </c>
      <c r="E100" s="55">
        <f t="shared" si="15"/>
        <v>8506</v>
      </c>
      <c r="F100" s="55">
        <f t="shared" si="14"/>
        <v>0</v>
      </c>
      <c r="G100" s="55">
        <f>일위대가목록!F4</f>
        <v>0</v>
      </c>
      <c r="H100" s="55">
        <f t="shared" ref="H100:H107" si="16">TRUNC(G100*C100,0)</f>
        <v>0</v>
      </c>
      <c r="I100" s="55">
        <f>일위대가목록!G4</f>
        <v>0</v>
      </c>
      <c r="J100" s="55">
        <f t="shared" ref="J100:J107" si="17">TRUNC(I100*C100,0)</f>
        <v>0</v>
      </c>
      <c r="K100" s="55">
        <f>일위대가목록!H4</f>
        <v>8506</v>
      </c>
      <c r="L100" s="55">
        <f t="shared" ref="L100:L107" si="18">TRUNC(K100*C100,0)</f>
        <v>0</v>
      </c>
      <c r="M100" s="56" t="s">
        <v>484</v>
      </c>
      <c r="N100" t="s">
        <v>485</v>
      </c>
      <c r="P100" t="s">
        <v>93</v>
      </c>
      <c r="Q100" t="s">
        <v>70</v>
      </c>
      <c r="R100" t="s">
        <v>486</v>
      </c>
      <c r="T100" t="s">
        <v>102</v>
      </c>
      <c r="BJ100" s="60" t="str">
        <f>HYPERLINK("#일위대가목록!A4","K095096A011 →")</f>
        <v>K095096A011 →</v>
      </c>
      <c r="CC100" s="54" t="s">
        <v>220</v>
      </c>
    </row>
    <row r="101" spans="1:100" ht="18.399999999999999" customHeight="1">
      <c r="A101" s="53" t="s">
        <v>487</v>
      </c>
      <c r="B101" s="54" t="s">
        <v>70</v>
      </c>
      <c r="C101" s="55">
        <v>0</v>
      </c>
      <c r="D101" s="54" t="s">
        <v>483</v>
      </c>
      <c r="E101" s="55">
        <f t="shared" si="15"/>
        <v>222587</v>
      </c>
      <c r="F101" s="55">
        <f t="shared" si="14"/>
        <v>0</v>
      </c>
      <c r="G101" s="55">
        <f>일위대가목록!F5</f>
        <v>0</v>
      </c>
      <c r="H101" s="55">
        <f t="shared" si="16"/>
        <v>0</v>
      </c>
      <c r="I101" s="55">
        <f>일위대가목록!G5</f>
        <v>0</v>
      </c>
      <c r="J101" s="55">
        <f t="shared" si="17"/>
        <v>0</v>
      </c>
      <c r="K101" s="55">
        <f>일위대가목록!H5</f>
        <v>222587</v>
      </c>
      <c r="L101" s="55">
        <f t="shared" si="18"/>
        <v>0</v>
      </c>
      <c r="M101" s="56" t="s">
        <v>488</v>
      </c>
      <c r="N101" t="s">
        <v>489</v>
      </c>
      <c r="P101" t="s">
        <v>101</v>
      </c>
      <c r="Q101" t="s">
        <v>70</v>
      </c>
      <c r="R101" t="s">
        <v>490</v>
      </c>
      <c r="T101" t="s">
        <v>102</v>
      </c>
      <c r="BJ101" s="60" t="str">
        <f>HYPERLINK("#일위대가목록!A5","K095096A012 →")</f>
        <v>K095096A012 →</v>
      </c>
      <c r="CC101" s="54" t="s">
        <v>220</v>
      </c>
    </row>
    <row r="102" spans="1:100" ht="18.399999999999999" customHeight="1">
      <c r="A102" s="53" t="s">
        <v>491</v>
      </c>
      <c r="B102" s="54" t="s">
        <v>70</v>
      </c>
      <c r="C102" s="55">
        <v>0</v>
      </c>
      <c r="D102" s="54" t="s">
        <v>483</v>
      </c>
      <c r="E102" s="55">
        <f t="shared" si="15"/>
        <v>35814</v>
      </c>
      <c r="F102" s="55">
        <f t="shared" si="14"/>
        <v>0</v>
      </c>
      <c r="G102" s="55">
        <f>일위대가목록!F6</f>
        <v>0</v>
      </c>
      <c r="H102" s="55">
        <f t="shared" si="16"/>
        <v>0</v>
      </c>
      <c r="I102" s="55">
        <f>일위대가목록!G6</f>
        <v>0</v>
      </c>
      <c r="J102" s="55">
        <f t="shared" si="17"/>
        <v>0</v>
      </c>
      <c r="K102" s="55">
        <f>일위대가목록!H6</f>
        <v>35814</v>
      </c>
      <c r="L102" s="55">
        <f t="shared" si="18"/>
        <v>0</v>
      </c>
      <c r="M102" s="56" t="s">
        <v>492</v>
      </c>
      <c r="N102" t="s">
        <v>493</v>
      </c>
      <c r="P102" t="s">
        <v>108</v>
      </c>
      <c r="Q102" t="s">
        <v>70</v>
      </c>
      <c r="R102" t="s">
        <v>494</v>
      </c>
      <c r="T102" t="s">
        <v>102</v>
      </c>
      <c r="BJ102" s="60" t="str">
        <f>HYPERLINK("#일위대가목록!A6","K095096A013 →")</f>
        <v>K095096A013 →</v>
      </c>
      <c r="CC102" s="54" t="s">
        <v>220</v>
      </c>
    </row>
    <row r="103" spans="1:100" ht="18.399999999999999" customHeight="1">
      <c r="A103" s="53" t="s">
        <v>495</v>
      </c>
      <c r="B103" s="54" t="s">
        <v>70</v>
      </c>
      <c r="C103" s="55">
        <v>0</v>
      </c>
      <c r="D103" s="54" t="s">
        <v>483</v>
      </c>
      <c r="E103" s="55">
        <f t="shared" si="15"/>
        <v>56833</v>
      </c>
      <c r="F103" s="55">
        <f t="shared" si="14"/>
        <v>0</v>
      </c>
      <c r="G103" s="55">
        <f>일위대가목록!F7</f>
        <v>0</v>
      </c>
      <c r="H103" s="55">
        <f t="shared" si="16"/>
        <v>0</v>
      </c>
      <c r="I103" s="55">
        <f>일위대가목록!G7</f>
        <v>0</v>
      </c>
      <c r="J103" s="55">
        <f t="shared" si="17"/>
        <v>0</v>
      </c>
      <c r="K103" s="55">
        <f>일위대가목록!H7</f>
        <v>56833</v>
      </c>
      <c r="L103" s="55">
        <f t="shared" si="18"/>
        <v>0</v>
      </c>
      <c r="M103" s="56" t="s">
        <v>496</v>
      </c>
      <c r="N103" t="s">
        <v>497</v>
      </c>
      <c r="P103" t="s">
        <v>113</v>
      </c>
      <c r="Q103" t="s">
        <v>70</v>
      </c>
      <c r="R103" t="s">
        <v>498</v>
      </c>
      <c r="T103" t="s">
        <v>102</v>
      </c>
      <c r="BJ103" s="60" t="str">
        <f>HYPERLINK("#일위대가목록!A7","K095096A014 →")</f>
        <v>K095096A014 →</v>
      </c>
      <c r="CC103" s="54" t="s">
        <v>220</v>
      </c>
    </row>
    <row r="104" spans="1:100" ht="18.399999999999999" customHeight="1">
      <c r="A104" s="53" t="s">
        <v>499</v>
      </c>
      <c r="B104" s="54" t="s">
        <v>70</v>
      </c>
      <c r="C104" s="55">
        <v>0</v>
      </c>
      <c r="D104" s="54" t="s">
        <v>483</v>
      </c>
      <c r="E104" s="55">
        <f t="shared" si="15"/>
        <v>51991</v>
      </c>
      <c r="F104" s="55">
        <f t="shared" si="14"/>
        <v>0</v>
      </c>
      <c r="G104" s="55">
        <f>일위대가목록!F8</f>
        <v>0</v>
      </c>
      <c r="H104" s="55">
        <f t="shared" si="16"/>
        <v>0</v>
      </c>
      <c r="I104" s="55">
        <f>일위대가목록!G8</f>
        <v>0</v>
      </c>
      <c r="J104" s="55">
        <f t="shared" si="17"/>
        <v>0</v>
      </c>
      <c r="K104" s="55">
        <f>일위대가목록!H8</f>
        <v>51991</v>
      </c>
      <c r="L104" s="55">
        <f t="shared" si="18"/>
        <v>0</v>
      </c>
      <c r="M104" s="56" t="s">
        <v>500</v>
      </c>
      <c r="N104" t="s">
        <v>501</v>
      </c>
      <c r="P104" t="s">
        <v>117</v>
      </c>
      <c r="Q104" t="s">
        <v>70</v>
      </c>
      <c r="R104" t="s">
        <v>502</v>
      </c>
      <c r="T104" t="s">
        <v>102</v>
      </c>
      <c r="BJ104" s="60" t="str">
        <f>HYPERLINK("#일위대가목록!A8","K095096A015 →")</f>
        <v>K095096A015 →</v>
      </c>
      <c r="CC104" s="54" t="s">
        <v>220</v>
      </c>
    </row>
    <row r="105" spans="1:100" ht="18.399999999999999" customHeight="1">
      <c r="A105" s="53" t="s">
        <v>503</v>
      </c>
      <c r="B105" s="54" t="s">
        <v>70</v>
      </c>
      <c r="C105" s="55">
        <v>0</v>
      </c>
      <c r="D105" s="54" t="s">
        <v>483</v>
      </c>
      <c r="E105" s="55">
        <f t="shared" si="15"/>
        <v>27008</v>
      </c>
      <c r="F105" s="55">
        <f t="shared" si="14"/>
        <v>0</v>
      </c>
      <c r="G105" s="55">
        <f>일위대가목록!F9</f>
        <v>0</v>
      </c>
      <c r="H105" s="55">
        <f t="shared" si="16"/>
        <v>0</v>
      </c>
      <c r="I105" s="55">
        <f>일위대가목록!G9</f>
        <v>0</v>
      </c>
      <c r="J105" s="55">
        <f t="shared" si="17"/>
        <v>0</v>
      </c>
      <c r="K105" s="55">
        <f>일위대가목록!H9</f>
        <v>27008</v>
      </c>
      <c r="L105" s="55">
        <f t="shared" si="18"/>
        <v>0</v>
      </c>
      <c r="M105" s="56" t="s">
        <v>504</v>
      </c>
      <c r="N105" t="s">
        <v>501</v>
      </c>
      <c r="P105" t="s">
        <v>121</v>
      </c>
      <c r="Q105" t="s">
        <v>70</v>
      </c>
      <c r="R105" t="s">
        <v>505</v>
      </c>
      <c r="T105" t="s">
        <v>102</v>
      </c>
      <c r="BJ105" s="60" t="str">
        <f>HYPERLINK("#일위대가목록!A9","K095096A016 →")</f>
        <v>K095096A016 →</v>
      </c>
      <c r="CC105" s="54" t="s">
        <v>220</v>
      </c>
    </row>
    <row r="106" spans="1:100" ht="18.399999999999999" customHeight="1">
      <c r="A106" s="53" t="s">
        <v>506</v>
      </c>
      <c r="B106" s="54" t="s">
        <v>70</v>
      </c>
      <c r="C106" s="55">
        <v>0</v>
      </c>
      <c r="D106" s="54" t="s">
        <v>483</v>
      </c>
      <c r="E106" s="55">
        <f t="shared" si="15"/>
        <v>387992</v>
      </c>
      <c r="F106" s="55">
        <f t="shared" si="14"/>
        <v>0</v>
      </c>
      <c r="G106" s="55">
        <f>일위대가목록!F10</f>
        <v>0</v>
      </c>
      <c r="H106" s="55">
        <f t="shared" si="16"/>
        <v>0</v>
      </c>
      <c r="I106" s="55">
        <f>일위대가목록!G10</f>
        <v>0</v>
      </c>
      <c r="J106" s="55">
        <f t="shared" si="17"/>
        <v>0</v>
      </c>
      <c r="K106" s="55">
        <f>일위대가목록!H10</f>
        <v>387992</v>
      </c>
      <c r="L106" s="55">
        <f t="shared" si="18"/>
        <v>0</v>
      </c>
      <c r="M106" s="56" t="s">
        <v>507</v>
      </c>
      <c r="N106" t="s">
        <v>508</v>
      </c>
      <c r="P106" t="s">
        <v>125</v>
      </c>
      <c r="Q106" t="s">
        <v>70</v>
      </c>
      <c r="R106" t="s">
        <v>509</v>
      </c>
      <c r="T106" t="s">
        <v>102</v>
      </c>
      <c r="BJ106" s="60" t="str">
        <f>HYPERLINK("#일위대가목록!A10","K095096A017 →")</f>
        <v>K095096A017 →</v>
      </c>
      <c r="CC106" s="54" t="s">
        <v>220</v>
      </c>
    </row>
    <row r="107" spans="1:100" ht="18.399999999999999" customHeight="1">
      <c r="A107" s="53" t="s">
        <v>510</v>
      </c>
      <c r="B107" s="54" t="s">
        <v>70</v>
      </c>
      <c r="C107" s="55">
        <v>0</v>
      </c>
      <c r="D107" s="54" t="s">
        <v>483</v>
      </c>
      <c r="E107" s="55">
        <f t="shared" si="15"/>
        <v>208059</v>
      </c>
      <c r="F107" s="55">
        <f t="shared" si="14"/>
        <v>0</v>
      </c>
      <c r="G107" s="55">
        <f>일위대가목록!F11</f>
        <v>0</v>
      </c>
      <c r="H107" s="55">
        <f t="shared" si="16"/>
        <v>0</v>
      </c>
      <c r="I107" s="55">
        <f>일위대가목록!G11</f>
        <v>0</v>
      </c>
      <c r="J107" s="55">
        <f t="shared" si="17"/>
        <v>0</v>
      </c>
      <c r="K107" s="55">
        <f>일위대가목록!H11</f>
        <v>208059</v>
      </c>
      <c r="L107" s="55">
        <f t="shared" si="18"/>
        <v>0</v>
      </c>
      <c r="M107" s="56" t="s">
        <v>511</v>
      </c>
      <c r="N107" t="s">
        <v>512</v>
      </c>
      <c r="P107" t="s">
        <v>129</v>
      </c>
      <c r="Q107" t="s">
        <v>70</v>
      </c>
      <c r="R107" t="s">
        <v>513</v>
      </c>
      <c r="T107" t="s">
        <v>102</v>
      </c>
      <c r="BJ107" s="60" t="str">
        <f>HYPERLINK("#일위대가목록!A11","K095096A018 →")</f>
        <v>K095096A018 →</v>
      </c>
      <c r="CC107" s="54" t="s">
        <v>220</v>
      </c>
    </row>
    <row r="108" spans="1:100" ht="18.399999999999999" customHeight="1">
      <c r="A108" s="53" t="s">
        <v>514</v>
      </c>
      <c r="B108" s="54" t="s">
        <v>70</v>
      </c>
      <c r="C108" s="54"/>
      <c r="D108" s="54" t="s">
        <v>70</v>
      </c>
      <c r="E108" s="55">
        <f t="shared" si="15"/>
        <v>0</v>
      </c>
      <c r="F108" s="55">
        <f t="shared" si="14"/>
        <v>855050</v>
      </c>
      <c r="G108" s="52"/>
      <c r="H108" s="55">
        <f>TRUNC(H109+H110+H111+H112+H113+H114,0)</f>
        <v>0</v>
      </c>
      <c r="I108" s="52"/>
      <c r="J108" s="55">
        <f>TRUNC(J109+J110+J111+J112+J113+J114,0)</f>
        <v>0</v>
      </c>
      <c r="K108" s="52"/>
      <c r="L108" s="55">
        <f>TRUNC(L109+L110+L111+L112+L113+L114,0)</f>
        <v>855050</v>
      </c>
      <c r="M108" s="56" t="s">
        <v>70</v>
      </c>
      <c r="N108" t="s">
        <v>70</v>
      </c>
      <c r="P108" t="s">
        <v>136</v>
      </c>
      <c r="Q108" t="s">
        <v>70</v>
      </c>
      <c r="R108" t="s">
        <v>70</v>
      </c>
      <c r="CC108" s="54" t="s">
        <v>481</v>
      </c>
    </row>
    <row r="109" spans="1:100" ht="18.399999999999999" customHeight="1">
      <c r="A109" s="53" t="s">
        <v>515</v>
      </c>
      <c r="B109" s="54" t="s">
        <v>70</v>
      </c>
      <c r="C109" s="55">
        <v>10</v>
      </c>
      <c r="D109" s="54" t="s">
        <v>483</v>
      </c>
      <c r="E109" s="55">
        <f t="shared" si="15"/>
        <v>9853</v>
      </c>
      <c r="F109" s="55">
        <f t="shared" si="14"/>
        <v>98530</v>
      </c>
      <c r="G109" s="55">
        <f>일위대가목록!F12</f>
        <v>0</v>
      </c>
      <c r="H109" s="55">
        <f t="shared" ref="H109:H114" si="19">TRUNC(G109*C109,0)</f>
        <v>0</v>
      </c>
      <c r="I109" s="55">
        <f>일위대가목록!G12</f>
        <v>0</v>
      </c>
      <c r="J109" s="55">
        <f t="shared" ref="J109:J114" si="20">TRUNC(I109*C109,0)</f>
        <v>0</v>
      </c>
      <c r="K109" s="55">
        <f>일위대가목록!H12</f>
        <v>9853</v>
      </c>
      <c r="L109" s="55">
        <f t="shared" ref="L109:L114" si="21">TRUNC(K109*C109,0)</f>
        <v>98530</v>
      </c>
      <c r="M109" s="56" t="s">
        <v>516</v>
      </c>
      <c r="N109" t="s">
        <v>517</v>
      </c>
      <c r="P109" t="s">
        <v>140</v>
      </c>
      <c r="Q109" t="s">
        <v>70</v>
      </c>
      <c r="R109" t="s">
        <v>518</v>
      </c>
      <c r="T109" t="s">
        <v>102</v>
      </c>
      <c r="BJ109" s="60" t="str">
        <f>HYPERLINK("#일위대가목록!A12","K095097E013 →")</f>
        <v>K095097E013 →</v>
      </c>
      <c r="CC109" s="54" t="s">
        <v>220</v>
      </c>
    </row>
    <row r="110" spans="1:100" ht="18.399999999999999" customHeight="1">
      <c r="A110" s="53" t="s">
        <v>519</v>
      </c>
      <c r="B110" s="54" t="s">
        <v>70</v>
      </c>
      <c r="C110" s="55">
        <v>10</v>
      </c>
      <c r="D110" s="54" t="s">
        <v>483</v>
      </c>
      <c r="E110" s="55">
        <f t="shared" si="15"/>
        <v>2188</v>
      </c>
      <c r="F110" s="55">
        <f t="shared" si="14"/>
        <v>21880</v>
      </c>
      <c r="G110" s="55">
        <f>일위대가목록!F13</f>
        <v>0</v>
      </c>
      <c r="H110" s="55">
        <f t="shared" si="19"/>
        <v>0</v>
      </c>
      <c r="I110" s="55">
        <f>일위대가목록!G13</f>
        <v>0</v>
      </c>
      <c r="J110" s="55">
        <f t="shared" si="20"/>
        <v>0</v>
      </c>
      <c r="K110" s="55">
        <f>일위대가목록!H13</f>
        <v>2188</v>
      </c>
      <c r="L110" s="55">
        <f t="shared" si="21"/>
        <v>21880</v>
      </c>
      <c r="M110" s="56" t="s">
        <v>520</v>
      </c>
      <c r="N110" t="s">
        <v>521</v>
      </c>
      <c r="P110" t="s">
        <v>145</v>
      </c>
      <c r="Q110" t="s">
        <v>70</v>
      </c>
      <c r="R110" t="s">
        <v>522</v>
      </c>
      <c r="T110" t="s">
        <v>102</v>
      </c>
      <c r="BJ110" s="60" t="str">
        <f>HYPERLINK("#일위대가목록!A13","K095097E014 →")</f>
        <v>K095097E014 →</v>
      </c>
      <c r="CC110" s="54" t="s">
        <v>220</v>
      </c>
    </row>
    <row r="111" spans="1:100" ht="18.399999999999999" customHeight="1">
      <c r="A111" s="53" t="s">
        <v>523</v>
      </c>
      <c r="B111" s="54" t="s">
        <v>70</v>
      </c>
      <c r="C111" s="55">
        <v>10</v>
      </c>
      <c r="D111" s="54" t="s">
        <v>483</v>
      </c>
      <c r="E111" s="55">
        <f t="shared" si="15"/>
        <v>11430</v>
      </c>
      <c r="F111" s="55">
        <f t="shared" si="14"/>
        <v>114300</v>
      </c>
      <c r="G111" s="55">
        <f>일위대가목록!F14</f>
        <v>0</v>
      </c>
      <c r="H111" s="55">
        <f t="shared" si="19"/>
        <v>0</v>
      </c>
      <c r="I111" s="55">
        <f>일위대가목록!G14</f>
        <v>0</v>
      </c>
      <c r="J111" s="55">
        <f t="shared" si="20"/>
        <v>0</v>
      </c>
      <c r="K111" s="55">
        <f>일위대가목록!H14</f>
        <v>11430</v>
      </c>
      <c r="L111" s="55">
        <f t="shared" si="21"/>
        <v>114300</v>
      </c>
      <c r="M111" s="56" t="s">
        <v>524</v>
      </c>
      <c r="N111" t="s">
        <v>525</v>
      </c>
      <c r="P111" t="s">
        <v>150</v>
      </c>
      <c r="Q111" t="s">
        <v>70</v>
      </c>
      <c r="R111" t="s">
        <v>526</v>
      </c>
      <c r="T111" t="s">
        <v>102</v>
      </c>
      <c r="BJ111" s="60" t="str">
        <f>HYPERLINK("#일위대가목록!A14","K095097E015 →")</f>
        <v>K095097E015 →</v>
      </c>
      <c r="CC111" s="54" t="s">
        <v>220</v>
      </c>
    </row>
    <row r="112" spans="1:100" ht="18.399999999999999" customHeight="1">
      <c r="A112" s="53" t="s">
        <v>527</v>
      </c>
      <c r="B112" s="54" t="s">
        <v>70</v>
      </c>
      <c r="C112" s="55">
        <v>10</v>
      </c>
      <c r="D112" s="54" t="s">
        <v>483</v>
      </c>
      <c r="E112" s="55">
        <f t="shared" si="15"/>
        <v>10562</v>
      </c>
      <c r="F112" s="55">
        <f t="shared" si="14"/>
        <v>105620</v>
      </c>
      <c r="G112" s="55">
        <f>일위대가목록!F15</f>
        <v>0</v>
      </c>
      <c r="H112" s="55">
        <f t="shared" si="19"/>
        <v>0</v>
      </c>
      <c r="I112" s="55">
        <f>일위대가목록!G15</f>
        <v>0</v>
      </c>
      <c r="J112" s="55">
        <f t="shared" si="20"/>
        <v>0</v>
      </c>
      <c r="K112" s="55">
        <f>일위대가목록!H15</f>
        <v>10562</v>
      </c>
      <c r="L112" s="55">
        <f t="shared" si="21"/>
        <v>105620</v>
      </c>
      <c r="M112" s="56" t="s">
        <v>528</v>
      </c>
      <c r="N112" t="s">
        <v>529</v>
      </c>
      <c r="P112" t="s">
        <v>155</v>
      </c>
      <c r="Q112" t="s">
        <v>70</v>
      </c>
      <c r="R112" t="s">
        <v>530</v>
      </c>
      <c r="T112" t="s">
        <v>102</v>
      </c>
      <c r="BJ112" s="60" t="str">
        <f>HYPERLINK("#일위대가목록!A15","K095097E017 →")</f>
        <v>K095097E017 →</v>
      </c>
      <c r="CC112" s="54" t="s">
        <v>220</v>
      </c>
    </row>
    <row r="113" spans="1:100" ht="18.399999999999999" customHeight="1">
      <c r="A113" s="53" t="s">
        <v>531</v>
      </c>
      <c r="B113" s="54" t="s">
        <v>70</v>
      </c>
      <c r="C113" s="55">
        <v>10</v>
      </c>
      <c r="D113" s="54" t="s">
        <v>483</v>
      </c>
      <c r="E113" s="55">
        <f t="shared" si="15"/>
        <v>8255</v>
      </c>
      <c r="F113" s="55">
        <f t="shared" si="14"/>
        <v>82550</v>
      </c>
      <c r="G113" s="55">
        <f>일위대가목록!F16</f>
        <v>0</v>
      </c>
      <c r="H113" s="55">
        <f t="shared" si="19"/>
        <v>0</v>
      </c>
      <c r="I113" s="55">
        <f>일위대가목록!G16</f>
        <v>0</v>
      </c>
      <c r="J113" s="55">
        <f t="shared" si="20"/>
        <v>0</v>
      </c>
      <c r="K113" s="55">
        <f>일위대가목록!H16</f>
        <v>8255</v>
      </c>
      <c r="L113" s="55">
        <f t="shared" si="21"/>
        <v>82550</v>
      </c>
      <c r="M113" s="56" t="s">
        <v>532</v>
      </c>
      <c r="N113" t="s">
        <v>533</v>
      </c>
      <c r="P113" t="s">
        <v>159</v>
      </c>
      <c r="Q113" t="s">
        <v>70</v>
      </c>
      <c r="R113" t="s">
        <v>534</v>
      </c>
      <c r="T113" t="s">
        <v>102</v>
      </c>
      <c r="BJ113" s="60" t="str">
        <f>HYPERLINK("#일위대가목록!A16","K095097F011 →")</f>
        <v>K095097F011 →</v>
      </c>
      <c r="CC113" s="54" t="s">
        <v>220</v>
      </c>
    </row>
    <row r="114" spans="1:100" ht="18.399999999999999" customHeight="1">
      <c r="A114" s="53" t="s">
        <v>535</v>
      </c>
      <c r="B114" s="54" t="s">
        <v>70</v>
      </c>
      <c r="C114" s="55">
        <v>10</v>
      </c>
      <c r="D114" s="54" t="s">
        <v>483</v>
      </c>
      <c r="E114" s="55">
        <f t="shared" si="15"/>
        <v>43217</v>
      </c>
      <c r="F114" s="55">
        <f t="shared" si="14"/>
        <v>432170</v>
      </c>
      <c r="G114" s="55">
        <f>일위대가목록!F17</f>
        <v>0</v>
      </c>
      <c r="H114" s="55">
        <f t="shared" si="19"/>
        <v>0</v>
      </c>
      <c r="I114" s="55">
        <f>일위대가목록!G17</f>
        <v>0</v>
      </c>
      <c r="J114" s="55">
        <f t="shared" si="20"/>
        <v>0</v>
      </c>
      <c r="K114" s="55">
        <f>일위대가목록!H17</f>
        <v>43217</v>
      </c>
      <c r="L114" s="55">
        <f t="shared" si="21"/>
        <v>432170</v>
      </c>
      <c r="M114" s="56" t="s">
        <v>536</v>
      </c>
      <c r="N114" t="s">
        <v>70</v>
      </c>
      <c r="P114" t="s">
        <v>163</v>
      </c>
      <c r="Q114" t="s">
        <v>70</v>
      </c>
      <c r="R114" t="s">
        <v>537</v>
      </c>
      <c r="T114" t="s">
        <v>102</v>
      </c>
      <c r="BJ114" s="60" t="str">
        <f>HYPERLINK("#일위대가목록!A17","K095097F012 →")</f>
        <v>K095097F012 →</v>
      </c>
      <c r="CC114" s="54" t="s">
        <v>220</v>
      </c>
    </row>
    <row r="115" spans="1:100" ht="18.399999999999999" customHeight="1">
      <c r="A115" s="53" t="s">
        <v>70</v>
      </c>
      <c r="B115" s="54" t="s">
        <v>70</v>
      </c>
      <c r="C115" s="54"/>
      <c r="D115" s="54" t="s">
        <v>70</v>
      </c>
      <c r="E115" s="55">
        <f t="shared" si="15"/>
        <v>0</v>
      </c>
      <c r="F115" s="55">
        <f t="shared" si="14"/>
        <v>0</v>
      </c>
      <c r="G115" s="52"/>
      <c r="H115" s="55">
        <v>0</v>
      </c>
      <c r="I115" s="52"/>
      <c r="J115" s="55">
        <v>0</v>
      </c>
      <c r="K115" s="52"/>
      <c r="L115" s="55">
        <v>0</v>
      </c>
      <c r="M115" s="56" t="s">
        <v>70</v>
      </c>
      <c r="N115" t="s">
        <v>70</v>
      </c>
      <c r="P115" t="s">
        <v>173</v>
      </c>
      <c r="Q115" t="s">
        <v>208</v>
      </c>
      <c r="R115" t="s">
        <v>70</v>
      </c>
      <c r="CC115" s="54" t="s">
        <v>70</v>
      </c>
    </row>
    <row r="116" spans="1:100" ht="18.399999999999999" customHeight="1">
      <c r="A116" s="53" t="s">
        <v>538</v>
      </c>
      <c r="B116" s="54" t="s">
        <v>70</v>
      </c>
      <c r="C116" s="55">
        <v>1</v>
      </c>
      <c r="D116" s="54" t="s">
        <v>86</v>
      </c>
      <c r="E116" s="52"/>
      <c r="F116" s="55">
        <f t="shared" si="14"/>
        <v>9486525</v>
      </c>
      <c r="G116" s="52"/>
      <c r="H116" s="55">
        <f>TRUNC(H117+H118+H119,0)</f>
        <v>0</v>
      </c>
      <c r="I116" s="52"/>
      <c r="J116" s="55">
        <f>TRUNC(J117+J118+J119,0)</f>
        <v>5307900</v>
      </c>
      <c r="K116" s="52"/>
      <c r="L116" s="55">
        <f>TRUNC(L117+L118+L119,0)</f>
        <v>4178625</v>
      </c>
      <c r="M116" s="56" t="s">
        <v>70</v>
      </c>
      <c r="N116" t="s">
        <v>70</v>
      </c>
      <c r="O116" t="s">
        <v>177</v>
      </c>
      <c r="CV116" s="54" t="s">
        <v>70</v>
      </c>
    </row>
    <row r="117" spans="1:100" ht="21">
      <c r="A117" s="53" t="s">
        <v>539</v>
      </c>
      <c r="B117" s="62" t="s">
        <v>540</v>
      </c>
      <c r="C117" s="55">
        <v>1</v>
      </c>
      <c r="D117" s="54" t="s">
        <v>541</v>
      </c>
      <c r="E117" s="55">
        <f>G117+I117+K117</f>
        <v>4178625</v>
      </c>
      <c r="F117" s="55">
        <f t="shared" si="14"/>
        <v>4178625</v>
      </c>
      <c r="G117" s="55">
        <f>일위대가목록!F18</f>
        <v>0</v>
      </c>
      <c r="H117" s="55">
        <f>TRUNC(G117*C117,0)</f>
        <v>0</v>
      </c>
      <c r="I117" s="55">
        <f>일위대가목록!G18</f>
        <v>0</v>
      </c>
      <c r="J117" s="55">
        <f>TRUNC(I117*C117,0)</f>
        <v>0</v>
      </c>
      <c r="K117" s="55">
        <f>일위대가목록!H18</f>
        <v>4178625</v>
      </c>
      <c r="L117" s="55">
        <f>TRUNC(K117*C117,0)</f>
        <v>4178625</v>
      </c>
      <c r="M117" s="56" t="s">
        <v>542</v>
      </c>
      <c r="N117" t="s">
        <v>543</v>
      </c>
      <c r="P117" t="s">
        <v>90</v>
      </c>
      <c r="Q117" t="s">
        <v>70</v>
      </c>
      <c r="R117" t="s">
        <v>544</v>
      </c>
      <c r="T117" t="s">
        <v>102</v>
      </c>
      <c r="BJ117" s="60" t="str">
        <f>HYPERLINK("#일위대가목록!A18","K09600A230 →")</f>
        <v>K09600A230 →</v>
      </c>
      <c r="CC117" s="54" t="s">
        <v>220</v>
      </c>
    </row>
    <row r="118" spans="1:100" ht="18.399999999999999" customHeight="1">
      <c r="A118" s="53" t="s">
        <v>545</v>
      </c>
      <c r="B118" s="54" t="s">
        <v>411</v>
      </c>
      <c r="C118" s="55">
        <v>30</v>
      </c>
      <c r="D118" s="54" t="s">
        <v>412</v>
      </c>
      <c r="E118" s="55">
        <f>G118+I118+K118</f>
        <v>176930</v>
      </c>
      <c r="F118" s="55">
        <f t="shared" si="14"/>
        <v>5307900</v>
      </c>
      <c r="G118" s="55">
        <f>일위대가목록!F20</f>
        <v>0</v>
      </c>
      <c r="H118" s="55">
        <f>TRUNC(G118*C118,0)</f>
        <v>0</v>
      </c>
      <c r="I118" s="55">
        <f>일위대가목록!G20</f>
        <v>176930</v>
      </c>
      <c r="J118" s="55">
        <f>TRUNC(I118*C118,0)</f>
        <v>5307900</v>
      </c>
      <c r="K118" s="55">
        <f>일위대가목록!H20</f>
        <v>0</v>
      </c>
      <c r="L118" s="55">
        <f>TRUNC(K118*C118,0)</f>
        <v>0</v>
      </c>
      <c r="M118" s="56" t="s">
        <v>546</v>
      </c>
      <c r="N118" t="s">
        <v>547</v>
      </c>
      <c r="P118" t="s">
        <v>548</v>
      </c>
      <c r="Q118" t="s">
        <v>70</v>
      </c>
      <c r="R118" t="s">
        <v>549</v>
      </c>
      <c r="T118" t="s">
        <v>102</v>
      </c>
      <c r="BJ118" s="60" t="str">
        <f>HYPERLINK("#일위대가목록!A20","K09503B10 →")</f>
        <v>K09503B10 →</v>
      </c>
      <c r="CC118" s="54" t="s">
        <v>220</v>
      </c>
    </row>
    <row r="119" spans="1:100" ht="18.399999999999999" customHeight="1">
      <c r="A119" s="53" t="s">
        <v>550</v>
      </c>
      <c r="B119" s="54" t="s">
        <v>411</v>
      </c>
      <c r="C119" s="55">
        <v>0</v>
      </c>
      <c r="D119" s="54" t="s">
        <v>412</v>
      </c>
      <c r="E119" s="55">
        <f>G119+I119+K119</f>
        <v>172698</v>
      </c>
      <c r="F119" s="55">
        <f t="shared" si="14"/>
        <v>0</v>
      </c>
      <c r="G119" s="55">
        <f>일위대가목록!F19</f>
        <v>0</v>
      </c>
      <c r="H119" s="55">
        <f>TRUNC(G119*C119,0)</f>
        <v>0</v>
      </c>
      <c r="I119" s="55">
        <f>일위대가목록!G19</f>
        <v>172698</v>
      </c>
      <c r="J119" s="55">
        <f>TRUNC(I119*C119,0)</f>
        <v>0</v>
      </c>
      <c r="K119" s="55">
        <f>일위대가목록!H19</f>
        <v>0</v>
      </c>
      <c r="L119" s="55">
        <f>TRUNC(K119*C119,0)</f>
        <v>0</v>
      </c>
      <c r="M119" s="56" t="s">
        <v>551</v>
      </c>
      <c r="N119" t="s">
        <v>70</v>
      </c>
      <c r="P119" t="s">
        <v>552</v>
      </c>
      <c r="Q119" t="s">
        <v>70</v>
      </c>
      <c r="R119" t="s">
        <v>553</v>
      </c>
      <c r="T119" t="s">
        <v>102</v>
      </c>
      <c r="BJ119" s="60" t="str">
        <f>HYPERLINK("#일위대가목록!A19","K09503B30 →")</f>
        <v>K09503B30 →</v>
      </c>
      <c r="CC119" s="54" t="s">
        <v>220</v>
      </c>
    </row>
    <row r="120" spans="1:100" ht="18.399999999999999" customHeight="1">
      <c r="A120" s="53" t="s">
        <v>70</v>
      </c>
      <c r="B120" s="54" t="s">
        <v>70</v>
      </c>
      <c r="C120" s="54"/>
      <c r="D120" s="54" t="s">
        <v>70</v>
      </c>
      <c r="E120" s="55">
        <f>G120+I120+K120</f>
        <v>0</v>
      </c>
      <c r="F120" s="55">
        <f t="shared" si="14"/>
        <v>0</v>
      </c>
      <c r="G120" s="52"/>
      <c r="H120" s="55">
        <v>0</v>
      </c>
      <c r="I120" s="52"/>
      <c r="J120" s="55">
        <v>0</v>
      </c>
      <c r="K120" s="52"/>
      <c r="L120" s="55">
        <v>0</v>
      </c>
      <c r="M120" s="56" t="s">
        <v>70</v>
      </c>
      <c r="N120" t="s">
        <v>70</v>
      </c>
      <c r="P120" t="s">
        <v>554</v>
      </c>
      <c r="Q120" t="s">
        <v>208</v>
      </c>
      <c r="R120" t="s">
        <v>70</v>
      </c>
      <c r="CC120" s="54" t="s">
        <v>70</v>
      </c>
    </row>
    <row r="121" spans="1:100" ht="18.399999999999999" customHeight="1">
      <c r="A121" s="53" t="s">
        <v>555</v>
      </c>
      <c r="B121" s="54" t="s">
        <v>70</v>
      </c>
      <c r="C121" s="55">
        <v>1</v>
      </c>
      <c r="D121" s="54" t="s">
        <v>86</v>
      </c>
      <c r="E121" s="52"/>
      <c r="F121" s="55">
        <f t="shared" si="14"/>
        <v>435276</v>
      </c>
      <c r="G121" s="52"/>
      <c r="H121" s="55">
        <f>TRUNC(H122,0)</f>
        <v>0</v>
      </c>
      <c r="I121" s="52"/>
      <c r="J121" s="55">
        <f>TRUNC(J122,0)</f>
        <v>0</v>
      </c>
      <c r="K121" s="52"/>
      <c r="L121" s="55">
        <f>TRUNC(L122,0)</f>
        <v>435276</v>
      </c>
      <c r="M121" s="56" t="s">
        <v>70</v>
      </c>
      <c r="N121" t="s">
        <v>70</v>
      </c>
      <c r="O121" t="s">
        <v>189</v>
      </c>
      <c r="CV121" s="54" t="s">
        <v>70</v>
      </c>
    </row>
    <row r="122" spans="1:100" ht="18.399999999999999" customHeight="1">
      <c r="A122" s="53" t="s">
        <v>556</v>
      </c>
      <c r="B122" s="54" t="s">
        <v>557</v>
      </c>
      <c r="C122" s="55">
        <v>3</v>
      </c>
      <c r="D122" s="54" t="s">
        <v>558</v>
      </c>
      <c r="E122" s="55">
        <f>G122+I122+K122</f>
        <v>145092</v>
      </c>
      <c r="F122" s="55">
        <f t="shared" si="14"/>
        <v>435276</v>
      </c>
      <c r="G122" s="55">
        <f>일위대가목록!F21</f>
        <v>0</v>
      </c>
      <c r="H122" s="55">
        <f>TRUNC(G122*C122,0)</f>
        <v>0</v>
      </c>
      <c r="I122" s="55">
        <f>일위대가목록!G21</f>
        <v>0</v>
      </c>
      <c r="J122" s="55">
        <f>TRUNC(I122*C122,0)</f>
        <v>0</v>
      </c>
      <c r="K122" s="55">
        <f>일위대가목록!H21</f>
        <v>145092</v>
      </c>
      <c r="L122" s="55">
        <f>TRUNC(K122*C122,0)</f>
        <v>435276</v>
      </c>
      <c r="M122" s="56" t="s">
        <v>559</v>
      </c>
      <c r="N122" t="s">
        <v>560</v>
      </c>
      <c r="P122" t="s">
        <v>90</v>
      </c>
      <c r="Q122" t="s">
        <v>70</v>
      </c>
      <c r="R122" t="s">
        <v>561</v>
      </c>
      <c r="T122" t="s">
        <v>102</v>
      </c>
      <c r="BJ122" s="60" t="str">
        <f>HYPERLINK("#일위대가목록!A21","PJAC020102 →")</f>
        <v>PJAC020102 →</v>
      </c>
      <c r="CC122" s="54" t="s">
        <v>220</v>
      </c>
    </row>
    <row r="123" spans="1:100" ht="18.399999999999999" customHeight="1">
      <c r="A123" s="53" t="s">
        <v>70</v>
      </c>
      <c r="B123" s="54" t="s">
        <v>70</v>
      </c>
      <c r="C123" s="54"/>
      <c r="D123" s="54" t="s">
        <v>70</v>
      </c>
      <c r="E123" s="55">
        <f>G123+I123+K123</f>
        <v>0</v>
      </c>
      <c r="F123" s="55">
        <f t="shared" si="14"/>
        <v>0</v>
      </c>
      <c r="G123" s="52"/>
      <c r="H123" s="55">
        <v>0</v>
      </c>
      <c r="I123" s="52"/>
      <c r="J123" s="55">
        <v>0</v>
      </c>
      <c r="K123" s="52"/>
      <c r="L123" s="55">
        <v>0</v>
      </c>
      <c r="M123" s="56" t="s">
        <v>70</v>
      </c>
      <c r="N123" t="s">
        <v>70</v>
      </c>
      <c r="P123" t="s">
        <v>93</v>
      </c>
      <c r="Q123" t="s">
        <v>208</v>
      </c>
      <c r="R123" t="s">
        <v>70</v>
      </c>
      <c r="CC123" s="54" t="s">
        <v>70</v>
      </c>
    </row>
    <row r="124" spans="1:100" ht="18.399999999999999" customHeight="1">
      <c r="A124" s="53" t="s">
        <v>562</v>
      </c>
      <c r="B124" s="54" t="s">
        <v>70</v>
      </c>
      <c r="C124" s="55">
        <v>1</v>
      </c>
      <c r="D124" s="54" t="s">
        <v>86</v>
      </c>
      <c r="E124" s="52"/>
      <c r="F124" s="55">
        <f t="shared" si="14"/>
        <v>1532462</v>
      </c>
      <c r="G124" s="52"/>
      <c r="H124" s="55">
        <f>TRUNC(H125+H126,0)</f>
        <v>0</v>
      </c>
      <c r="I124" s="52"/>
      <c r="J124" s="55">
        <f>TRUNC(J125+J126,0)</f>
        <v>0</v>
      </c>
      <c r="K124" s="52"/>
      <c r="L124" s="55">
        <f>TRUNC(L125+L126,0)</f>
        <v>1532462</v>
      </c>
      <c r="M124" s="56" t="s">
        <v>70</v>
      </c>
      <c r="N124" t="s">
        <v>70</v>
      </c>
      <c r="O124" t="s">
        <v>192</v>
      </c>
      <c r="CV124" s="54" t="s">
        <v>70</v>
      </c>
    </row>
    <row r="125" spans="1:100" ht="18.399999999999999" customHeight="1">
      <c r="A125" s="53" t="s">
        <v>563</v>
      </c>
      <c r="B125" s="54" t="s">
        <v>564</v>
      </c>
      <c r="C125" s="54">
        <v>32.200000000000003</v>
      </c>
      <c r="D125" s="54" t="s">
        <v>453</v>
      </c>
      <c r="E125" s="55">
        <f>G125+I125+K125</f>
        <v>16450</v>
      </c>
      <c r="F125" s="55">
        <f t="shared" si="14"/>
        <v>529690</v>
      </c>
      <c r="G125" s="55">
        <f>일위대가목록!F22</f>
        <v>0</v>
      </c>
      <c r="H125" s="55">
        <f>TRUNC(G125*C125,0)</f>
        <v>0</v>
      </c>
      <c r="I125" s="55">
        <f>일위대가목록!G22</f>
        <v>0</v>
      </c>
      <c r="J125" s="55">
        <f>TRUNC(I125*C125,0)</f>
        <v>0</v>
      </c>
      <c r="K125" s="55">
        <f>일위대가목록!H22</f>
        <v>16450</v>
      </c>
      <c r="L125" s="55">
        <f>TRUNC(K125*C125,0)</f>
        <v>529690</v>
      </c>
      <c r="M125" s="56" t="s">
        <v>565</v>
      </c>
      <c r="N125" t="s">
        <v>236</v>
      </c>
      <c r="P125" t="s">
        <v>108</v>
      </c>
      <c r="Q125" t="s">
        <v>70</v>
      </c>
      <c r="R125" t="s">
        <v>566</v>
      </c>
      <c r="T125" t="s">
        <v>102</v>
      </c>
      <c r="BJ125" s="60" t="str">
        <f>HYPERLINK("#일위대가목록!A22","ZZA0180121 →")</f>
        <v>ZZA0180121 →</v>
      </c>
      <c r="CC125" s="54" t="s">
        <v>220</v>
      </c>
    </row>
    <row r="126" spans="1:100" ht="18.399999999999999" customHeight="1">
      <c r="A126" s="53" t="s">
        <v>567</v>
      </c>
      <c r="B126" s="54" t="s">
        <v>568</v>
      </c>
      <c r="C126" s="54">
        <v>32.200000000000003</v>
      </c>
      <c r="D126" s="54" t="s">
        <v>453</v>
      </c>
      <c r="E126" s="55">
        <f>G126+I126+K126</f>
        <v>31142</v>
      </c>
      <c r="F126" s="55">
        <f t="shared" si="14"/>
        <v>1002772</v>
      </c>
      <c r="G126" s="55">
        <f>일위대가목록!F23</f>
        <v>0</v>
      </c>
      <c r="H126" s="55">
        <f>TRUNC(G126*C126,0)</f>
        <v>0</v>
      </c>
      <c r="I126" s="55">
        <f>일위대가목록!G23</f>
        <v>0</v>
      </c>
      <c r="J126" s="55">
        <f>TRUNC(I126*C126,0)</f>
        <v>0</v>
      </c>
      <c r="K126" s="55">
        <f>일위대가목록!H23</f>
        <v>31142</v>
      </c>
      <c r="L126" s="55">
        <f>TRUNC(K126*C126,0)</f>
        <v>1002772</v>
      </c>
      <c r="M126" s="56" t="s">
        <v>569</v>
      </c>
      <c r="N126" t="s">
        <v>236</v>
      </c>
      <c r="P126" t="s">
        <v>117</v>
      </c>
      <c r="Q126" t="s">
        <v>70</v>
      </c>
      <c r="R126" t="s">
        <v>570</v>
      </c>
      <c r="T126" t="s">
        <v>102</v>
      </c>
      <c r="BJ126" s="60" t="str">
        <f>HYPERLINK("#일위대가목록!A23","ZZA0180101 →")</f>
        <v>ZZA0180101 →</v>
      </c>
      <c r="CC126" s="54" t="s">
        <v>220</v>
      </c>
    </row>
    <row r="127" spans="1:100" ht="18.399999999999999" customHeight="1">
      <c r="A127" s="53" t="s">
        <v>70</v>
      </c>
      <c r="B127" s="54" t="s">
        <v>70</v>
      </c>
      <c r="C127" s="54"/>
      <c r="D127" s="54" t="s">
        <v>70</v>
      </c>
      <c r="E127" s="55">
        <f>G127+I127+K127</f>
        <v>0</v>
      </c>
      <c r="F127" s="55">
        <f t="shared" si="14"/>
        <v>0</v>
      </c>
      <c r="G127" s="52"/>
      <c r="H127" s="55">
        <v>0</v>
      </c>
      <c r="I127" s="52"/>
      <c r="J127" s="55">
        <v>0</v>
      </c>
      <c r="K127" s="52"/>
      <c r="L127" s="55">
        <v>0</v>
      </c>
      <c r="M127" s="56" t="s">
        <v>70</v>
      </c>
      <c r="N127" t="s">
        <v>70</v>
      </c>
      <c r="P127" t="s">
        <v>145</v>
      </c>
      <c r="Q127" t="s">
        <v>208</v>
      </c>
      <c r="R127" t="s">
        <v>70</v>
      </c>
      <c r="CC127" s="54" t="s">
        <v>70</v>
      </c>
    </row>
    <row r="128" spans="1:100" ht="18.399999999999999" customHeight="1" thickBo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5"/>
    </row>
  </sheetData>
  <mergeCells count="9">
    <mergeCell ref="I2:J2"/>
    <mergeCell ref="K2:L2"/>
    <mergeCell ref="M2:M3"/>
    <mergeCell ref="A2:A3"/>
    <mergeCell ref="B2:B3"/>
    <mergeCell ref="C2:C3"/>
    <mergeCell ref="D2:D3"/>
    <mergeCell ref="E2:F2"/>
    <mergeCell ref="G2:H2"/>
  </mergeCells>
  <phoneticPr fontId="18" type="noConversion"/>
  <pageMargins left="0.31496062992125984" right="0.31496062992125984" top="1" bottom="0.59055118110236215" header="0.5" footer="0.5"/>
  <pageSetup paperSize="9" orientation="landscape" copies="0"/>
  <headerFooter alignWithMargins="0">
    <oddHeader>&amp;RPage : &amp;P/&amp;N</oddHead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view="pageBreakPreview" zoomScale="145" zoomScaleNormal="100" zoomScaleSheetLayoutView="145" workbookViewId="0">
      <selection activeCell="D18" sqref="D18"/>
    </sheetView>
  </sheetViews>
  <sheetFormatPr defaultRowHeight="18.399999999999999" customHeight="1"/>
  <cols>
    <col min="1" max="1" width="25" customWidth="1"/>
    <col min="2" max="2" width="51.1640625" customWidth="1"/>
    <col min="3" max="3" width="8" customWidth="1"/>
    <col min="4" max="4" width="5" customWidth="1"/>
    <col min="5" max="5" width="12" customWidth="1"/>
    <col min="6" max="6" width="13" customWidth="1"/>
    <col min="7" max="8" width="12" customWidth="1"/>
    <col min="9" max="9" width="10" customWidth="1"/>
    <col min="10" max="27" width="0" hidden="1" customWidth="1"/>
  </cols>
  <sheetData>
    <row r="1" spans="1:27" ht="18.399999999999999" customHeight="1" thickBot="1">
      <c r="A1" t="s">
        <v>571</v>
      </c>
    </row>
    <row r="2" spans="1:27" ht="18.399999999999999" customHeight="1" thickBot="1">
      <c r="A2" s="66" t="s">
        <v>65</v>
      </c>
      <c r="B2" s="67" t="s">
        <v>572</v>
      </c>
      <c r="C2" s="67" t="s">
        <v>573</v>
      </c>
      <c r="D2" s="67" t="s">
        <v>574</v>
      </c>
      <c r="E2" s="67" t="s">
        <v>69</v>
      </c>
      <c r="F2" s="67" t="s">
        <v>71</v>
      </c>
      <c r="G2" s="67" t="s">
        <v>72</v>
      </c>
      <c r="H2" s="67" t="s">
        <v>73</v>
      </c>
      <c r="I2" s="68" t="s">
        <v>74</v>
      </c>
      <c r="T2" s="52" t="s">
        <v>575</v>
      </c>
      <c r="U2" s="52" t="s">
        <v>24</v>
      </c>
      <c r="V2" s="52" t="s">
        <v>576</v>
      </c>
      <c r="W2" s="52" t="s">
        <v>577</v>
      </c>
      <c r="Y2" s="52" t="s">
        <v>578</v>
      </c>
    </row>
    <row r="3" spans="1:27" ht="18.399999999999999" customHeight="1">
      <c r="A3" s="53" t="s">
        <v>579</v>
      </c>
      <c r="B3" s="54" t="s">
        <v>580</v>
      </c>
      <c r="C3" s="54">
        <v>1</v>
      </c>
      <c r="D3" s="54" t="s">
        <v>412</v>
      </c>
      <c r="E3" s="55">
        <f t="shared" ref="E3:E66" si="0">F3+G3+H3</f>
        <v>372648</v>
      </c>
      <c r="F3" s="55">
        <f>[1]일위대가_산근!C4</f>
        <v>0</v>
      </c>
      <c r="G3" s="55">
        <f>[1]일위대가_산근!D4</f>
        <v>0</v>
      </c>
      <c r="H3" s="55">
        <f>[1]일위대가_산근!E4</f>
        <v>372648</v>
      </c>
      <c r="I3" s="56" t="s">
        <v>70</v>
      </c>
      <c r="J3" t="s">
        <v>477</v>
      </c>
      <c r="K3" t="s">
        <v>478</v>
      </c>
      <c r="L3" t="s">
        <v>102</v>
      </c>
      <c r="T3" s="55">
        <v>0</v>
      </c>
      <c r="U3" s="55">
        <v>0</v>
      </c>
      <c r="V3" s="55">
        <v>372648</v>
      </c>
      <c r="W3" s="55">
        <v>372648</v>
      </c>
      <c r="Y3" s="59" t="b">
        <f t="shared" ref="Y3:Y66" si="1">EXACT($E3,$W3)</f>
        <v>1</v>
      </c>
      <c r="AA3" s="69" t="str">
        <f>HYPERLINK("#일위대가_산근!A4","K09503A261 →")</f>
        <v>K09503A261 →</v>
      </c>
    </row>
    <row r="4" spans="1:27" ht="18.399999999999999" customHeight="1">
      <c r="A4" s="53" t="s">
        <v>581</v>
      </c>
      <c r="B4" s="54" t="s">
        <v>582</v>
      </c>
      <c r="C4" s="54">
        <v>1</v>
      </c>
      <c r="D4" s="54" t="s">
        <v>483</v>
      </c>
      <c r="E4" s="55">
        <f t="shared" si="0"/>
        <v>8506</v>
      </c>
      <c r="F4" s="55">
        <f>[1]일위대가_산근!C20</f>
        <v>0</v>
      </c>
      <c r="G4" s="55">
        <f>[1]일위대가_산근!D20</f>
        <v>0</v>
      </c>
      <c r="H4" s="55">
        <f>[1]일위대가_산근!E20</f>
        <v>8506</v>
      </c>
      <c r="I4" s="56" t="s">
        <v>70</v>
      </c>
      <c r="J4" t="s">
        <v>485</v>
      </c>
      <c r="K4" t="s">
        <v>486</v>
      </c>
      <c r="L4" t="s">
        <v>102</v>
      </c>
      <c r="T4" s="55">
        <v>0</v>
      </c>
      <c r="U4" s="55">
        <v>0</v>
      </c>
      <c r="V4" s="55">
        <v>8506</v>
      </c>
      <c r="W4" s="55">
        <v>8506</v>
      </c>
      <c r="Y4" s="59" t="b">
        <f t="shared" si="1"/>
        <v>1</v>
      </c>
      <c r="AA4" s="69" t="str">
        <f>HYPERLINK("#일위대가_산근!A20","K095096A011 →")</f>
        <v>K095096A011 →</v>
      </c>
    </row>
    <row r="5" spans="1:27" ht="18.399999999999999" customHeight="1">
      <c r="A5" s="53" t="s">
        <v>583</v>
      </c>
      <c r="B5" s="54" t="s">
        <v>584</v>
      </c>
      <c r="C5" s="54">
        <v>1</v>
      </c>
      <c r="D5" s="54" t="s">
        <v>483</v>
      </c>
      <c r="E5" s="55">
        <f t="shared" si="0"/>
        <v>222587</v>
      </c>
      <c r="F5" s="55">
        <f>[1]일위대가_산근!C83</f>
        <v>0</v>
      </c>
      <c r="G5" s="55">
        <f>[1]일위대가_산근!D83</f>
        <v>0</v>
      </c>
      <c r="H5" s="55">
        <f>[1]일위대가_산근!E83</f>
        <v>222587</v>
      </c>
      <c r="I5" s="56" t="s">
        <v>70</v>
      </c>
      <c r="J5" t="s">
        <v>489</v>
      </c>
      <c r="K5" t="s">
        <v>490</v>
      </c>
      <c r="L5" t="s">
        <v>102</v>
      </c>
      <c r="T5" s="55">
        <v>0</v>
      </c>
      <c r="U5" s="55">
        <v>0</v>
      </c>
      <c r="V5" s="55">
        <v>222587</v>
      </c>
      <c r="W5" s="55">
        <v>222587</v>
      </c>
      <c r="Y5" s="59" t="b">
        <f t="shared" si="1"/>
        <v>1</v>
      </c>
      <c r="AA5" s="69" t="str">
        <f>HYPERLINK("#일위대가_산근!A83","K095096A012 →")</f>
        <v>K095096A012 →</v>
      </c>
    </row>
    <row r="6" spans="1:27" ht="18.399999999999999" customHeight="1">
      <c r="A6" s="53" t="s">
        <v>585</v>
      </c>
      <c r="B6" s="54" t="s">
        <v>586</v>
      </c>
      <c r="C6" s="54">
        <v>1</v>
      </c>
      <c r="D6" s="54" t="s">
        <v>483</v>
      </c>
      <c r="E6" s="55">
        <f t="shared" si="0"/>
        <v>35814</v>
      </c>
      <c r="F6" s="55">
        <f>[1]일위대가_산근!C146</f>
        <v>0</v>
      </c>
      <c r="G6" s="55">
        <f>[1]일위대가_산근!D146</f>
        <v>0</v>
      </c>
      <c r="H6" s="55">
        <f>[1]일위대가_산근!E146</f>
        <v>35814</v>
      </c>
      <c r="I6" s="56" t="s">
        <v>70</v>
      </c>
      <c r="J6" t="s">
        <v>493</v>
      </c>
      <c r="K6" t="s">
        <v>494</v>
      </c>
      <c r="L6" t="s">
        <v>102</v>
      </c>
      <c r="T6" s="55">
        <v>0</v>
      </c>
      <c r="U6" s="55">
        <v>0</v>
      </c>
      <c r="V6" s="55">
        <v>35814</v>
      </c>
      <c r="W6" s="55">
        <v>35814</v>
      </c>
      <c r="Y6" s="59" t="b">
        <f t="shared" si="1"/>
        <v>1</v>
      </c>
      <c r="AA6" s="69" t="str">
        <f>HYPERLINK("#일위대가_산근!A146","K095096A013 →")</f>
        <v>K095096A013 →</v>
      </c>
    </row>
    <row r="7" spans="1:27" ht="18.399999999999999" customHeight="1">
      <c r="A7" s="53" t="s">
        <v>587</v>
      </c>
      <c r="B7" s="54" t="s">
        <v>588</v>
      </c>
      <c r="C7" s="54">
        <v>1</v>
      </c>
      <c r="D7" s="54" t="s">
        <v>483</v>
      </c>
      <c r="E7" s="55">
        <f t="shared" si="0"/>
        <v>56833</v>
      </c>
      <c r="F7" s="55">
        <f>[1]일위대가_산근!C209</f>
        <v>0</v>
      </c>
      <c r="G7" s="55">
        <f>[1]일위대가_산근!D209</f>
        <v>0</v>
      </c>
      <c r="H7" s="55">
        <f>[1]일위대가_산근!E209</f>
        <v>56833</v>
      </c>
      <c r="I7" s="56" t="s">
        <v>70</v>
      </c>
      <c r="J7" t="s">
        <v>497</v>
      </c>
      <c r="K7" t="s">
        <v>498</v>
      </c>
      <c r="L7" t="s">
        <v>102</v>
      </c>
      <c r="T7" s="55">
        <v>0</v>
      </c>
      <c r="U7" s="55">
        <v>0</v>
      </c>
      <c r="V7" s="55">
        <v>56833</v>
      </c>
      <c r="W7" s="55">
        <v>56833</v>
      </c>
      <c r="Y7" s="59" t="b">
        <f t="shared" si="1"/>
        <v>1</v>
      </c>
      <c r="AA7" s="69" t="str">
        <f>HYPERLINK("#일위대가_산근!A209","K095096A014 →")</f>
        <v>K095096A014 →</v>
      </c>
    </row>
    <row r="8" spans="1:27" ht="18.399999999999999" customHeight="1">
      <c r="A8" s="53" t="s">
        <v>589</v>
      </c>
      <c r="B8" s="54" t="s">
        <v>590</v>
      </c>
      <c r="C8" s="54">
        <v>1</v>
      </c>
      <c r="D8" s="54" t="s">
        <v>483</v>
      </c>
      <c r="E8" s="55">
        <f t="shared" si="0"/>
        <v>51991</v>
      </c>
      <c r="F8" s="55">
        <f>[1]일위대가_산근!C272</f>
        <v>0</v>
      </c>
      <c r="G8" s="55">
        <f>[1]일위대가_산근!D272</f>
        <v>0</v>
      </c>
      <c r="H8" s="55">
        <f>[1]일위대가_산근!E272</f>
        <v>51991</v>
      </c>
      <c r="I8" s="56" t="s">
        <v>70</v>
      </c>
      <c r="J8" t="s">
        <v>501</v>
      </c>
      <c r="K8" t="s">
        <v>502</v>
      </c>
      <c r="L8" t="s">
        <v>102</v>
      </c>
      <c r="T8" s="55">
        <v>0</v>
      </c>
      <c r="U8" s="55">
        <v>0</v>
      </c>
      <c r="V8" s="55">
        <v>51991</v>
      </c>
      <c r="W8" s="55">
        <v>51991</v>
      </c>
      <c r="Y8" s="59" t="b">
        <f t="shared" si="1"/>
        <v>1</v>
      </c>
      <c r="AA8" s="69" t="str">
        <f>HYPERLINK("#일위대가_산근!A272","K095096A015 →")</f>
        <v>K095096A015 →</v>
      </c>
    </row>
    <row r="9" spans="1:27" ht="18.399999999999999" customHeight="1">
      <c r="A9" s="53" t="s">
        <v>591</v>
      </c>
      <c r="B9" s="54" t="s">
        <v>592</v>
      </c>
      <c r="C9" s="54">
        <v>1</v>
      </c>
      <c r="D9" s="54" t="s">
        <v>483</v>
      </c>
      <c r="E9" s="55">
        <f t="shared" si="0"/>
        <v>27008</v>
      </c>
      <c r="F9" s="55">
        <f>[1]일위대가_산근!C335</f>
        <v>0</v>
      </c>
      <c r="G9" s="55">
        <f>[1]일위대가_산근!D335</f>
        <v>0</v>
      </c>
      <c r="H9" s="55">
        <f>[1]일위대가_산근!E335</f>
        <v>27008</v>
      </c>
      <c r="I9" s="56" t="s">
        <v>70</v>
      </c>
      <c r="J9" t="s">
        <v>501</v>
      </c>
      <c r="K9" t="s">
        <v>505</v>
      </c>
      <c r="L9" t="s">
        <v>102</v>
      </c>
      <c r="T9" s="55">
        <v>0</v>
      </c>
      <c r="U9" s="55">
        <v>0</v>
      </c>
      <c r="V9" s="55">
        <v>27008</v>
      </c>
      <c r="W9" s="55">
        <v>27008</v>
      </c>
      <c r="Y9" s="59" t="b">
        <f t="shared" si="1"/>
        <v>1</v>
      </c>
      <c r="AA9" s="69" t="str">
        <f>HYPERLINK("#일위대가_산근!A335","K095096A016 →")</f>
        <v>K095096A016 →</v>
      </c>
    </row>
    <row r="10" spans="1:27" ht="18.399999999999999" customHeight="1">
      <c r="A10" s="53" t="s">
        <v>593</v>
      </c>
      <c r="B10" s="54" t="s">
        <v>594</v>
      </c>
      <c r="C10" s="54">
        <v>1</v>
      </c>
      <c r="D10" s="54" t="s">
        <v>483</v>
      </c>
      <c r="E10" s="55">
        <f t="shared" si="0"/>
        <v>387992</v>
      </c>
      <c r="F10" s="55">
        <f>[1]일위대가_산근!C398</f>
        <v>0</v>
      </c>
      <c r="G10" s="55">
        <f>[1]일위대가_산근!D398</f>
        <v>0</v>
      </c>
      <c r="H10" s="55">
        <f>[1]일위대가_산근!E398</f>
        <v>387992</v>
      </c>
      <c r="I10" s="56" t="s">
        <v>70</v>
      </c>
      <c r="J10" t="s">
        <v>508</v>
      </c>
      <c r="K10" t="s">
        <v>509</v>
      </c>
      <c r="L10" t="s">
        <v>102</v>
      </c>
      <c r="T10" s="55">
        <v>0</v>
      </c>
      <c r="U10" s="55">
        <v>0</v>
      </c>
      <c r="V10" s="55">
        <v>387992</v>
      </c>
      <c r="W10" s="55">
        <v>387992</v>
      </c>
      <c r="Y10" s="59" t="b">
        <f t="shared" si="1"/>
        <v>1</v>
      </c>
      <c r="AA10" s="69" t="str">
        <f>HYPERLINK("#일위대가_산근!A398","K095096A017 →")</f>
        <v>K095096A017 →</v>
      </c>
    </row>
    <row r="11" spans="1:27" ht="18.399999999999999" customHeight="1">
      <c r="A11" s="53" t="s">
        <v>595</v>
      </c>
      <c r="B11" s="54" t="s">
        <v>596</v>
      </c>
      <c r="C11" s="54">
        <v>1</v>
      </c>
      <c r="D11" s="54" t="s">
        <v>483</v>
      </c>
      <c r="E11" s="55">
        <f t="shared" si="0"/>
        <v>208059</v>
      </c>
      <c r="F11" s="55">
        <f>[1]일위대가_산근!C461</f>
        <v>0</v>
      </c>
      <c r="G11" s="55">
        <f>[1]일위대가_산근!D461</f>
        <v>0</v>
      </c>
      <c r="H11" s="55">
        <f>[1]일위대가_산근!E461</f>
        <v>208059</v>
      </c>
      <c r="I11" s="56" t="s">
        <v>70</v>
      </c>
      <c r="J11" t="s">
        <v>512</v>
      </c>
      <c r="K11" t="s">
        <v>513</v>
      </c>
      <c r="L11" t="s">
        <v>102</v>
      </c>
      <c r="T11" s="55">
        <v>0</v>
      </c>
      <c r="U11" s="55">
        <v>0</v>
      </c>
      <c r="V11" s="55">
        <v>208059</v>
      </c>
      <c r="W11" s="55">
        <v>208059</v>
      </c>
      <c r="Y11" s="59" t="b">
        <f t="shared" si="1"/>
        <v>1</v>
      </c>
      <c r="AA11" s="69" t="str">
        <f>HYPERLINK("#일위대가_산근!A461","K095096A018 →")</f>
        <v>K095096A018 →</v>
      </c>
    </row>
    <row r="12" spans="1:27" ht="18.399999999999999" customHeight="1">
      <c r="A12" s="53" t="s">
        <v>597</v>
      </c>
      <c r="B12" s="54" t="s">
        <v>598</v>
      </c>
      <c r="C12" s="54">
        <v>1</v>
      </c>
      <c r="D12" s="54" t="s">
        <v>483</v>
      </c>
      <c r="E12" s="55">
        <f t="shared" si="0"/>
        <v>9853</v>
      </c>
      <c r="F12" s="55">
        <f>[1]일위대가_산근!C524</f>
        <v>0</v>
      </c>
      <c r="G12" s="55">
        <f>[1]일위대가_산근!D524</f>
        <v>0</v>
      </c>
      <c r="H12" s="55">
        <f>[1]일위대가_산근!E524</f>
        <v>9853</v>
      </c>
      <c r="I12" s="56" t="s">
        <v>70</v>
      </c>
      <c r="J12" t="s">
        <v>517</v>
      </c>
      <c r="K12" t="s">
        <v>518</v>
      </c>
      <c r="L12" t="s">
        <v>102</v>
      </c>
      <c r="T12" s="55">
        <v>0</v>
      </c>
      <c r="U12" s="55">
        <v>0</v>
      </c>
      <c r="V12" s="55">
        <v>9853</v>
      </c>
      <c r="W12" s="55">
        <v>9853</v>
      </c>
      <c r="Y12" s="59" t="b">
        <f t="shared" si="1"/>
        <v>1</v>
      </c>
      <c r="AA12" s="69" t="str">
        <f>HYPERLINK("#일위대가_산근!A524","K095097E013 →")</f>
        <v>K095097E013 →</v>
      </c>
    </row>
    <row r="13" spans="1:27" ht="18.399999999999999" customHeight="1">
      <c r="A13" s="53" t="s">
        <v>599</v>
      </c>
      <c r="B13" s="54" t="s">
        <v>600</v>
      </c>
      <c r="C13" s="54">
        <v>1</v>
      </c>
      <c r="D13" s="54" t="s">
        <v>483</v>
      </c>
      <c r="E13" s="55">
        <f t="shared" si="0"/>
        <v>2188</v>
      </c>
      <c r="F13" s="55">
        <f>[1]일위대가_산근!C587</f>
        <v>0</v>
      </c>
      <c r="G13" s="55">
        <f>[1]일위대가_산근!D587</f>
        <v>0</v>
      </c>
      <c r="H13" s="55">
        <f>[1]일위대가_산근!E587</f>
        <v>2188</v>
      </c>
      <c r="I13" s="56" t="s">
        <v>70</v>
      </c>
      <c r="J13" t="s">
        <v>521</v>
      </c>
      <c r="K13" t="s">
        <v>522</v>
      </c>
      <c r="L13" t="s">
        <v>102</v>
      </c>
      <c r="T13" s="55">
        <v>0</v>
      </c>
      <c r="U13" s="55">
        <v>0</v>
      </c>
      <c r="V13" s="55">
        <v>2188</v>
      </c>
      <c r="W13" s="55">
        <v>2188</v>
      </c>
      <c r="Y13" s="59" t="b">
        <f t="shared" si="1"/>
        <v>1</v>
      </c>
      <c r="AA13" s="69" t="str">
        <f>HYPERLINK("#일위대가_산근!A587","K095097E014 →")</f>
        <v>K095097E014 →</v>
      </c>
    </row>
    <row r="14" spans="1:27" ht="18.399999999999999" customHeight="1">
      <c r="A14" s="53" t="s">
        <v>601</v>
      </c>
      <c r="B14" s="54" t="s">
        <v>602</v>
      </c>
      <c r="C14" s="54">
        <v>1</v>
      </c>
      <c r="D14" s="54" t="s">
        <v>483</v>
      </c>
      <c r="E14" s="55">
        <f t="shared" si="0"/>
        <v>11430</v>
      </c>
      <c r="F14" s="55">
        <f>[1]일위대가_산근!C654</f>
        <v>0</v>
      </c>
      <c r="G14" s="55">
        <f>[1]일위대가_산근!D654</f>
        <v>0</v>
      </c>
      <c r="H14" s="55">
        <f>[1]일위대가_산근!E654</f>
        <v>11430</v>
      </c>
      <c r="I14" s="56" t="s">
        <v>70</v>
      </c>
      <c r="J14" t="s">
        <v>525</v>
      </c>
      <c r="K14" t="s">
        <v>526</v>
      </c>
      <c r="L14" t="s">
        <v>102</v>
      </c>
      <c r="T14" s="55">
        <v>0</v>
      </c>
      <c r="U14" s="55">
        <v>0</v>
      </c>
      <c r="V14" s="55">
        <v>11430</v>
      </c>
      <c r="W14" s="55">
        <v>11430</v>
      </c>
      <c r="Y14" s="59" t="b">
        <f t="shared" si="1"/>
        <v>1</v>
      </c>
      <c r="AA14" s="69" t="str">
        <f>HYPERLINK("#일위대가_산근!A654","K095097E015 →")</f>
        <v>K095097E015 →</v>
      </c>
    </row>
    <row r="15" spans="1:27" ht="18.399999999999999" customHeight="1">
      <c r="A15" s="53" t="s">
        <v>603</v>
      </c>
      <c r="B15" s="54" t="s">
        <v>604</v>
      </c>
      <c r="C15" s="54">
        <v>1</v>
      </c>
      <c r="D15" s="54" t="s">
        <v>483</v>
      </c>
      <c r="E15" s="55">
        <f t="shared" si="0"/>
        <v>10562</v>
      </c>
      <c r="F15" s="55">
        <f>[1]일위대가_산근!C721</f>
        <v>0</v>
      </c>
      <c r="G15" s="55">
        <f>[1]일위대가_산근!D721</f>
        <v>0</v>
      </c>
      <c r="H15" s="55">
        <f>[1]일위대가_산근!E721</f>
        <v>10562</v>
      </c>
      <c r="I15" s="56" t="s">
        <v>70</v>
      </c>
      <c r="J15" t="s">
        <v>529</v>
      </c>
      <c r="K15" t="s">
        <v>530</v>
      </c>
      <c r="L15" t="s">
        <v>102</v>
      </c>
      <c r="T15" s="55">
        <v>0</v>
      </c>
      <c r="U15" s="55">
        <v>0</v>
      </c>
      <c r="V15" s="55">
        <v>10562</v>
      </c>
      <c r="W15" s="55">
        <v>10562</v>
      </c>
      <c r="Y15" s="59" t="b">
        <f t="shared" si="1"/>
        <v>1</v>
      </c>
      <c r="AA15" s="69" t="str">
        <f>HYPERLINK("#일위대가_산근!A721","K095097E017 →")</f>
        <v>K095097E017 →</v>
      </c>
    </row>
    <row r="16" spans="1:27" ht="18.399999999999999" customHeight="1">
      <c r="A16" s="53" t="s">
        <v>605</v>
      </c>
      <c r="B16" s="54" t="s">
        <v>606</v>
      </c>
      <c r="C16" s="54">
        <v>1</v>
      </c>
      <c r="D16" s="54" t="s">
        <v>483</v>
      </c>
      <c r="E16" s="55">
        <f t="shared" si="0"/>
        <v>8255</v>
      </c>
      <c r="F16" s="55">
        <f>[1]일위대가_산근!C788</f>
        <v>0</v>
      </c>
      <c r="G16" s="55">
        <f>[1]일위대가_산근!D788</f>
        <v>0</v>
      </c>
      <c r="H16" s="55">
        <f>[1]일위대가_산근!E788</f>
        <v>8255</v>
      </c>
      <c r="I16" s="56" t="s">
        <v>70</v>
      </c>
      <c r="J16" t="s">
        <v>533</v>
      </c>
      <c r="K16" t="s">
        <v>534</v>
      </c>
      <c r="L16" t="s">
        <v>102</v>
      </c>
      <c r="T16" s="55">
        <v>0</v>
      </c>
      <c r="U16" s="55">
        <v>0</v>
      </c>
      <c r="V16" s="55">
        <v>8255</v>
      </c>
      <c r="W16" s="55">
        <v>8255</v>
      </c>
      <c r="Y16" s="59" t="b">
        <f t="shared" si="1"/>
        <v>1</v>
      </c>
      <c r="AA16" s="69" t="str">
        <f>HYPERLINK("#일위대가_산근!A788","K095097F011 →")</f>
        <v>K095097F011 →</v>
      </c>
    </row>
    <row r="17" spans="1:27" ht="18.399999999999999" customHeight="1">
      <c r="A17" s="53" t="s">
        <v>607</v>
      </c>
      <c r="B17" s="54" t="s">
        <v>608</v>
      </c>
      <c r="C17" s="54">
        <v>1</v>
      </c>
      <c r="D17" s="54" t="s">
        <v>483</v>
      </c>
      <c r="E17" s="55">
        <f t="shared" si="0"/>
        <v>43217</v>
      </c>
      <c r="F17" s="55">
        <f>[1]일위대가_산근!C853</f>
        <v>0</v>
      </c>
      <c r="G17" s="55">
        <f>[1]일위대가_산근!D853</f>
        <v>0</v>
      </c>
      <c r="H17" s="55">
        <f>[1]일위대가_산근!E853</f>
        <v>43217</v>
      </c>
      <c r="I17" s="56" t="s">
        <v>70</v>
      </c>
      <c r="J17" t="s">
        <v>70</v>
      </c>
      <c r="K17" t="s">
        <v>537</v>
      </c>
      <c r="L17" t="s">
        <v>102</v>
      </c>
      <c r="T17" s="55">
        <v>0</v>
      </c>
      <c r="U17" s="55">
        <v>0</v>
      </c>
      <c r="V17" s="55">
        <v>43217</v>
      </c>
      <c r="W17" s="55">
        <v>43217</v>
      </c>
      <c r="Y17" s="59" t="b">
        <f t="shared" si="1"/>
        <v>1</v>
      </c>
      <c r="AA17" s="69" t="str">
        <f>HYPERLINK("#일위대가_산근!A853","K095097F012 →")</f>
        <v>K095097F012 →</v>
      </c>
    </row>
    <row r="18" spans="1:27" ht="18.399999999999999" customHeight="1">
      <c r="A18" s="53" t="s">
        <v>609</v>
      </c>
      <c r="B18" s="54" t="s">
        <v>610</v>
      </c>
      <c r="C18" s="54">
        <v>1</v>
      </c>
      <c r="D18" s="54" t="s">
        <v>541</v>
      </c>
      <c r="E18" s="55">
        <f t="shared" si="0"/>
        <v>4178625</v>
      </c>
      <c r="F18" s="55">
        <f>[1]일위대가_산근!C918</f>
        <v>0</v>
      </c>
      <c r="G18" s="55">
        <f>[1]일위대가_산근!D918</f>
        <v>0</v>
      </c>
      <c r="H18" s="55">
        <f>[1]일위대가_산근!E918</f>
        <v>4178625</v>
      </c>
      <c r="I18" s="56" t="s">
        <v>70</v>
      </c>
      <c r="J18" t="s">
        <v>543</v>
      </c>
      <c r="K18" t="s">
        <v>544</v>
      </c>
      <c r="L18" t="s">
        <v>102</v>
      </c>
      <c r="T18" s="55">
        <v>0</v>
      </c>
      <c r="U18" s="55">
        <v>0</v>
      </c>
      <c r="V18" s="55">
        <v>4178625</v>
      </c>
      <c r="W18" s="55">
        <v>4178625</v>
      </c>
      <c r="Y18" s="59" t="b">
        <f t="shared" si="1"/>
        <v>1</v>
      </c>
      <c r="AA18" s="69" t="str">
        <f>HYPERLINK("#일위대가_산근!A918","K09600A230 →")</f>
        <v>K09600A230 →</v>
      </c>
    </row>
    <row r="19" spans="1:27" ht="18.399999999999999" customHeight="1">
      <c r="A19" s="53" t="s">
        <v>611</v>
      </c>
      <c r="B19" s="54" t="s">
        <v>411</v>
      </c>
      <c r="C19" s="54">
        <v>1</v>
      </c>
      <c r="D19" s="54" t="s">
        <v>412</v>
      </c>
      <c r="E19" s="55">
        <f t="shared" si="0"/>
        <v>172698</v>
      </c>
      <c r="F19" s="55">
        <f>[1]일위대가_산근!C950</f>
        <v>0</v>
      </c>
      <c r="G19" s="55">
        <f>[1]일위대가_산근!D950</f>
        <v>172698</v>
      </c>
      <c r="H19" s="55">
        <f>[1]일위대가_산근!E950</f>
        <v>0</v>
      </c>
      <c r="I19" s="56" t="s">
        <v>70</v>
      </c>
      <c r="J19" t="s">
        <v>70</v>
      </c>
      <c r="K19" t="s">
        <v>553</v>
      </c>
      <c r="L19" t="s">
        <v>102</v>
      </c>
      <c r="T19" s="55">
        <v>0</v>
      </c>
      <c r="U19" s="55">
        <v>172698</v>
      </c>
      <c r="V19" s="55">
        <v>0</v>
      </c>
      <c r="W19" s="55">
        <v>172698</v>
      </c>
      <c r="Y19" s="59" t="b">
        <f t="shared" si="1"/>
        <v>1</v>
      </c>
      <c r="AA19" s="69" t="str">
        <f>HYPERLINK("#일위대가_산근!A950","K09503B30 →")</f>
        <v>K09503B30 →</v>
      </c>
    </row>
    <row r="20" spans="1:27" ht="18.399999999999999" customHeight="1">
      <c r="A20" s="53" t="s">
        <v>612</v>
      </c>
      <c r="B20" s="54" t="s">
        <v>411</v>
      </c>
      <c r="C20" s="54">
        <v>1</v>
      </c>
      <c r="D20" s="54" t="s">
        <v>412</v>
      </c>
      <c r="E20" s="55">
        <f t="shared" si="0"/>
        <v>176930</v>
      </c>
      <c r="F20" s="55">
        <f>[1]일위대가_산근!C963</f>
        <v>0</v>
      </c>
      <c r="G20" s="55">
        <f>[1]일위대가_산근!D963</f>
        <v>176930</v>
      </c>
      <c r="H20" s="55">
        <f>[1]일위대가_산근!E963</f>
        <v>0</v>
      </c>
      <c r="I20" s="56" t="s">
        <v>70</v>
      </c>
      <c r="J20" t="s">
        <v>547</v>
      </c>
      <c r="K20" t="s">
        <v>549</v>
      </c>
      <c r="L20" t="s">
        <v>102</v>
      </c>
      <c r="T20" s="55">
        <v>0</v>
      </c>
      <c r="U20" s="55">
        <v>176930</v>
      </c>
      <c r="V20" s="55">
        <v>0</v>
      </c>
      <c r="W20" s="55">
        <v>176930</v>
      </c>
      <c r="Y20" s="59" t="b">
        <f t="shared" si="1"/>
        <v>1</v>
      </c>
      <c r="AA20" s="69" t="str">
        <f>HYPERLINK("#일위대가_산근!A963","K09503B10 →")</f>
        <v>K09503B10 →</v>
      </c>
    </row>
    <row r="21" spans="1:27" ht="18.399999999999999" customHeight="1">
      <c r="A21" s="53" t="s">
        <v>613</v>
      </c>
      <c r="B21" s="54" t="s">
        <v>557</v>
      </c>
      <c r="C21" s="54">
        <v>1</v>
      </c>
      <c r="D21" s="54" t="s">
        <v>558</v>
      </c>
      <c r="E21" s="55">
        <f t="shared" si="0"/>
        <v>145092</v>
      </c>
      <c r="F21" s="55">
        <f>[1]일위대가_산근!C976</f>
        <v>0</v>
      </c>
      <c r="G21" s="55">
        <f>[1]일위대가_산근!D976</f>
        <v>0</v>
      </c>
      <c r="H21" s="55">
        <f>[1]일위대가_산근!E976</f>
        <v>145092</v>
      </c>
      <c r="I21" s="56" t="s">
        <v>70</v>
      </c>
      <c r="J21" t="s">
        <v>614</v>
      </c>
      <c r="K21" t="s">
        <v>561</v>
      </c>
      <c r="L21" t="s">
        <v>102</v>
      </c>
      <c r="T21" s="55">
        <v>0</v>
      </c>
      <c r="U21" s="55">
        <v>0</v>
      </c>
      <c r="V21" s="55">
        <v>145092</v>
      </c>
      <c r="W21" s="55">
        <v>145092</v>
      </c>
      <c r="Y21" s="59" t="b">
        <f t="shared" si="1"/>
        <v>1</v>
      </c>
      <c r="AA21" s="69" t="str">
        <f>HYPERLINK("#일위대가_산근!A976","PJAC020102 →")</f>
        <v>PJAC020102 →</v>
      </c>
    </row>
    <row r="22" spans="1:27" ht="18.399999999999999" customHeight="1">
      <c r="A22" s="53" t="s">
        <v>615</v>
      </c>
      <c r="B22" s="54" t="s">
        <v>564</v>
      </c>
      <c r="C22" s="54">
        <v>1</v>
      </c>
      <c r="D22" s="54" t="s">
        <v>453</v>
      </c>
      <c r="E22" s="55">
        <f t="shared" si="0"/>
        <v>16450</v>
      </c>
      <c r="F22" s="55">
        <f>[1]일위대가_산근!C990</f>
        <v>0</v>
      </c>
      <c r="G22" s="55">
        <f>[1]일위대가_산근!D990</f>
        <v>0</v>
      </c>
      <c r="H22" s="55">
        <f>[1]일위대가_산근!E990</f>
        <v>16450</v>
      </c>
      <c r="I22" s="56" t="s">
        <v>70</v>
      </c>
      <c r="J22" t="s">
        <v>236</v>
      </c>
      <c r="K22" t="s">
        <v>566</v>
      </c>
      <c r="L22" t="s">
        <v>102</v>
      </c>
      <c r="T22" s="55">
        <v>0</v>
      </c>
      <c r="U22" s="55">
        <v>0</v>
      </c>
      <c r="V22" s="55">
        <v>16450</v>
      </c>
      <c r="W22" s="55">
        <v>16450</v>
      </c>
      <c r="Y22" s="59" t="b">
        <f t="shared" si="1"/>
        <v>1</v>
      </c>
      <c r="AA22" s="69" t="str">
        <f>HYPERLINK("#일위대가_산근!A990","ZZA0180121 →")</f>
        <v>ZZA0180121 →</v>
      </c>
    </row>
    <row r="23" spans="1:27" ht="18.399999999999999" customHeight="1">
      <c r="A23" s="53" t="s">
        <v>616</v>
      </c>
      <c r="B23" s="54" t="s">
        <v>568</v>
      </c>
      <c r="C23" s="54">
        <v>1</v>
      </c>
      <c r="D23" s="54" t="s">
        <v>453</v>
      </c>
      <c r="E23" s="55">
        <f t="shared" si="0"/>
        <v>31142</v>
      </c>
      <c r="F23" s="55">
        <f>[1]일위대가_산근!C1002</f>
        <v>0</v>
      </c>
      <c r="G23" s="55">
        <f>[1]일위대가_산근!D1002</f>
        <v>0</v>
      </c>
      <c r="H23" s="55">
        <f>[1]일위대가_산근!E1002</f>
        <v>31142</v>
      </c>
      <c r="I23" s="56" t="s">
        <v>70</v>
      </c>
      <c r="J23" t="s">
        <v>236</v>
      </c>
      <c r="K23" t="s">
        <v>570</v>
      </c>
      <c r="L23" t="s">
        <v>102</v>
      </c>
      <c r="T23" s="55">
        <v>0</v>
      </c>
      <c r="U23" s="55">
        <v>0</v>
      </c>
      <c r="V23" s="55">
        <v>31142</v>
      </c>
      <c r="W23" s="55">
        <v>31142</v>
      </c>
      <c r="Y23" s="59" t="b">
        <f t="shared" si="1"/>
        <v>1</v>
      </c>
      <c r="AA23" s="69" t="str">
        <f>HYPERLINK("#일위대가_산근!A1002","ZZA0180101 →")</f>
        <v>ZZA0180101 →</v>
      </c>
    </row>
    <row r="24" spans="1:27" ht="18.399999999999999" customHeight="1">
      <c r="A24" s="53" t="s">
        <v>617</v>
      </c>
      <c r="B24" s="54" t="s">
        <v>214</v>
      </c>
      <c r="C24" s="54">
        <v>1</v>
      </c>
      <c r="D24" s="54" t="s">
        <v>215</v>
      </c>
      <c r="E24" s="55">
        <f t="shared" si="0"/>
        <v>4339</v>
      </c>
      <c r="F24" s="55">
        <f>[1]일위대가_산근!C1016</f>
        <v>868</v>
      </c>
      <c r="G24" s="55">
        <f>[1]일위대가_산근!D1016</f>
        <v>2485</v>
      </c>
      <c r="H24" s="55">
        <f>[1]일위대가_산근!E1016</f>
        <v>986</v>
      </c>
      <c r="I24" s="56" t="s">
        <v>70</v>
      </c>
      <c r="J24" t="s">
        <v>217</v>
      </c>
      <c r="K24" t="s">
        <v>219</v>
      </c>
      <c r="L24" t="s">
        <v>102</v>
      </c>
      <c r="T24" s="55">
        <v>868</v>
      </c>
      <c r="U24" s="55">
        <v>2485</v>
      </c>
      <c r="V24" s="55">
        <v>986</v>
      </c>
      <c r="W24" s="55">
        <v>4339</v>
      </c>
      <c r="Y24" s="59" t="b">
        <f t="shared" si="1"/>
        <v>1</v>
      </c>
      <c r="AA24" s="69" t="str">
        <f>HYPERLINK("#일위대가_산근!A1016","K0120101R3 →")</f>
        <v>K0120101R3 →</v>
      </c>
    </row>
    <row r="25" spans="1:27" ht="18.399999999999999" customHeight="1">
      <c r="A25" s="53" t="s">
        <v>618</v>
      </c>
      <c r="B25" s="54" t="s">
        <v>222</v>
      </c>
      <c r="C25" s="54">
        <v>1</v>
      </c>
      <c r="D25" s="54" t="s">
        <v>215</v>
      </c>
      <c r="E25" s="55">
        <f t="shared" si="0"/>
        <v>34032</v>
      </c>
      <c r="F25" s="55">
        <f>[1]일위대가_산근!C1048</f>
        <v>764</v>
      </c>
      <c r="G25" s="55">
        <f>[1]일위대가_산근!D1048</f>
        <v>33033</v>
      </c>
      <c r="H25" s="55">
        <f>[1]일위대가_산근!E1048</f>
        <v>235</v>
      </c>
      <c r="I25" s="56" t="s">
        <v>70</v>
      </c>
      <c r="J25" t="s">
        <v>224</v>
      </c>
      <c r="K25" t="s">
        <v>226</v>
      </c>
      <c r="L25" t="s">
        <v>102</v>
      </c>
      <c r="T25" s="55">
        <v>764</v>
      </c>
      <c r="U25" s="55">
        <v>33033</v>
      </c>
      <c r="V25" s="55">
        <v>235</v>
      </c>
      <c r="W25" s="55">
        <v>34032</v>
      </c>
      <c r="Y25" s="59" t="b">
        <f t="shared" si="1"/>
        <v>1</v>
      </c>
      <c r="AA25" s="69" t="str">
        <f>HYPERLINK("#일위대가_산근!A1048","K0120102A1 →")</f>
        <v>K0120102A1 →</v>
      </c>
    </row>
    <row r="26" spans="1:27" ht="18.399999999999999" customHeight="1">
      <c r="A26" s="53" t="s">
        <v>619</v>
      </c>
      <c r="B26" s="54" t="s">
        <v>70</v>
      </c>
      <c r="C26" s="54">
        <v>1</v>
      </c>
      <c r="D26" s="54" t="s">
        <v>228</v>
      </c>
      <c r="E26" s="55">
        <f t="shared" si="0"/>
        <v>1099</v>
      </c>
      <c r="F26" s="55">
        <f>[1]일위대가_산근!C1082</f>
        <v>0</v>
      </c>
      <c r="G26" s="55">
        <f>[1]일위대가_산근!D1082</f>
        <v>1099</v>
      </c>
      <c r="H26" s="55">
        <f>[1]일위대가_산근!E1082</f>
        <v>0</v>
      </c>
      <c r="I26" s="56" t="s">
        <v>70</v>
      </c>
      <c r="J26" t="s">
        <v>230</v>
      </c>
      <c r="K26" t="s">
        <v>232</v>
      </c>
      <c r="L26" t="s">
        <v>102</v>
      </c>
      <c r="T26" s="55">
        <v>0</v>
      </c>
      <c r="U26" s="55">
        <v>1099</v>
      </c>
      <c r="V26" s="55">
        <v>0</v>
      </c>
      <c r="W26" s="55">
        <v>1099</v>
      </c>
      <c r="Y26" s="59" t="b">
        <f t="shared" si="1"/>
        <v>1</v>
      </c>
      <c r="AA26" s="69" t="str">
        <f>HYPERLINK("#일위대가_산근!A1082","PJ2A060320 →")</f>
        <v>PJ2A060320 →</v>
      </c>
    </row>
    <row r="27" spans="1:27" ht="18.399999999999999" customHeight="1">
      <c r="A27" s="53" t="s">
        <v>620</v>
      </c>
      <c r="B27" s="54" t="s">
        <v>234</v>
      </c>
      <c r="C27" s="54">
        <v>1</v>
      </c>
      <c r="D27" s="54" t="s">
        <v>228</v>
      </c>
      <c r="E27" s="55">
        <f t="shared" si="0"/>
        <v>506</v>
      </c>
      <c r="F27" s="55">
        <f>[1]일위대가_산근!C1102</f>
        <v>37</v>
      </c>
      <c r="G27" s="55">
        <f>[1]일위대가_산근!D1102</f>
        <v>404</v>
      </c>
      <c r="H27" s="55">
        <f>[1]일위대가_산근!E1102</f>
        <v>65</v>
      </c>
      <c r="I27" s="56" t="s">
        <v>70</v>
      </c>
      <c r="J27" t="s">
        <v>236</v>
      </c>
      <c r="K27" t="s">
        <v>238</v>
      </c>
      <c r="L27" t="s">
        <v>102</v>
      </c>
      <c r="T27" s="55">
        <v>37</v>
      </c>
      <c r="U27" s="55">
        <v>404</v>
      </c>
      <c r="V27" s="55">
        <v>65</v>
      </c>
      <c r="W27" s="55">
        <v>506</v>
      </c>
      <c r="Y27" s="59" t="b">
        <f t="shared" si="1"/>
        <v>1</v>
      </c>
      <c r="AA27" s="69" t="str">
        <f>HYPERLINK("#일위대가_산근!A1102","K0110101A0 →")</f>
        <v>K0110101A0 →</v>
      </c>
    </row>
    <row r="28" spans="1:27" ht="18.399999999999999" customHeight="1">
      <c r="A28" s="53" t="s">
        <v>621</v>
      </c>
      <c r="B28" s="54" t="s">
        <v>240</v>
      </c>
      <c r="C28" s="54">
        <v>1</v>
      </c>
      <c r="D28" s="54" t="s">
        <v>215</v>
      </c>
      <c r="E28" s="55">
        <f t="shared" si="0"/>
        <v>23536</v>
      </c>
      <c r="F28" s="55">
        <f>[1]일위대가_산근!C1136</f>
        <v>7550</v>
      </c>
      <c r="G28" s="55">
        <f>[1]일위대가_산근!D1136</f>
        <v>10309</v>
      </c>
      <c r="H28" s="55">
        <f>[1]일위대가_산근!E1136</f>
        <v>5677</v>
      </c>
      <c r="I28" s="56" t="s">
        <v>70</v>
      </c>
      <c r="J28" t="s">
        <v>242</v>
      </c>
      <c r="K28" t="s">
        <v>244</v>
      </c>
      <c r="L28" t="s">
        <v>102</v>
      </c>
      <c r="T28" s="55">
        <v>7550</v>
      </c>
      <c r="U28" s="55">
        <v>10309</v>
      </c>
      <c r="V28" s="55">
        <v>5677</v>
      </c>
      <c r="W28" s="55">
        <v>23536</v>
      </c>
      <c r="Y28" s="59" t="b">
        <f t="shared" si="1"/>
        <v>1</v>
      </c>
      <c r="AA28" s="69" t="str">
        <f>HYPERLINK("#일위대가_산근!A1136","K0110107C23 →")</f>
        <v>K0110107C23 →</v>
      </c>
    </row>
    <row r="29" spans="1:27" ht="18.399999999999999" customHeight="1">
      <c r="A29" s="53" t="s">
        <v>622</v>
      </c>
      <c r="B29" s="54" t="s">
        <v>246</v>
      </c>
      <c r="C29" s="54">
        <v>1</v>
      </c>
      <c r="D29" s="54" t="s">
        <v>215</v>
      </c>
      <c r="E29" s="55">
        <f t="shared" si="0"/>
        <v>23489</v>
      </c>
      <c r="F29" s="55">
        <f>[1]일위대가_산근!C1207</f>
        <v>7549</v>
      </c>
      <c r="G29" s="55">
        <f>[1]일위대가_산근!D1207</f>
        <v>10278</v>
      </c>
      <c r="H29" s="55">
        <f>[1]일위대가_산근!E1207</f>
        <v>5662</v>
      </c>
      <c r="I29" s="56" t="s">
        <v>70</v>
      </c>
      <c r="J29" t="s">
        <v>242</v>
      </c>
      <c r="K29" t="s">
        <v>249</v>
      </c>
      <c r="L29" t="s">
        <v>102</v>
      </c>
      <c r="T29" s="55">
        <v>7549</v>
      </c>
      <c r="U29" s="55">
        <v>10278</v>
      </c>
      <c r="V29" s="55">
        <v>5662</v>
      </c>
      <c r="W29" s="55">
        <v>23489</v>
      </c>
      <c r="Y29" s="59" t="b">
        <f t="shared" si="1"/>
        <v>1</v>
      </c>
      <c r="AA29" s="69" t="str">
        <f>HYPERLINK("#일위대가_산근!A1207","K0110108F2 →")</f>
        <v>K0110108F2 →</v>
      </c>
    </row>
    <row r="30" spans="1:27" ht="18.399999999999999" customHeight="1">
      <c r="A30" s="53" t="s">
        <v>623</v>
      </c>
      <c r="B30" s="54" t="s">
        <v>253</v>
      </c>
      <c r="C30" s="54">
        <v>1</v>
      </c>
      <c r="D30" s="54" t="s">
        <v>215</v>
      </c>
      <c r="E30" s="55">
        <f t="shared" si="0"/>
        <v>30395</v>
      </c>
      <c r="F30" s="55">
        <f>[1]일위대가_산근!C1274</f>
        <v>54</v>
      </c>
      <c r="G30" s="55">
        <f>[1]일위대가_산근!D1274</f>
        <v>28897</v>
      </c>
      <c r="H30" s="55">
        <f>[1]일위대가_산근!E1274</f>
        <v>1444</v>
      </c>
      <c r="I30" s="56" t="s">
        <v>70</v>
      </c>
      <c r="J30" t="s">
        <v>255</v>
      </c>
      <c r="K30" t="s">
        <v>257</v>
      </c>
      <c r="L30" t="s">
        <v>102</v>
      </c>
      <c r="T30" s="55">
        <v>54</v>
      </c>
      <c r="U30" s="55">
        <v>28897</v>
      </c>
      <c r="V30" s="55">
        <v>1444</v>
      </c>
      <c r="W30" s="55">
        <v>30395</v>
      </c>
      <c r="Y30" s="59" t="b">
        <f t="shared" si="1"/>
        <v>1</v>
      </c>
      <c r="AA30" s="69" t="str">
        <f>HYPERLINK("#일위대가_산근!A1274","K01504010A11 →")</f>
        <v>K01504010A11 →</v>
      </c>
    </row>
    <row r="31" spans="1:27" ht="18.399999999999999" customHeight="1">
      <c r="A31" s="53" t="s">
        <v>624</v>
      </c>
      <c r="B31" s="54" t="s">
        <v>259</v>
      </c>
      <c r="C31" s="54">
        <v>1</v>
      </c>
      <c r="D31" s="54" t="s">
        <v>228</v>
      </c>
      <c r="E31" s="55">
        <f t="shared" si="0"/>
        <v>42137</v>
      </c>
      <c r="F31" s="55">
        <f>[1]일위대가_산근!C1315</f>
        <v>4639</v>
      </c>
      <c r="G31" s="55">
        <f>[1]일위대가_산근!D1315</f>
        <v>36406</v>
      </c>
      <c r="H31" s="55">
        <f>[1]일위대가_산근!E1315</f>
        <v>1092</v>
      </c>
      <c r="I31" s="56" t="s">
        <v>70</v>
      </c>
      <c r="J31" t="s">
        <v>261</v>
      </c>
      <c r="K31" t="s">
        <v>263</v>
      </c>
      <c r="L31" t="s">
        <v>102</v>
      </c>
      <c r="T31" s="55">
        <v>4639</v>
      </c>
      <c r="U31" s="55">
        <v>36406</v>
      </c>
      <c r="V31" s="55">
        <v>1092</v>
      </c>
      <c r="W31" s="55">
        <v>42137</v>
      </c>
      <c r="Y31" s="59" t="b">
        <f t="shared" si="1"/>
        <v>1</v>
      </c>
      <c r="AA31" s="69" t="str">
        <f>HYPERLINK("#일위대가_산근!A1315","K01203062B →")</f>
        <v>K01203062B →</v>
      </c>
    </row>
    <row r="32" spans="1:27" ht="18.399999999999999" customHeight="1">
      <c r="A32" s="53" t="s">
        <v>625</v>
      </c>
      <c r="B32" s="54" t="s">
        <v>265</v>
      </c>
      <c r="C32" s="54">
        <v>1</v>
      </c>
      <c r="D32" s="54" t="s">
        <v>228</v>
      </c>
      <c r="E32" s="55">
        <f t="shared" si="0"/>
        <v>2302</v>
      </c>
      <c r="F32" s="55">
        <f>[1]일위대가_산근!C1373</f>
        <v>2302</v>
      </c>
      <c r="G32" s="55">
        <f>[1]일위대가_산근!D1373</f>
        <v>0</v>
      </c>
      <c r="H32" s="55">
        <f>[1]일위대가_산근!E1373</f>
        <v>0</v>
      </c>
      <c r="I32" s="56" t="s">
        <v>70</v>
      </c>
      <c r="J32" t="s">
        <v>236</v>
      </c>
      <c r="K32" t="s">
        <v>268</v>
      </c>
      <c r="L32" t="s">
        <v>102</v>
      </c>
      <c r="T32" s="55">
        <v>2302</v>
      </c>
      <c r="U32" s="55">
        <v>0</v>
      </c>
      <c r="V32" s="55">
        <v>0</v>
      </c>
      <c r="W32" s="55">
        <v>2302</v>
      </c>
      <c r="Y32" s="59" t="b">
        <f t="shared" si="1"/>
        <v>1</v>
      </c>
      <c r="AA32" s="69" t="str">
        <f>HYPERLINK("#일위대가_산근!A1373","K0150401CA →")</f>
        <v>K0150401CA →</v>
      </c>
    </row>
    <row r="33" spans="1:27" ht="18.399999999999999" customHeight="1">
      <c r="A33" s="53" t="s">
        <v>626</v>
      </c>
      <c r="B33" s="54" t="s">
        <v>270</v>
      </c>
      <c r="C33" s="54">
        <v>1</v>
      </c>
      <c r="D33" s="54" t="s">
        <v>228</v>
      </c>
      <c r="E33" s="55">
        <f t="shared" si="0"/>
        <v>647</v>
      </c>
      <c r="F33" s="55">
        <f>[1]일위대가_산근!C1401</f>
        <v>647</v>
      </c>
      <c r="G33" s="55">
        <f>[1]일위대가_산근!D1401</f>
        <v>0</v>
      </c>
      <c r="H33" s="55">
        <f>[1]일위대가_산근!E1401</f>
        <v>0</v>
      </c>
      <c r="I33" s="56" t="s">
        <v>70</v>
      </c>
      <c r="J33" t="s">
        <v>236</v>
      </c>
      <c r="K33" t="s">
        <v>273</v>
      </c>
      <c r="L33" t="s">
        <v>102</v>
      </c>
      <c r="T33" s="55">
        <v>647</v>
      </c>
      <c r="U33" s="55">
        <v>0</v>
      </c>
      <c r="V33" s="55">
        <v>0</v>
      </c>
      <c r="W33" s="55">
        <v>647</v>
      </c>
      <c r="Y33" s="59" t="b">
        <f t="shared" si="1"/>
        <v>1</v>
      </c>
      <c r="AA33" s="69" t="str">
        <f>HYPERLINK("#일위대가_산근!A1401","K0410303A51 →")</f>
        <v>K0410303A51 →</v>
      </c>
    </row>
    <row r="34" spans="1:27" ht="18.399999999999999" customHeight="1">
      <c r="A34" s="53" t="s">
        <v>627</v>
      </c>
      <c r="B34" s="54" t="s">
        <v>275</v>
      </c>
      <c r="C34" s="54">
        <v>1</v>
      </c>
      <c r="D34" s="54" t="s">
        <v>228</v>
      </c>
      <c r="E34" s="55">
        <f t="shared" si="0"/>
        <v>647</v>
      </c>
      <c r="F34" s="55">
        <f>[1]일위대가_산근!C1420</f>
        <v>647</v>
      </c>
      <c r="G34" s="55">
        <f>[1]일위대가_산근!D1420</f>
        <v>0</v>
      </c>
      <c r="H34" s="55">
        <f>[1]일위대가_산근!E1420</f>
        <v>0</v>
      </c>
      <c r="I34" s="56" t="s">
        <v>70</v>
      </c>
      <c r="J34" t="s">
        <v>236</v>
      </c>
      <c r="K34" t="s">
        <v>278</v>
      </c>
      <c r="L34" t="s">
        <v>102</v>
      </c>
      <c r="T34" s="55">
        <v>647</v>
      </c>
      <c r="U34" s="55">
        <v>0</v>
      </c>
      <c r="V34" s="55">
        <v>0</v>
      </c>
      <c r="W34" s="55">
        <v>647</v>
      </c>
      <c r="Y34" s="59" t="b">
        <f t="shared" si="1"/>
        <v>1</v>
      </c>
      <c r="AA34" s="69" t="str">
        <f>HYPERLINK("#일위대가_산근!A1420","K0150401D1 →")</f>
        <v>K0150401D1 →</v>
      </c>
    </row>
    <row r="35" spans="1:27" ht="18.399999999999999" customHeight="1">
      <c r="A35" s="53" t="s">
        <v>628</v>
      </c>
      <c r="B35" s="54" t="s">
        <v>280</v>
      </c>
      <c r="C35" s="54">
        <v>1</v>
      </c>
      <c r="D35" s="54" t="s">
        <v>228</v>
      </c>
      <c r="E35" s="55">
        <f t="shared" si="0"/>
        <v>15751</v>
      </c>
      <c r="F35" s="55">
        <f>[1]일위대가_산근!C1439</f>
        <v>11348</v>
      </c>
      <c r="G35" s="55">
        <f>[1]일위대가_산근!D1439</f>
        <v>4317</v>
      </c>
      <c r="H35" s="55">
        <f>[1]일위대가_산근!E1439</f>
        <v>86</v>
      </c>
      <c r="I35" s="56" t="s">
        <v>70</v>
      </c>
      <c r="J35" t="s">
        <v>282</v>
      </c>
      <c r="K35" t="s">
        <v>284</v>
      </c>
      <c r="L35" t="s">
        <v>102</v>
      </c>
      <c r="T35" s="55">
        <v>11348</v>
      </c>
      <c r="U35" s="55">
        <v>4317</v>
      </c>
      <c r="V35" s="55">
        <v>86</v>
      </c>
      <c r="W35" s="55">
        <v>15751</v>
      </c>
      <c r="Y35" s="59" t="b">
        <f t="shared" si="1"/>
        <v>1</v>
      </c>
      <c r="AA35" s="69" t="str">
        <f>HYPERLINK("#일위대가_산근!A1439","K013001A12 →")</f>
        <v>K013001A12 →</v>
      </c>
    </row>
    <row r="36" spans="1:27" ht="18.399999999999999" customHeight="1">
      <c r="A36" s="53" t="s">
        <v>629</v>
      </c>
      <c r="B36" s="54" t="s">
        <v>286</v>
      </c>
      <c r="C36" s="54">
        <v>1</v>
      </c>
      <c r="D36" s="54" t="s">
        <v>287</v>
      </c>
      <c r="E36" s="55">
        <f t="shared" si="0"/>
        <v>6562</v>
      </c>
      <c r="F36" s="55">
        <f>[1]일위대가_산근!C1465</f>
        <v>975</v>
      </c>
      <c r="G36" s="55">
        <f>[1]일위대가_산근!D1465</f>
        <v>5587</v>
      </c>
      <c r="H36" s="55">
        <f>[1]일위대가_산근!E1465</f>
        <v>0</v>
      </c>
      <c r="I36" s="56" t="s">
        <v>70</v>
      </c>
      <c r="J36" t="s">
        <v>236</v>
      </c>
      <c r="K36" t="s">
        <v>290</v>
      </c>
      <c r="L36" t="s">
        <v>102</v>
      </c>
      <c r="T36" s="55">
        <v>975</v>
      </c>
      <c r="U36" s="55">
        <v>5587</v>
      </c>
      <c r="V36" s="55">
        <v>0</v>
      </c>
      <c r="W36" s="55">
        <v>6562</v>
      </c>
      <c r="Y36" s="59" t="b">
        <f t="shared" si="1"/>
        <v>1</v>
      </c>
      <c r="AA36" s="69" t="str">
        <f>HYPERLINK("#일위대가_산근!A1465","K013005A20 →")</f>
        <v>K013005A20 →</v>
      </c>
    </row>
    <row r="37" spans="1:27" ht="18.399999999999999" customHeight="1">
      <c r="A37" s="53" t="s">
        <v>630</v>
      </c>
      <c r="B37" s="54" t="s">
        <v>292</v>
      </c>
      <c r="C37" s="54">
        <v>1</v>
      </c>
      <c r="D37" s="54" t="s">
        <v>215</v>
      </c>
      <c r="E37" s="55">
        <f t="shared" si="0"/>
        <v>48788</v>
      </c>
      <c r="F37" s="55">
        <f>[1]일위대가_산근!C1495</f>
        <v>35284</v>
      </c>
      <c r="G37" s="55">
        <f>[1]일위대가_산근!D1495</f>
        <v>11687</v>
      </c>
      <c r="H37" s="55">
        <f>[1]일위대가_산근!E1495</f>
        <v>1817</v>
      </c>
      <c r="I37" s="56" t="s">
        <v>70</v>
      </c>
      <c r="J37" t="s">
        <v>294</v>
      </c>
      <c r="K37" t="s">
        <v>296</v>
      </c>
      <c r="L37" t="s">
        <v>102</v>
      </c>
      <c r="T37" s="55">
        <v>35284</v>
      </c>
      <c r="U37" s="55">
        <v>11687</v>
      </c>
      <c r="V37" s="55">
        <v>1817</v>
      </c>
      <c r="W37" s="55">
        <v>48788</v>
      </c>
      <c r="Y37" s="59" t="b">
        <f t="shared" si="1"/>
        <v>1</v>
      </c>
      <c r="AA37" s="69" t="str">
        <f>HYPERLINK("#일위대가_산근!A1495","K0150401F13 →")</f>
        <v>K0150401F13 →</v>
      </c>
    </row>
    <row r="38" spans="1:27" ht="18.399999999999999" customHeight="1">
      <c r="A38" s="53" t="s">
        <v>631</v>
      </c>
      <c r="B38" s="54" t="s">
        <v>298</v>
      </c>
      <c r="C38" s="54">
        <v>1</v>
      </c>
      <c r="D38" s="54" t="s">
        <v>287</v>
      </c>
      <c r="E38" s="55">
        <f t="shared" si="0"/>
        <v>6282</v>
      </c>
      <c r="F38" s="55">
        <f>[1]일위대가_산근!C1557</f>
        <v>3122</v>
      </c>
      <c r="G38" s="55">
        <f>[1]일위대가_산근!D1557</f>
        <v>3113</v>
      </c>
      <c r="H38" s="55">
        <f>[1]일위대가_산근!E1557</f>
        <v>47</v>
      </c>
      <c r="I38" s="56" t="s">
        <v>70</v>
      </c>
      <c r="J38" t="s">
        <v>282</v>
      </c>
      <c r="K38" t="s">
        <v>301</v>
      </c>
      <c r="L38" t="s">
        <v>102</v>
      </c>
      <c r="T38" s="55">
        <v>3122</v>
      </c>
      <c r="U38" s="55">
        <v>3113</v>
      </c>
      <c r="V38" s="55">
        <v>47</v>
      </c>
      <c r="W38" s="55">
        <v>6282</v>
      </c>
      <c r="Y38" s="59" t="b">
        <f t="shared" si="1"/>
        <v>1</v>
      </c>
      <c r="AA38" s="69" t="str">
        <f>HYPERLINK("#일위대가_산근!A1557","K0150401E2 →")</f>
        <v>K0150401E2 →</v>
      </c>
    </row>
    <row r="39" spans="1:27" ht="18.399999999999999" customHeight="1">
      <c r="A39" s="53" t="s">
        <v>632</v>
      </c>
      <c r="B39" s="54" t="s">
        <v>303</v>
      </c>
      <c r="C39" s="54">
        <v>1</v>
      </c>
      <c r="D39" s="54" t="s">
        <v>304</v>
      </c>
      <c r="E39" s="55">
        <f t="shared" si="0"/>
        <v>497249</v>
      </c>
      <c r="F39" s="55">
        <f>[1]일위대가_산근!C1631</f>
        <v>473571</v>
      </c>
      <c r="G39" s="55">
        <f>[1]일위대가_산근!D1631</f>
        <v>23678</v>
      </c>
      <c r="H39" s="55">
        <f>[1]일위대가_산근!E1631</f>
        <v>0</v>
      </c>
      <c r="I39" s="56" t="s">
        <v>70</v>
      </c>
      <c r="J39" t="s">
        <v>70</v>
      </c>
      <c r="K39" t="s">
        <v>307</v>
      </c>
      <c r="L39" t="s">
        <v>102</v>
      </c>
      <c r="T39" s="55">
        <v>473571</v>
      </c>
      <c r="U39" s="55">
        <v>23678</v>
      </c>
      <c r="V39" s="55">
        <v>0</v>
      </c>
      <c r="W39" s="55">
        <v>497249</v>
      </c>
      <c r="Y39" s="59" t="b">
        <f t="shared" si="1"/>
        <v>1</v>
      </c>
      <c r="AA39" s="69" t="str">
        <f>HYPERLINK("#일위대가_산근!A1631","KTT01S10 →")</f>
        <v>KTT01S10 →</v>
      </c>
    </row>
    <row r="40" spans="1:27" ht="18.399999999999999" customHeight="1">
      <c r="A40" s="53" t="s">
        <v>633</v>
      </c>
      <c r="B40" s="54" t="s">
        <v>318</v>
      </c>
      <c r="C40" s="54">
        <v>1</v>
      </c>
      <c r="D40" s="54" t="s">
        <v>215</v>
      </c>
      <c r="E40" s="55">
        <f t="shared" si="0"/>
        <v>20398</v>
      </c>
      <c r="F40" s="55">
        <f>[1]일위대가_산근!C1651</f>
        <v>1675</v>
      </c>
      <c r="G40" s="55">
        <f>[1]일위대가_산근!D1651</f>
        <v>12824</v>
      </c>
      <c r="H40" s="55">
        <f>[1]일위대가_산근!E1651</f>
        <v>5899</v>
      </c>
      <c r="I40" s="56" t="s">
        <v>70</v>
      </c>
      <c r="J40" t="s">
        <v>320</v>
      </c>
      <c r="K40" t="s">
        <v>322</v>
      </c>
      <c r="L40" t="s">
        <v>102</v>
      </c>
      <c r="T40" s="55">
        <v>1675</v>
      </c>
      <c r="U40" s="55">
        <v>12824</v>
      </c>
      <c r="V40" s="55">
        <v>5899</v>
      </c>
      <c r="W40" s="55">
        <v>20398</v>
      </c>
      <c r="Y40" s="59" t="b">
        <f t="shared" si="1"/>
        <v>1</v>
      </c>
      <c r="AA40" s="69" t="str">
        <f>HYPERLINK("#일위대가_산근!A1651","K01202020A30 →")</f>
        <v>K01202020A30 →</v>
      </c>
    </row>
    <row r="41" spans="1:27" ht="18.399999999999999" customHeight="1">
      <c r="A41" s="53" t="s">
        <v>634</v>
      </c>
      <c r="B41" s="54" t="s">
        <v>324</v>
      </c>
      <c r="C41" s="54">
        <v>1</v>
      </c>
      <c r="D41" s="54" t="s">
        <v>228</v>
      </c>
      <c r="E41" s="55">
        <f t="shared" si="0"/>
        <v>47125</v>
      </c>
      <c r="F41" s="55">
        <f>[1]일위대가_산근!C1751</f>
        <v>12336</v>
      </c>
      <c r="G41" s="55">
        <f>[1]일위대가_산근!D1751</f>
        <v>34445</v>
      </c>
      <c r="H41" s="55">
        <f>[1]일위대가_산근!E1751</f>
        <v>344</v>
      </c>
      <c r="I41" s="56" t="s">
        <v>70</v>
      </c>
      <c r="J41" t="s">
        <v>282</v>
      </c>
      <c r="K41" t="s">
        <v>327</v>
      </c>
      <c r="L41" t="s">
        <v>102</v>
      </c>
      <c r="T41" s="55">
        <v>12336</v>
      </c>
      <c r="U41" s="55">
        <v>34445</v>
      </c>
      <c r="V41" s="55">
        <v>344</v>
      </c>
      <c r="W41" s="55">
        <v>47125</v>
      </c>
      <c r="Y41" s="59" t="b">
        <f t="shared" si="1"/>
        <v>1</v>
      </c>
      <c r="AA41" s="69" t="str">
        <f>HYPERLINK("#일위대가_산근!A1751","K0120301D3 →")</f>
        <v>K0120301D3 →</v>
      </c>
    </row>
    <row r="42" spans="1:27" ht="18.399999999999999" customHeight="1">
      <c r="A42" s="53" t="s">
        <v>635</v>
      </c>
      <c r="B42" s="54" t="s">
        <v>329</v>
      </c>
      <c r="C42" s="54">
        <v>1</v>
      </c>
      <c r="D42" s="54" t="s">
        <v>215</v>
      </c>
      <c r="E42" s="55">
        <f t="shared" si="0"/>
        <v>46291</v>
      </c>
      <c r="F42" s="55">
        <f>[1]일위대가_산근!C1784</f>
        <v>35016</v>
      </c>
      <c r="G42" s="55">
        <f>[1]일위대가_산근!D1784</f>
        <v>9760</v>
      </c>
      <c r="H42" s="55">
        <f>[1]일위대가_산근!E1784</f>
        <v>1515</v>
      </c>
      <c r="I42" s="56" t="s">
        <v>70</v>
      </c>
      <c r="J42" t="s">
        <v>294</v>
      </c>
      <c r="K42" t="s">
        <v>332</v>
      </c>
      <c r="L42" t="s">
        <v>102</v>
      </c>
      <c r="T42" s="55">
        <v>35016</v>
      </c>
      <c r="U42" s="55">
        <v>9760</v>
      </c>
      <c r="V42" s="55">
        <v>1515</v>
      </c>
      <c r="W42" s="55">
        <v>46291</v>
      </c>
      <c r="Y42" s="59" t="b">
        <f t="shared" si="1"/>
        <v>1</v>
      </c>
      <c r="AA42" s="69" t="str">
        <f>HYPERLINK("#일위대가_산근!A1784","K01201040H23 →")</f>
        <v>K01201040H23 →</v>
      </c>
    </row>
    <row r="43" spans="1:27" ht="18.399999999999999" customHeight="1">
      <c r="A43" s="53" t="s">
        <v>636</v>
      </c>
      <c r="B43" s="54" t="s">
        <v>334</v>
      </c>
      <c r="C43" s="54">
        <v>1</v>
      </c>
      <c r="D43" s="54" t="s">
        <v>287</v>
      </c>
      <c r="E43" s="55">
        <f t="shared" si="0"/>
        <v>11647</v>
      </c>
      <c r="F43" s="55">
        <f>[1]일위대가_산근!C1858</f>
        <v>6233</v>
      </c>
      <c r="G43" s="55">
        <f>[1]일위대가_산근!D1858</f>
        <v>5257</v>
      </c>
      <c r="H43" s="55">
        <f>[1]일위대가_산근!E1858</f>
        <v>157</v>
      </c>
      <c r="I43" s="56" t="s">
        <v>70</v>
      </c>
      <c r="J43" t="s">
        <v>336</v>
      </c>
      <c r="K43" t="s">
        <v>338</v>
      </c>
      <c r="L43" t="s">
        <v>102</v>
      </c>
      <c r="T43" s="55">
        <v>6233</v>
      </c>
      <c r="U43" s="55">
        <v>5257</v>
      </c>
      <c r="V43" s="55">
        <v>157</v>
      </c>
      <c r="W43" s="55">
        <v>11647</v>
      </c>
      <c r="Y43" s="59" t="b">
        <f t="shared" si="1"/>
        <v>1</v>
      </c>
      <c r="AA43" s="69" t="str">
        <f>HYPERLINK("#일위대가_산근!A1858","K04206010D01 →")</f>
        <v>K04206010D01 →</v>
      </c>
    </row>
    <row r="44" spans="1:27" ht="18.399999999999999" customHeight="1">
      <c r="A44" s="53" t="s">
        <v>637</v>
      </c>
      <c r="B44" s="54" t="s">
        <v>342</v>
      </c>
      <c r="C44" s="54">
        <v>1</v>
      </c>
      <c r="D44" s="54" t="s">
        <v>287</v>
      </c>
      <c r="E44" s="55">
        <f t="shared" si="0"/>
        <v>144322</v>
      </c>
      <c r="F44" s="55">
        <f>[1]일위대가_산근!C1893</f>
        <v>77948</v>
      </c>
      <c r="G44" s="55">
        <f>[1]일위대가_산근!D1893</f>
        <v>62392</v>
      </c>
      <c r="H44" s="55">
        <f>[1]일위대가_산근!E1893</f>
        <v>3982</v>
      </c>
      <c r="I44" s="56" t="s">
        <v>70</v>
      </c>
      <c r="J44" t="s">
        <v>638</v>
      </c>
      <c r="K44" t="s">
        <v>345</v>
      </c>
      <c r="L44" t="s">
        <v>102</v>
      </c>
      <c r="T44" s="55">
        <v>77948</v>
      </c>
      <c r="U44" s="55">
        <v>62392</v>
      </c>
      <c r="V44" s="55">
        <v>3982</v>
      </c>
      <c r="W44" s="55">
        <v>144322</v>
      </c>
      <c r="Y44" s="59" t="b">
        <f t="shared" si="1"/>
        <v>1</v>
      </c>
      <c r="AA44" s="69" t="str">
        <f>HYPERLINK("#일위대가_산근!A1893","K013065EX2N4 →")</f>
        <v>K013065EX2N4 →</v>
      </c>
    </row>
    <row r="45" spans="1:27" ht="18.399999999999999" customHeight="1">
      <c r="A45" s="53" t="s">
        <v>639</v>
      </c>
      <c r="B45" s="54" t="s">
        <v>347</v>
      </c>
      <c r="C45" s="54">
        <v>1</v>
      </c>
      <c r="D45" s="54" t="s">
        <v>348</v>
      </c>
      <c r="E45" s="55">
        <f t="shared" si="0"/>
        <v>40383</v>
      </c>
      <c r="F45" s="55">
        <f>[1]일위대가_산근!C1957</f>
        <v>8930</v>
      </c>
      <c r="G45" s="55">
        <f>[1]일위대가_산근!D1957</f>
        <v>30958</v>
      </c>
      <c r="H45" s="55">
        <f>[1]일위대가_산근!E1957</f>
        <v>495</v>
      </c>
      <c r="I45" s="56" t="s">
        <v>70</v>
      </c>
      <c r="J45" t="s">
        <v>236</v>
      </c>
      <c r="K45" t="s">
        <v>351</v>
      </c>
      <c r="L45" t="s">
        <v>102</v>
      </c>
      <c r="T45" s="55">
        <v>8930</v>
      </c>
      <c r="U45" s="55">
        <v>30958</v>
      </c>
      <c r="V45" s="55">
        <v>495</v>
      </c>
      <c r="W45" s="55">
        <v>40383</v>
      </c>
      <c r="Y45" s="59" t="b">
        <f t="shared" si="1"/>
        <v>1</v>
      </c>
      <c r="AA45" s="69" t="str">
        <f>HYPERLINK("#일위대가_산근!A1957","ZZC00551AN4 →")</f>
        <v>ZZC00551AN4 →</v>
      </c>
    </row>
    <row r="46" spans="1:27" ht="18.399999999999999" customHeight="1">
      <c r="A46" s="53" t="s">
        <v>640</v>
      </c>
      <c r="B46" s="54" t="s">
        <v>353</v>
      </c>
      <c r="C46" s="54">
        <v>1</v>
      </c>
      <c r="D46" s="54" t="s">
        <v>354</v>
      </c>
      <c r="E46" s="55">
        <f t="shared" si="0"/>
        <v>130129</v>
      </c>
      <c r="F46" s="55">
        <f>[1]일위대가_산근!C1999</f>
        <v>476</v>
      </c>
      <c r="G46" s="55">
        <f>[1]일위대가_산근!D1999</f>
        <v>128285</v>
      </c>
      <c r="H46" s="55">
        <f>[1]일위대가_산근!E1999</f>
        <v>1368</v>
      </c>
      <c r="I46" s="56" t="s">
        <v>70</v>
      </c>
      <c r="J46" t="s">
        <v>236</v>
      </c>
      <c r="K46" t="s">
        <v>357</v>
      </c>
      <c r="L46" t="s">
        <v>102</v>
      </c>
      <c r="T46" s="55">
        <v>476</v>
      </c>
      <c r="U46" s="55">
        <v>128285</v>
      </c>
      <c r="V46" s="55">
        <v>1368</v>
      </c>
      <c r="W46" s="55">
        <v>130129</v>
      </c>
      <c r="Y46" s="59" t="b">
        <f t="shared" si="1"/>
        <v>1</v>
      </c>
      <c r="AA46" s="69" t="str">
        <f>HYPERLINK("#일위대가_산근!A1999","K092030ADN4 →")</f>
        <v>K092030ADN4 →</v>
      </c>
    </row>
    <row r="47" spans="1:27" ht="18.399999999999999" customHeight="1">
      <c r="A47" s="53" t="s">
        <v>641</v>
      </c>
      <c r="B47" s="54" t="s">
        <v>359</v>
      </c>
      <c r="C47" s="54">
        <v>1</v>
      </c>
      <c r="D47" s="54" t="s">
        <v>354</v>
      </c>
      <c r="E47" s="55">
        <f t="shared" si="0"/>
        <v>1069821</v>
      </c>
      <c r="F47" s="55">
        <f>[1]일위대가_산근!C2033</f>
        <v>654500</v>
      </c>
      <c r="G47" s="55">
        <f>[1]일위대가_산근!D2033</f>
        <v>415321</v>
      </c>
      <c r="H47" s="55">
        <f>[1]일위대가_산근!E2033</f>
        <v>0</v>
      </c>
      <c r="I47" s="56" t="s">
        <v>70</v>
      </c>
      <c r="J47" t="s">
        <v>313</v>
      </c>
      <c r="K47" t="s">
        <v>362</v>
      </c>
      <c r="L47" t="s">
        <v>102</v>
      </c>
      <c r="T47" s="55">
        <v>654500</v>
      </c>
      <c r="U47" s="55">
        <v>415321</v>
      </c>
      <c r="V47" s="55">
        <v>0</v>
      </c>
      <c r="W47" s="55">
        <v>1069821</v>
      </c>
      <c r="Y47" s="59" t="b">
        <f t="shared" si="1"/>
        <v>1</v>
      </c>
      <c r="AA47" s="69" t="str">
        <f>HYPERLINK("#일위대가_산근!A2033","K01306E20N4 →")</f>
        <v>K01306E20N4 →</v>
      </c>
    </row>
    <row r="48" spans="1:27" ht="18.399999999999999" customHeight="1">
      <c r="A48" s="53" t="s">
        <v>642</v>
      </c>
      <c r="B48" s="54" t="s">
        <v>364</v>
      </c>
      <c r="C48" s="54">
        <v>1</v>
      </c>
      <c r="D48" s="54" t="s">
        <v>287</v>
      </c>
      <c r="E48" s="55">
        <f t="shared" si="0"/>
        <v>48614</v>
      </c>
      <c r="F48" s="55">
        <f>[1]일위대가_산근!C2058</f>
        <v>5738</v>
      </c>
      <c r="G48" s="55">
        <f>[1]일위대가_산근!D2058</f>
        <v>42559</v>
      </c>
      <c r="H48" s="55">
        <f>[1]일위대가_산근!E2058</f>
        <v>317</v>
      </c>
      <c r="I48" s="56" t="s">
        <v>70</v>
      </c>
      <c r="J48" t="s">
        <v>236</v>
      </c>
      <c r="K48" t="s">
        <v>367</v>
      </c>
      <c r="L48" t="s">
        <v>102</v>
      </c>
      <c r="T48" s="55">
        <v>5738</v>
      </c>
      <c r="U48" s="55">
        <v>42559</v>
      </c>
      <c r="V48" s="55">
        <v>317</v>
      </c>
      <c r="W48" s="55">
        <v>48614</v>
      </c>
      <c r="Y48" s="59" t="b">
        <f t="shared" si="1"/>
        <v>1</v>
      </c>
      <c r="AA48" s="69" t="str">
        <f>HYPERLINK("#일위대가_산근!A2058","K013065GX1 →")</f>
        <v>K013065GX1 →</v>
      </c>
    </row>
    <row r="49" spans="1:27" ht="18.399999999999999" customHeight="1">
      <c r="A49" s="53" t="s">
        <v>643</v>
      </c>
      <c r="B49" s="54" t="s">
        <v>373</v>
      </c>
      <c r="C49" s="54">
        <v>1</v>
      </c>
      <c r="D49" s="54" t="s">
        <v>215</v>
      </c>
      <c r="E49" s="55">
        <f t="shared" si="0"/>
        <v>34539</v>
      </c>
      <c r="F49" s="55">
        <f>[1]일위대가_산근!C2111</f>
        <v>0</v>
      </c>
      <c r="G49" s="55">
        <f>[1]일위대가_산근!D2111</f>
        <v>34539</v>
      </c>
      <c r="H49" s="55">
        <f>[1]일위대가_산근!E2111</f>
        <v>0</v>
      </c>
      <c r="I49" s="56" t="s">
        <v>70</v>
      </c>
      <c r="J49" t="s">
        <v>224</v>
      </c>
      <c r="K49" t="s">
        <v>376</v>
      </c>
      <c r="L49" t="s">
        <v>102</v>
      </c>
      <c r="T49" s="55">
        <v>0</v>
      </c>
      <c r="U49" s="55">
        <v>34539</v>
      </c>
      <c r="V49" s="55">
        <v>0</v>
      </c>
      <c r="W49" s="55">
        <v>34539</v>
      </c>
      <c r="Y49" s="59" t="b">
        <f t="shared" si="1"/>
        <v>1</v>
      </c>
      <c r="AA49" s="69" t="str">
        <f>HYPERLINK("#일위대가_산근!A2111","K0120101AZ →")</f>
        <v>K0120101AZ →</v>
      </c>
    </row>
    <row r="50" spans="1:27" ht="18.399999999999999" customHeight="1">
      <c r="A50" s="53" t="s">
        <v>644</v>
      </c>
      <c r="B50" s="54" t="s">
        <v>378</v>
      </c>
      <c r="C50" s="54">
        <v>1</v>
      </c>
      <c r="D50" s="54" t="s">
        <v>215</v>
      </c>
      <c r="E50" s="55">
        <f t="shared" si="0"/>
        <v>40805</v>
      </c>
      <c r="F50" s="55">
        <f>[1]일위대가_산근!C2125</f>
        <v>1922</v>
      </c>
      <c r="G50" s="55">
        <f>[1]일위대가_산근!D2125</f>
        <v>37468</v>
      </c>
      <c r="H50" s="55">
        <f>[1]일위대가_산근!E2125</f>
        <v>1415</v>
      </c>
      <c r="I50" s="56" t="s">
        <v>70</v>
      </c>
      <c r="J50" t="s">
        <v>282</v>
      </c>
      <c r="K50" t="s">
        <v>381</v>
      </c>
      <c r="L50" t="s">
        <v>102</v>
      </c>
      <c r="T50" s="55">
        <v>1922</v>
      </c>
      <c r="U50" s="55">
        <v>37468</v>
      </c>
      <c r="V50" s="55">
        <v>1415</v>
      </c>
      <c r="W50" s="55">
        <v>40805</v>
      </c>
      <c r="Y50" s="59" t="b">
        <f t="shared" si="1"/>
        <v>1</v>
      </c>
      <c r="AA50" s="69" t="str">
        <f>HYPERLINK("#일위대가_산근!A2125","K012020430 →")</f>
        <v>K012020430 →</v>
      </c>
    </row>
    <row r="51" spans="1:27" ht="18.399999999999999" customHeight="1">
      <c r="A51" s="53" t="s">
        <v>645</v>
      </c>
      <c r="B51" s="54" t="s">
        <v>646</v>
      </c>
      <c r="C51" s="54">
        <v>1</v>
      </c>
      <c r="D51" s="54" t="s">
        <v>287</v>
      </c>
      <c r="E51" s="55">
        <f t="shared" si="0"/>
        <v>63788</v>
      </c>
      <c r="F51" s="55">
        <f>[1]일위대가_산근!C2175</f>
        <v>27094</v>
      </c>
      <c r="G51" s="55">
        <f>[1]일위대가_산근!D2175</f>
        <v>33276</v>
      </c>
      <c r="H51" s="55">
        <f>[1]일위대가_산근!E2175</f>
        <v>3418</v>
      </c>
      <c r="I51" s="56" t="s">
        <v>70</v>
      </c>
      <c r="J51" t="s">
        <v>255</v>
      </c>
      <c r="K51" t="s">
        <v>387</v>
      </c>
      <c r="L51" t="s">
        <v>102</v>
      </c>
      <c r="T51" s="55">
        <v>27094</v>
      </c>
      <c r="U51" s="55">
        <v>33276</v>
      </c>
      <c r="V51" s="55">
        <v>3418</v>
      </c>
      <c r="W51" s="55">
        <v>63788</v>
      </c>
      <c r="Y51" s="59" t="b">
        <f t="shared" si="1"/>
        <v>1</v>
      </c>
      <c r="AA51" s="69" t="str">
        <f>HYPERLINK("#일위대가_산근!A2175","K013060C2 →")</f>
        <v>K013060C2 →</v>
      </c>
    </row>
    <row r="52" spans="1:27" ht="18.399999999999999" customHeight="1">
      <c r="A52" s="53" t="s">
        <v>647</v>
      </c>
      <c r="B52" s="54" t="s">
        <v>393</v>
      </c>
      <c r="C52" s="54">
        <v>1</v>
      </c>
      <c r="D52" s="54" t="s">
        <v>348</v>
      </c>
      <c r="E52" s="55">
        <f t="shared" si="0"/>
        <v>1140180</v>
      </c>
      <c r="F52" s="55">
        <f>[1]일위대가_산근!C2227</f>
        <v>0</v>
      </c>
      <c r="G52" s="55">
        <f>[1]일위대가_산근!D2227</f>
        <v>0</v>
      </c>
      <c r="H52" s="55">
        <f>[1]일위대가_산근!E2227</f>
        <v>1140180</v>
      </c>
      <c r="I52" s="56" t="s">
        <v>70</v>
      </c>
      <c r="J52" t="s">
        <v>395</v>
      </c>
      <c r="K52" t="s">
        <v>397</v>
      </c>
      <c r="L52" t="s">
        <v>102</v>
      </c>
      <c r="T52" s="55">
        <v>0</v>
      </c>
      <c r="U52" s="55">
        <v>0</v>
      </c>
      <c r="V52" s="55">
        <v>1140180</v>
      </c>
      <c r="W52" s="55">
        <v>1140180</v>
      </c>
      <c r="Y52" s="59" t="b">
        <f t="shared" si="1"/>
        <v>1</v>
      </c>
      <c r="AA52" s="69" t="str">
        <f>HYPERLINK("#일위대가_산근!A2227","K091010FB06 →")</f>
        <v>K091010FB06 →</v>
      </c>
    </row>
    <row r="53" spans="1:27" ht="18.399999999999999" customHeight="1">
      <c r="A53" s="53" t="s">
        <v>648</v>
      </c>
      <c r="B53" s="54" t="s">
        <v>398</v>
      </c>
      <c r="C53" s="54">
        <v>1</v>
      </c>
      <c r="D53" s="54" t="s">
        <v>348</v>
      </c>
      <c r="E53" s="55">
        <f t="shared" si="0"/>
        <v>1052780</v>
      </c>
      <c r="F53" s="55">
        <f>[1]일위대가_산근!C2267</f>
        <v>0</v>
      </c>
      <c r="G53" s="55">
        <f>[1]일위대가_산근!D2267</f>
        <v>0</v>
      </c>
      <c r="H53" s="55">
        <f>[1]일위대가_산근!E2267</f>
        <v>1052780</v>
      </c>
      <c r="I53" s="56" t="s">
        <v>70</v>
      </c>
      <c r="J53" t="s">
        <v>395</v>
      </c>
      <c r="K53" t="s">
        <v>401</v>
      </c>
      <c r="L53" t="s">
        <v>102</v>
      </c>
      <c r="T53" s="55">
        <v>0</v>
      </c>
      <c r="U53" s="55">
        <v>0</v>
      </c>
      <c r="V53" s="55">
        <v>1052780</v>
      </c>
      <c r="W53" s="55">
        <v>1052780</v>
      </c>
      <c r="Y53" s="59" t="b">
        <f t="shared" si="1"/>
        <v>1</v>
      </c>
      <c r="AA53" s="69" t="str">
        <f>HYPERLINK("#일위대가_산근!A2267","K091010GB06 →")</f>
        <v>K091010GB06 →</v>
      </c>
    </row>
    <row r="54" spans="1:27" ht="18.399999999999999" customHeight="1">
      <c r="A54" s="53" t="s">
        <v>649</v>
      </c>
      <c r="B54" s="54" t="s">
        <v>403</v>
      </c>
      <c r="C54" s="54">
        <v>1</v>
      </c>
      <c r="D54" s="54" t="s">
        <v>228</v>
      </c>
      <c r="E54" s="55">
        <f t="shared" si="0"/>
        <v>3650</v>
      </c>
      <c r="F54" s="55">
        <f>[1]일위대가_산근!C2307</f>
        <v>0</v>
      </c>
      <c r="G54" s="55">
        <f>[1]일위대가_산근!D2307</f>
        <v>0</v>
      </c>
      <c r="H54" s="55">
        <f>[1]일위대가_산근!E2307</f>
        <v>3650</v>
      </c>
      <c r="I54" s="56" t="s">
        <v>70</v>
      </c>
      <c r="J54" t="s">
        <v>405</v>
      </c>
      <c r="K54" t="s">
        <v>407</v>
      </c>
      <c r="L54" t="s">
        <v>102</v>
      </c>
      <c r="T54" s="55">
        <v>0</v>
      </c>
      <c r="U54" s="55">
        <v>0</v>
      </c>
      <c r="V54" s="55">
        <v>3650</v>
      </c>
      <c r="W54" s="55">
        <v>3650</v>
      </c>
      <c r="Y54" s="59" t="b">
        <f t="shared" si="1"/>
        <v>1</v>
      </c>
      <c r="AA54" s="69" t="str">
        <f>HYPERLINK("#일위대가_산근!A2307","K0950600330 →")</f>
        <v>K0950600330 →</v>
      </c>
    </row>
    <row r="55" spans="1:27" ht="18.399999999999999" customHeight="1">
      <c r="A55" s="53" t="s">
        <v>650</v>
      </c>
      <c r="B55" s="54" t="s">
        <v>411</v>
      </c>
      <c r="C55" s="54">
        <v>1</v>
      </c>
      <c r="D55" s="54" t="s">
        <v>412</v>
      </c>
      <c r="E55" s="55">
        <f t="shared" si="0"/>
        <v>172698</v>
      </c>
      <c r="F55" s="55">
        <f>[1]일위대가_산근!C2325</f>
        <v>0</v>
      </c>
      <c r="G55" s="55">
        <f>[1]일위대가_산근!D2325</f>
        <v>172698</v>
      </c>
      <c r="H55" s="55">
        <f>[1]일위대가_산근!E2325</f>
        <v>0</v>
      </c>
      <c r="I55" s="56" t="s">
        <v>70</v>
      </c>
      <c r="J55" t="s">
        <v>236</v>
      </c>
      <c r="K55" t="s">
        <v>415</v>
      </c>
      <c r="L55" t="s">
        <v>102</v>
      </c>
      <c r="T55" s="55">
        <v>0</v>
      </c>
      <c r="U55" s="55">
        <v>172698</v>
      </c>
      <c r="V55" s="55">
        <v>0</v>
      </c>
      <c r="W55" s="55">
        <v>172698</v>
      </c>
      <c r="Y55" s="59" t="b">
        <f t="shared" si="1"/>
        <v>1</v>
      </c>
      <c r="AA55" s="69" t="str">
        <f>HYPERLINK("#일위대가_산근!A2325","K09503 →")</f>
        <v>K09503 →</v>
      </c>
    </row>
    <row r="56" spans="1:27" ht="18.399999999999999" customHeight="1">
      <c r="A56" s="53" t="s">
        <v>651</v>
      </c>
      <c r="B56" s="54" t="s">
        <v>416</v>
      </c>
      <c r="C56" s="54">
        <v>1</v>
      </c>
      <c r="D56" s="54" t="s">
        <v>412</v>
      </c>
      <c r="E56" s="55">
        <f t="shared" si="0"/>
        <v>259047</v>
      </c>
      <c r="F56" s="55">
        <f>[1]일위대가_산근!C2339</f>
        <v>0</v>
      </c>
      <c r="G56" s="55">
        <f>[1]일위대가_산근!D2339</f>
        <v>259047</v>
      </c>
      <c r="H56" s="55">
        <f>[1]일위대가_산근!E2339</f>
        <v>0</v>
      </c>
      <c r="I56" s="56" t="s">
        <v>70</v>
      </c>
      <c r="J56" t="s">
        <v>236</v>
      </c>
      <c r="K56" t="s">
        <v>419</v>
      </c>
      <c r="L56" t="s">
        <v>102</v>
      </c>
      <c r="T56" s="55">
        <v>0</v>
      </c>
      <c r="U56" s="55">
        <v>259047</v>
      </c>
      <c r="V56" s="55">
        <v>0</v>
      </c>
      <c r="W56" s="55">
        <v>259047</v>
      </c>
      <c r="Y56" s="59" t="b">
        <f t="shared" si="1"/>
        <v>1</v>
      </c>
      <c r="AA56" s="69" t="str">
        <f>HYPERLINK("#일위대가_산근!A2339","K09503A →")</f>
        <v>K09503A →</v>
      </c>
    </row>
    <row r="57" spans="1:27" ht="18.399999999999999" customHeight="1">
      <c r="A57" s="53" t="s">
        <v>652</v>
      </c>
      <c r="B57" s="54" t="s">
        <v>421</v>
      </c>
      <c r="C57" s="54">
        <v>1</v>
      </c>
      <c r="D57" s="54" t="s">
        <v>422</v>
      </c>
      <c r="E57" s="55">
        <f t="shared" si="0"/>
        <v>119232</v>
      </c>
      <c r="F57" s="55">
        <f>[1]일위대가_산근!C2357</f>
        <v>10920</v>
      </c>
      <c r="G57" s="55">
        <f>[1]일위대가_산근!D2357</f>
        <v>106936</v>
      </c>
      <c r="H57" s="55">
        <f>[1]일위대가_산근!E2357</f>
        <v>1376</v>
      </c>
      <c r="I57" s="56" t="s">
        <v>70</v>
      </c>
      <c r="J57" t="s">
        <v>653</v>
      </c>
      <c r="K57" t="s">
        <v>426</v>
      </c>
      <c r="L57" t="s">
        <v>102</v>
      </c>
      <c r="T57" s="55">
        <v>10920</v>
      </c>
      <c r="U57" s="55">
        <v>106936</v>
      </c>
      <c r="V57" s="55">
        <v>1376</v>
      </c>
      <c r="W57" s="55">
        <v>119232</v>
      </c>
      <c r="Y57" s="59" t="b">
        <f t="shared" si="1"/>
        <v>1</v>
      </c>
      <c r="AA57" s="69" t="str">
        <f>HYPERLINK("#일위대가_산근!A2357","K0420810CN4 →")</f>
        <v>K0420810CN4 →</v>
      </c>
    </row>
    <row r="58" spans="1:27" ht="18.399999999999999" customHeight="1">
      <c r="A58" s="53" t="s">
        <v>654</v>
      </c>
      <c r="B58" s="54" t="s">
        <v>428</v>
      </c>
      <c r="C58" s="54">
        <v>1</v>
      </c>
      <c r="D58" s="54" t="s">
        <v>354</v>
      </c>
      <c r="E58" s="55">
        <f t="shared" si="0"/>
        <v>160600</v>
      </c>
      <c r="F58" s="55">
        <f>[1]일위대가_산근!C2407</f>
        <v>146000</v>
      </c>
      <c r="G58" s="55">
        <f>[1]일위대가_산근!D2407</f>
        <v>14600</v>
      </c>
      <c r="H58" s="55">
        <f>[1]일위대가_산근!E2407</f>
        <v>0</v>
      </c>
      <c r="I58" s="56" t="s">
        <v>70</v>
      </c>
      <c r="J58" t="s">
        <v>430</v>
      </c>
      <c r="K58" t="s">
        <v>432</v>
      </c>
      <c r="L58" t="s">
        <v>102</v>
      </c>
      <c r="T58" s="55">
        <v>146000</v>
      </c>
      <c r="U58" s="55">
        <v>14600</v>
      </c>
      <c r="V58" s="55">
        <v>0</v>
      </c>
      <c r="W58" s="55">
        <v>160600</v>
      </c>
      <c r="Y58" s="59" t="b">
        <f t="shared" si="1"/>
        <v>1</v>
      </c>
      <c r="AA58" s="69" t="str">
        <f>HYPERLINK("#일위대가_산근!A2407","K09505EA2 →")</f>
        <v>K09505EA2 →</v>
      </c>
    </row>
    <row r="59" spans="1:27" ht="18.399999999999999" customHeight="1">
      <c r="A59" s="53" t="s">
        <v>655</v>
      </c>
      <c r="B59" s="54" t="s">
        <v>436</v>
      </c>
      <c r="C59" s="54">
        <v>1</v>
      </c>
      <c r="D59" s="54" t="s">
        <v>215</v>
      </c>
      <c r="E59" s="55">
        <f t="shared" si="0"/>
        <v>79408</v>
      </c>
      <c r="F59" s="55">
        <f>[1]일위대가_산근!C2425</f>
        <v>6837</v>
      </c>
      <c r="G59" s="55">
        <f>[1]일위대가_산근!D2425</f>
        <v>63242</v>
      </c>
      <c r="H59" s="55">
        <f>[1]일위대가_산근!E2425</f>
        <v>9329</v>
      </c>
      <c r="I59" s="56" t="s">
        <v>656</v>
      </c>
      <c r="J59" t="s">
        <v>438</v>
      </c>
      <c r="K59" t="s">
        <v>440</v>
      </c>
      <c r="L59" t="s">
        <v>102</v>
      </c>
      <c r="T59" s="55">
        <v>6837</v>
      </c>
      <c r="U59" s="55">
        <v>63242</v>
      </c>
      <c r="V59" s="55">
        <v>9329</v>
      </c>
      <c r="W59" s="55">
        <v>79408</v>
      </c>
      <c r="Y59" s="59" t="b">
        <f t="shared" si="1"/>
        <v>1</v>
      </c>
      <c r="AA59" s="69" t="str">
        <f>HYPERLINK("#일위대가_산근!A2425","K092010A →")</f>
        <v>K092010A →</v>
      </c>
    </row>
    <row r="60" spans="1:27" ht="18.399999999999999" customHeight="1">
      <c r="A60" s="53" t="s">
        <v>657</v>
      </c>
      <c r="B60" s="54" t="s">
        <v>441</v>
      </c>
      <c r="C60" s="54">
        <v>1</v>
      </c>
      <c r="D60" s="54" t="s">
        <v>215</v>
      </c>
      <c r="E60" s="55">
        <f t="shared" si="0"/>
        <v>124771</v>
      </c>
      <c r="F60" s="55">
        <f>[1]일위대가_산근!C2494</f>
        <v>8336</v>
      </c>
      <c r="G60" s="55">
        <f>[1]일위대가_산근!D2494</f>
        <v>104934</v>
      </c>
      <c r="H60" s="55">
        <f>[1]일위대가_산근!E2494</f>
        <v>11501</v>
      </c>
      <c r="I60" s="56" t="s">
        <v>656</v>
      </c>
      <c r="J60" t="s">
        <v>438</v>
      </c>
      <c r="K60" t="s">
        <v>444</v>
      </c>
      <c r="L60" t="s">
        <v>102</v>
      </c>
      <c r="T60" s="55">
        <v>8336</v>
      </c>
      <c r="U60" s="55">
        <v>104934</v>
      </c>
      <c r="V60" s="55">
        <v>11501</v>
      </c>
      <c r="W60" s="55">
        <v>124771</v>
      </c>
      <c r="Y60" s="59" t="b">
        <f t="shared" si="1"/>
        <v>1</v>
      </c>
      <c r="AA60" s="69" t="str">
        <f>HYPERLINK("#일위대가_산근!A2494","K092010B →")</f>
        <v>K092010B →</v>
      </c>
    </row>
    <row r="61" spans="1:27" ht="18.399999999999999" customHeight="1">
      <c r="A61" s="53" t="s">
        <v>658</v>
      </c>
      <c r="B61" s="54" t="s">
        <v>446</v>
      </c>
      <c r="C61" s="54">
        <v>1</v>
      </c>
      <c r="D61" s="54" t="s">
        <v>287</v>
      </c>
      <c r="E61" s="55">
        <f t="shared" si="0"/>
        <v>15478</v>
      </c>
      <c r="F61" s="55">
        <f>[1]일위대가_산근!C2563</f>
        <v>801</v>
      </c>
      <c r="G61" s="55">
        <f>[1]일위대가_산근!D2563</f>
        <v>13310</v>
      </c>
      <c r="H61" s="55">
        <f>[1]일위대가_산근!E2563</f>
        <v>1367</v>
      </c>
      <c r="I61" s="56" t="s">
        <v>70</v>
      </c>
      <c r="J61" t="s">
        <v>448</v>
      </c>
      <c r="K61" t="s">
        <v>450</v>
      </c>
      <c r="L61" t="s">
        <v>102</v>
      </c>
      <c r="T61" s="55">
        <v>801</v>
      </c>
      <c r="U61" s="55">
        <v>13310</v>
      </c>
      <c r="V61" s="55">
        <v>1367</v>
      </c>
      <c r="W61" s="55">
        <v>15478</v>
      </c>
      <c r="Y61" s="59" t="b">
        <f t="shared" si="1"/>
        <v>1</v>
      </c>
      <c r="AA61" s="69" t="str">
        <f>HYPERLINK("#일위대가_산근!A2563","K013060181 →")</f>
        <v>K013060181 →</v>
      </c>
    </row>
    <row r="62" spans="1:27" ht="18.399999999999999" customHeight="1">
      <c r="A62" s="53" t="s">
        <v>659</v>
      </c>
      <c r="B62" s="54" t="s">
        <v>660</v>
      </c>
      <c r="C62" s="54">
        <v>1</v>
      </c>
      <c r="D62" s="54" t="s">
        <v>661</v>
      </c>
      <c r="E62" s="55">
        <f t="shared" si="0"/>
        <v>131</v>
      </c>
      <c r="F62" s="55">
        <f>[1]일위대가_산근!C2594</f>
        <v>0</v>
      </c>
      <c r="G62" s="55">
        <f>[1]일위대가_산근!D2594</f>
        <v>0</v>
      </c>
      <c r="H62" s="55">
        <f>[1]일위대가_산근!E2594</f>
        <v>131</v>
      </c>
      <c r="I62" s="56" t="s">
        <v>70</v>
      </c>
      <c r="J62" t="s">
        <v>662</v>
      </c>
      <c r="K62" t="s">
        <v>663</v>
      </c>
      <c r="L62" t="s">
        <v>102</v>
      </c>
      <c r="T62" s="55">
        <v>0</v>
      </c>
      <c r="U62" s="55">
        <v>0</v>
      </c>
      <c r="V62" s="55">
        <v>131</v>
      </c>
      <c r="W62" s="55">
        <v>131</v>
      </c>
      <c r="Y62" s="59" t="b">
        <f t="shared" si="1"/>
        <v>1</v>
      </c>
      <c r="AA62" s="69" t="str">
        <f>HYPERLINK("#일위대가_산근!A2594","K0810301B →")</f>
        <v>K0810301B →</v>
      </c>
    </row>
    <row r="63" spans="1:27" ht="18.399999999999999" customHeight="1">
      <c r="A63" s="53" t="s">
        <v>664</v>
      </c>
      <c r="B63" s="54" t="s">
        <v>665</v>
      </c>
      <c r="C63" s="54">
        <v>1</v>
      </c>
      <c r="D63" s="54" t="s">
        <v>215</v>
      </c>
      <c r="E63" s="55">
        <f t="shared" si="0"/>
        <v>31980</v>
      </c>
      <c r="F63" s="55">
        <f>[1]일위대가_산근!C2628</f>
        <v>31980</v>
      </c>
      <c r="G63" s="55">
        <f>[1]일위대가_산근!D2628</f>
        <v>0</v>
      </c>
      <c r="H63" s="55">
        <f>[1]일위대가_산근!E2628</f>
        <v>0</v>
      </c>
      <c r="I63" s="56" t="s">
        <v>70</v>
      </c>
      <c r="J63" t="s">
        <v>294</v>
      </c>
      <c r="K63" t="s">
        <v>666</v>
      </c>
      <c r="L63" t="s">
        <v>102</v>
      </c>
      <c r="T63" s="55">
        <v>31980</v>
      </c>
      <c r="U63" s="55">
        <v>0</v>
      </c>
      <c r="V63" s="55">
        <v>0</v>
      </c>
      <c r="W63" s="55">
        <v>31980</v>
      </c>
      <c r="Y63" s="59" t="b">
        <f t="shared" si="1"/>
        <v>1</v>
      </c>
      <c r="AA63" s="69" t="str">
        <f>HYPERLINK("#일위대가_산근!A2628","K093010D023 →")</f>
        <v>K093010D023 →</v>
      </c>
    </row>
    <row r="64" spans="1:27" ht="18.399999999999999" customHeight="1">
      <c r="A64" s="53" t="s">
        <v>667</v>
      </c>
      <c r="B64" s="54" t="s">
        <v>70</v>
      </c>
      <c r="C64" s="54">
        <v>1</v>
      </c>
      <c r="D64" s="54" t="s">
        <v>215</v>
      </c>
      <c r="E64" s="55">
        <f t="shared" si="0"/>
        <v>31980</v>
      </c>
      <c r="F64" s="55">
        <f>[1]일위대가_산근!C2650</f>
        <v>31980</v>
      </c>
      <c r="G64" s="55">
        <f>[1]일위대가_산근!D2650</f>
        <v>0</v>
      </c>
      <c r="H64" s="55">
        <f>[1]일위대가_산근!E2650</f>
        <v>0</v>
      </c>
      <c r="I64" s="56" t="s">
        <v>70</v>
      </c>
      <c r="J64" t="s">
        <v>294</v>
      </c>
      <c r="K64" t="s">
        <v>668</v>
      </c>
      <c r="L64" t="s">
        <v>102</v>
      </c>
      <c r="T64" s="55">
        <v>31980</v>
      </c>
      <c r="U64" s="55">
        <v>0</v>
      </c>
      <c r="V64" s="55">
        <v>0</v>
      </c>
      <c r="W64" s="55">
        <v>31980</v>
      </c>
      <c r="Y64" s="59" t="b">
        <f t="shared" si="1"/>
        <v>1</v>
      </c>
      <c r="AA64" s="69" t="str">
        <f>HYPERLINK("#일위대가_산근!A2650","K093010BKC →")</f>
        <v>K093010BKC →</v>
      </c>
    </row>
    <row r="65" spans="1:27" ht="18.399999999999999" customHeight="1">
      <c r="A65" s="53" t="s">
        <v>669</v>
      </c>
      <c r="B65" s="54" t="s">
        <v>670</v>
      </c>
      <c r="C65" s="54">
        <v>1</v>
      </c>
      <c r="D65" s="54" t="s">
        <v>287</v>
      </c>
      <c r="E65" s="55">
        <f t="shared" si="0"/>
        <v>25090</v>
      </c>
      <c r="F65" s="55">
        <f>[1]일위대가_산근!C2671</f>
        <v>25090</v>
      </c>
      <c r="G65" s="55">
        <f>[1]일위대가_산근!D2671</f>
        <v>0</v>
      </c>
      <c r="H65" s="55">
        <f>[1]일위대가_산근!E2671</f>
        <v>0</v>
      </c>
      <c r="I65" s="56" t="s">
        <v>70</v>
      </c>
      <c r="J65" t="s">
        <v>255</v>
      </c>
      <c r="K65" t="s">
        <v>671</v>
      </c>
      <c r="L65" t="s">
        <v>102</v>
      </c>
      <c r="T65" s="55">
        <v>25090</v>
      </c>
      <c r="U65" s="55">
        <v>0</v>
      </c>
      <c r="V65" s="55">
        <v>0</v>
      </c>
      <c r="W65" s="55">
        <v>25090</v>
      </c>
      <c r="Y65" s="59" t="b">
        <f t="shared" si="1"/>
        <v>1</v>
      </c>
      <c r="AA65" s="69" t="str">
        <f>HYPERLINK("#일위대가_산근!A2671","K01306M01 →")</f>
        <v>K01306M01 →</v>
      </c>
    </row>
    <row r="66" spans="1:27" ht="18.399999999999999" customHeight="1">
      <c r="A66" s="53" t="s">
        <v>672</v>
      </c>
      <c r="B66" s="54" t="s">
        <v>311</v>
      </c>
      <c r="C66" s="54">
        <v>1</v>
      </c>
      <c r="D66" s="54" t="s">
        <v>228</v>
      </c>
      <c r="E66" s="55">
        <f t="shared" si="0"/>
        <v>193611</v>
      </c>
      <c r="F66" s="55">
        <f>[1]일위대가_호표!H4</f>
        <v>116705</v>
      </c>
      <c r="G66" s="55">
        <f>[1]일위대가_호표!J4</f>
        <v>74503</v>
      </c>
      <c r="H66" s="55">
        <f>[1]일위대가_호표!L4</f>
        <v>2403</v>
      </c>
      <c r="I66" s="56" t="s">
        <v>70</v>
      </c>
      <c r="J66" t="s">
        <v>313</v>
      </c>
      <c r="K66" t="s">
        <v>315</v>
      </c>
      <c r="L66" t="s">
        <v>316</v>
      </c>
      <c r="T66" s="55">
        <v>116705</v>
      </c>
      <c r="U66" s="55">
        <v>74503</v>
      </c>
      <c r="V66" s="55">
        <v>2403</v>
      </c>
      <c r="W66" s="55">
        <v>193611</v>
      </c>
      <c r="Y66" s="59" t="b">
        <f t="shared" si="1"/>
        <v>1</v>
      </c>
      <c r="AA66" s="69" t="str">
        <f>HYPERLINK("#일위대가_호표!A4","KTWT01110 →")</f>
        <v>KTWT01110 →</v>
      </c>
    </row>
    <row r="67" spans="1:27" ht="18.399999999999999" customHeight="1">
      <c r="A67" s="53" t="s">
        <v>673</v>
      </c>
      <c r="B67" s="54" t="s">
        <v>674</v>
      </c>
      <c r="C67" s="54">
        <v>1</v>
      </c>
      <c r="D67" s="54" t="s">
        <v>228</v>
      </c>
      <c r="E67" s="55">
        <f t="shared" ref="E67:E72" si="2">F67+G67+H67</f>
        <v>3925</v>
      </c>
      <c r="F67" s="55">
        <f>[1]일위대가_호표!H13</f>
        <v>476</v>
      </c>
      <c r="G67" s="55">
        <f>[1]일위대가_호표!J13</f>
        <v>2907</v>
      </c>
      <c r="H67" s="55">
        <f>[1]일위대가_호표!L13</f>
        <v>542</v>
      </c>
      <c r="I67" s="56" t="s">
        <v>70</v>
      </c>
      <c r="J67" t="s">
        <v>313</v>
      </c>
      <c r="K67" t="s">
        <v>675</v>
      </c>
      <c r="L67" t="s">
        <v>316</v>
      </c>
      <c r="T67" s="55">
        <v>476</v>
      </c>
      <c r="U67" s="55">
        <v>2907</v>
      </c>
      <c r="V67" s="55">
        <v>542</v>
      </c>
      <c r="W67" s="55">
        <v>3925</v>
      </c>
      <c r="Y67" s="59" t="b">
        <f t="shared" ref="Y67:Y72" si="3">EXACT($E67,$W67)</f>
        <v>1</v>
      </c>
      <c r="AA67" s="69" t="str">
        <f>HYPERLINK("#일위대가_호표!A13","KTWT01120 →")</f>
        <v>KTWT01120 →</v>
      </c>
    </row>
    <row r="68" spans="1:27" ht="18.399999999999999" customHeight="1">
      <c r="A68" s="53" t="s">
        <v>676</v>
      </c>
      <c r="B68" s="54" t="s">
        <v>677</v>
      </c>
      <c r="C68" s="54">
        <v>1</v>
      </c>
      <c r="D68" s="54" t="s">
        <v>228</v>
      </c>
      <c r="E68" s="55">
        <f t="shared" si="2"/>
        <v>5313</v>
      </c>
      <c r="F68" s="55">
        <f>[1]일위대가_호표!H17</f>
        <v>5060</v>
      </c>
      <c r="G68" s="55">
        <f>[1]일위대가_호표!J17</f>
        <v>253</v>
      </c>
      <c r="H68" s="55">
        <f>[1]일위대가_호표!L17</f>
        <v>0</v>
      </c>
      <c r="I68" s="56" t="s">
        <v>70</v>
      </c>
      <c r="J68" t="s">
        <v>313</v>
      </c>
      <c r="K68" t="s">
        <v>678</v>
      </c>
      <c r="L68" t="s">
        <v>316</v>
      </c>
      <c r="T68" s="55">
        <v>5060</v>
      </c>
      <c r="U68" s="55">
        <v>253</v>
      </c>
      <c r="V68" s="55">
        <v>0</v>
      </c>
      <c r="W68" s="55">
        <v>5313</v>
      </c>
      <c r="Y68" s="59" t="b">
        <f t="shared" si="3"/>
        <v>1</v>
      </c>
      <c r="AA68" s="69" t="str">
        <f>HYPERLINK("#일위대가_호표!A17","KTWT01130 →")</f>
        <v>KTWT01130 →</v>
      </c>
    </row>
    <row r="69" spans="1:27" ht="18.399999999999999" customHeight="1">
      <c r="A69" s="53" t="s">
        <v>679</v>
      </c>
      <c r="B69" s="54" t="s">
        <v>680</v>
      </c>
      <c r="C69" s="54">
        <v>1</v>
      </c>
      <c r="D69" s="54" t="s">
        <v>228</v>
      </c>
      <c r="E69" s="55">
        <f t="shared" si="2"/>
        <v>2362</v>
      </c>
      <c r="F69" s="55">
        <f>[1]일위대가_호표!H21</f>
        <v>388</v>
      </c>
      <c r="G69" s="55">
        <f>[1]일위대가_호표!J21</f>
        <v>1770</v>
      </c>
      <c r="H69" s="55">
        <f>[1]일위대가_호표!L21</f>
        <v>204</v>
      </c>
      <c r="I69" s="56" t="s">
        <v>70</v>
      </c>
      <c r="J69" t="s">
        <v>313</v>
      </c>
      <c r="K69" t="s">
        <v>681</v>
      </c>
      <c r="L69" t="s">
        <v>316</v>
      </c>
      <c r="T69" s="55">
        <v>388</v>
      </c>
      <c r="U69" s="55">
        <v>1770</v>
      </c>
      <c r="V69" s="55">
        <v>204</v>
      </c>
      <c r="W69" s="55">
        <v>2362</v>
      </c>
      <c r="Y69" s="59" t="b">
        <f t="shared" si="3"/>
        <v>1</v>
      </c>
      <c r="AA69" s="69" t="str">
        <f>HYPERLINK("#일위대가_호표!A21","KTWT01140 →")</f>
        <v>KTWT01140 →</v>
      </c>
    </row>
    <row r="70" spans="1:27" ht="18.399999999999999" customHeight="1">
      <c r="A70" s="53" t="s">
        <v>682</v>
      </c>
      <c r="B70" s="54" t="s">
        <v>70</v>
      </c>
      <c r="C70" s="54">
        <v>1</v>
      </c>
      <c r="D70" s="54" t="s">
        <v>228</v>
      </c>
      <c r="E70" s="55">
        <f t="shared" si="2"/>
        <v>63573</v>
      </c>
      <c r="F70" s="55">
        <f>[1]일위대가_호표!H24</f>
        <v>0</v>
      </c>
      <c r="G70" s="55">
        <f>[1]일위대가_호표!J24</f>
        <v>63573</v>
      </c>
      <c r="H70" s="55">
        <f>[1]일위대가_호표!L24</f>
        <v>0</v>
      </c>
      <c r="I70" s="56" t="s">
        <v>70</v>
      </c>
      <c r="J70" t="s">
        <v>313</v>
      </c>
      <c r="K70" t="s">
        <v>683</v>
      </c>
      <c r="L70" t="s">
        <v>316</v>
      </c>
      <c r="T70" s="55">
        <v>0</v>
      </c>
      <c r="U70" s="55">
        <v>63573</v>
      </c>
      <c r="V70" s="55">
        <v>0</v>
      </c>
      <c r="W70" s="55">
        <v>63573</v>
      </c>
      <c r="Y70" s="59" t="b">
        <f t="shared" si="3"/>
        <v>1</v>
      </c>
      <c r="AA70" s="69" t="str">
        <f>HYPERLINK("#일위대가_호표!A24","KTWT01150 →")</f>
        <v>KTWT01150 →</v>
      </c>
    </row>
    <row r="71" spans="1:27" ht="18.399999999999999" customHeight="1">
      <c r="A71" s="53" t="s">
        <v>684</v>
      </c>
      <c r="B71" s="54" t="s">
        <v>70</v>
      </c>
      <c r="C71" s="54">
        <v>1</v>
      </c>
      <c r="D71" s="54" t="s">
        <v>228</v>
      </c>
      <c r="E71" s="55">
        <f t="shared" si="2"/>
        <v>31239</v>
      </c>
      <c r="F71" s="55">
        <f>[1]일위대가_호표!H29</f>
        <v>24443</v>
      </c>
      <c r="G71" s="55">
        <f>[1]일위대가_호표!J29</f>
        <v>5410</v>
      </c>
      <c r="H71" s="55">
        <f>[1]일위대가_호표!L29</f>
        <v>1386</v>
      </c>
      <c r="I71" s="56" t="s">
        <v>70</v>
      </c>
      <c r="J71" t="s">
        <v>313</v>
      </c>
      <c r="K71" t="s">
        <v>685</v>
      </c>
      <c r="L71" t="s">
        <v>316</v>
      </c>
      <c r="T71" s="55">
        <v>24443</v>
      </c>
      <c r="U71" s="55">
        <v>5410</v>
      </c>
      <c r="V71" s="55">
        <v>1386</v>
      </c>
      <c r="W71" s="55">
        <v>31239</v>
      </c>
      <c r="Y71" s="59" t="b">
        <f t="shared" si="3"/>
        <v>1</v>
      </c>
      <c r="AA71" s="69" t="str">
        <f>HYPERLINK("#일위대가_호표!A29","KTWT01160 →")</f>
        <v>KTWT01160 →</v>
      </c>
    </row>
    <row r="72" spans="1:27" ht="18.399999999999999" customHeight="1" thickBot="1">
      <c r="A72" s="70" t="s">
        <v>686</v>
      </c>
      <c r="B72" s="71" t="s">
        <v>70</v>
      </c>
      <c r="C72" s="71">
        <v>1</v>
      </c>
      <c r="D72" s="71" t="s">
        <v>228</v>
      </c>
      <c r="E72" s="72">
        <f t="shared" si="2"/>
        <v>1099</v>
      </c>
      <c r="F72" s="72">
        <f>[1]일위대가_호표!H36</f>
        <v>238</v>
      </c>
      <c r="G72" s="72">
        <f>[1]일위대가_호표!J36</f>
        <v>590</v>
      </c>
      <c r="H72" s="72">
        <f>[1]일위대가_호표!L36</f>
        <v>271</v>
      </c>
      <c r="I72" s="73" t="s">
        <v>70</v>
      </c>
      <c r="J72" t="s">
        <v>313</v>
      </c>
      <c r="K72" t="s">
        <v>687</v>
      </c>
      <c r="L72" t="s">
        <v>316</v>
      </c>
      <c r="T72" s="55">
        <v>238</v>
      </c>
      <c r="U72" s="55">
        <v>590</v>
      </c>
      <c r="V72" s="55">
        <v>271</v>
      </c>
      <c r="W72" s="55">
        <v>1099</v>
      </c>
      <c r="Y72" s="59" t="b">
        <f t="shared" si="3"/>
        <v>1</v>
      </c>
      <c r="AA72" s="69" t="str">
        <f>HYPERLINK("#일위대가_호표!A36","KTWT01170 →")</f>
        <v>KTWT01170 →</v>
      </c>
    </row>
  </sheetData>
  <phoneticPr fontId="18" type="noConversion"/>
  <pageMargins left="0.31496062992125984" right="0.31496062992125984" top="1" bottom="0.59055118110236215" header="0.5" footer="0.5"/>
  <pageSetup paperSize="9" scale="81" orientation="portrait" r:id="rId1"/>
  <headerFooter alignWithMargins="0">
    <oddHeader>&amp;RPage :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원가계산서</vt:lpstr>
      <vt:lpstr>내역서</vt:lpstr>
      <vt:lpstr>일위대가목록</vt:lpstr>
      <vt:lpstr>원가계산서!Print_Area</vt:lpstr>
      <vt:lpstr>일위대가목록!Print_Area</vt:lpstr>
      <vt:lpstr>내역서!Print_Titles</vt:lpstr>
      <vt:lpstr>일위대가목록!Print_Titles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KORAIL</dc:creator>
  <cp:lastModifiedBy>KORAIL</cp:lastModifiedBy>
  <dcterms:created xsi:type="dcterms:W3CDTF">2026-09-18T05:40:15Z</dcterms:created>
  <dcterms:modified xsi:type="dcterms:W3CDTF">2026-09-18T05:40:39Z</dcterms:modified>
</cp:coreProperties>
</file>