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사용자\Desktop\★2026 계약\수의견적\4.건설과\4. 하천방재팀\공사\미원면 화원리 226번지 일원 화원소화천 수해복구사업\"/>
    </mc:Choice>
  </mc:AlternateContent>
  <xr:revisionPtr revIDLastSave="0" documentId="8_{5341F69C-2757-4AC2-91F8-B2EEF7C4844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원가계산서" sheetId="3" r:id="rId1"/>
    <sheet name="내역서" sheetId="5" r:id="rId2"/>
  </sheets>
  <definedNames>
    <definedName name="_xlnm.Print_Area" localSheetId="1">내역서!$B$2:$O$66</definedName>
    <definedName name="_xlnm.Print_Area" localSheetId="0">원가계산서!$B$1:$H$36</definedName>
    <definedName name="_xlnm.Print_Titles" localSheetId="1">내역서!$1:$4</definedName>
    <definedName name="_xlnm.Print_Titles" localSheetId="0">원가계산서!$1:$3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5" i="3" l="1"/>
  <c r="F35" i="3" l="1"/>
  <c r="L35" i="3"/>
  <c r="L31" i="3" l="1"/>
  <c r="F31" i="3"/>
  <c r="F11" i="3" l="1"/>
  <c r="F5" i="3" l="1"/>
  <c r="F7" i="3" s="1"/>
  <c r="F8" i="3" l="1"/>
  <c r="F9" i="3" l="1"/>
  <c r="F10" i="3" s="1"/>
  <c r="F21" i="3"/>
  <c r="F18" i="3"/>
  <c r="F19" i="3"/>
  <c r="F23" i="3"/>
  <c r="F20" i="3"/>
  <c r="F25" i="3" l="1"/>
  <c r="F12" i="3"/>
  <c r="F13" i="3"/>
  <c r="F24" i="3"/>
  <c r="F26" i="3"/>
  <c r="F27" i="3" l="1"/>
  <c r="F28" i="3" l="1"/>
  <c r="F29" i="3" l="1"/>
  <c r="F30" i="3" l="1"/>
  <c r="F32" i="3" l="1"/>
  <c r="L52" i="3" l="1"/>
  <c r="F33" i="3" s="1"/>
  <c r="F34" i="3" s="1"/>
  <c r="F36" i="3" l="1"/>
</calcChain>
</file>

<file path=xl/sharedStrings.xml><?xml version="1.0" encoding="utf-8"?>
<sst xmlns="http://schemas.openxmlformats.org/spreadsheetml/2006/main" count="471" uniqueCount="228">
  <si>
    <t>단  가</t>
  </si>
  <si>
    <t>펌프+발전기</t>
  </si>
  <si>
    <t>도급액</t>
  </si>
  <si>
    <t>0.09%</t>
  </si>
  <si>
    <t>2.1</t>
  </si>
  <si>
    <t>b</t>
  </si>
  <si>
    <t>14</t>
  </si>
  <si>
    <t>(J + K)</t>
  </si>
  <si>
    <t>C.</t>
  </si>
  <si>
    <t>L=28.3km</t>
  </si>
  <si>
    <t xml:space="preserve">  혼합골재, 청주, 도착도</t>
  </si>
  <si>
    <t>재료비의 0.54%</t>
  </si>
  <si>
    <t>0.8%</t>
  </si>
  <si>
    <t>부가가치세</t>
  </si>
  <si>
    <t>구분</t>
  </si>
  <si>
    <t>이                  윤</t>
  </si>
  <si>
    <t>h</t>
  </si>
  <si>
    <t>B × 0.0356</t>
  </si>
  <si>
    <t>10</t>
  </si>
  <si>
    <t>내역서</t>
  </si>
  <si>
    <t>f</t>
  </si>
  <si>
    <t>(A + B) × 0.055</t>
  </si>
  <si>
    <t xml:space="preserve">  폐기물운반(콘크리트)</t>
  </si>
  <si>
    <t>비            목</t>
  </si>
  <si>
    <t>퇴 직  공 제  부 금 비</t>
  </si>
  <si>
    <t xml:space="preserve">  폐기물처리비</t>
  </si>
  <si>
    <t>16</t>
  </si>
  <si>
    <t>18</t>
  </si>
  <si>
    <t>(A + 4 + 6) × 0.0032</t>
  </si>
  <si>
    <t>3.1</t>
  </si>
  <si>
    <t>12</t>
  </si>
  <si>
    <t>d</t>
  </si>
  <si>
    <t>부   가   가   치   세</t>
  </si>
  <si>
    <t xml:space="preserve">  돌붙임</t>
  </si>
  <si>
    <t>%</t>
  </si>
  <si>
    <t>(A + B + C)</t>
  </si>
  <si>
    <t>경</t>
  </si>
  <si>
    <t>4.</t>
  </si>
  <si>
    <t>공</t>
  </si>
  <si>
    <t>비    고</t>
  </si>
  <si>
    <t>임금채권부담금</t>
  </si>
  <si>
    <t>총     공    사     비</t>
  </si>
  <si>
    <t>폐콘크리트</t>
  </si>
  <si>
    <t>G</t>
  </si>
  <si>
    <t xml:space="preserve">   모르타르</t>
  </si>
  <si>
    <t>1.5</t>
  </si>
  <si>
    <t>I</t>
  </si>
  <si>
    <t>산     출     경    비</t>
  </si>
  <si>
    <t>B.</t>
  </si>
  <si>
    <t xml:space="preserve">   부직포설치</t>
  </si>
  <si>
    <t>1</t>
  </si>
  <si>
    <t>B × 0.0009</t>
  </si>
  <si>
    <t>21</t>
  </si>
  <si>
    <t>T=30cm미만(대형브레이커+0.2㎥)</t>
  </si>
  <si>
    <t>5</t>
  </si>
  <si>
    <t>D=75mm(보조기층용)</t>
  </si>
  <si>
    <t>( 4 + 5 )</t>
  </si>
  <si>
    <t>사</t>
  </si>
  <si>
    <t xml:space="preserve">  채움콘크리트</t>
  </si>
  <si>
    <t>C</t>
  </si>
  <si>
    <t>이윤</t>
  </si>
  <si>
    <t xml:space="preserve">  기존구조물철거</t>
  </si>
  <si>
    <t>Φ50mm</t>
  </si>
  <si>
    <t>요율</t>
  </si>
  <si>
    <t>석면분담금</t>
  </si>
  <si>
    <t>1.1</t>
  </si>
  <si>
    <t>고용보험료</t>
  </si>
  <si>
    <t>찰붙임, T=35cm이하</t>
  </si>
  <si>
    <t>단위</t>
  </si>
  <si>
    <t xml:space="preserve">  물푸기</t>
  </si>
  <si>
    <t>M</t>
  </si>
  <si>
    <t xml:space="preserve">   돌붙임헐기</t>
  </si>
  <si>
    <t>3</t>
  </si>
  <si>
    <t xml:space="preserve">   </t>
  </si>
  <si>
    <t>노 무 비</t>
  </si>
  <si>
    <t xml:space="preserve">   PVC 배수파이프</t>
  </si>
  <si>
    <t>기     타     경    비</t>
  </si>
  <si>
    <t xml:space="preserve">  </t>
  </si>
  <si>
    <t>K</t>
  </si>
  <si>
    <t>5.5%</t>
  </si>
  <si>
    <t>4 × 0.191</t>
  </si>
  <si>
    <t>백호0.2㎥</t>
  </si>
  <si>
    <t>(B + C + E)  ×0.1497</t>
  </si>
  <si>
    <t>작업설.부산물등(△)</t>
  </si>
  <si>
    <t>총공사비</t>
  </si>
  <si>
    <t>E</t>
  </si>
  <si>
    <t>1.3</t>
  </si>
  <si>
    <t>H × 0.1</t>
  </si>
  <si>
    <t>14.97%</t>
  </si>
  <si>
    <t>A</t>
  </si>
  <si>
    <t>산재보험료</t>
  </si>
  <si>
    <t>관   급   자   재   대</t>
  </si>
  <si>
    <t>금    액</t>
  </si>
  <si>
    <t>하도급대금지급보증수수료</t>
  </si>
  <si>
    <t>9</t>
  </si>
  <si>
    <t>1.</t>
  </si>
  <si>
    <t>7</t>
  </si>
  <si>
    <t xml:space="preserve">   유로폼</t>
  </si>
  <si>
    <t>(H + I)</t>
  </si>
  <si>
    <t>건설기계대여금지급보증서발급액</t>
  </si>
  <si>
    <t>환   경   보   전   비</t>
  </si>
  <si>
    <t>무근구조물(뒷채움)</t>
  </si>
  <si>
    <t>금   액</t>
  </si>
  <si>
    <t>연   금   보   험   료</t>
  </si>
  <si>
    <t xml:space="preserve">  터파기</t>
  </si>
  <si>
    <t xml:space="preserve">  되메우기및다짐(진동롤러)</t>
  </si>
  <si>
    <t>11</t>
  </si>
  <si>
    <t>석   면   분  담  금</t>
  </si>
  <si>
    <t>g</t>
  </si>
  <si>
    <t xml:space="preserve">   무근콘크리트깨기</t>
  </si>
  <si>
    <t>총        원        가</t>
  </si>
  <si>
    <t>비</t>
  </si>
  <si>
    <t>수  량</t>
  </si>
  <si>
    <t>(A + 4) × 0.0315 × 1.2</t>
  </si>
  <si>
    <t>A.</t>
  </si>
  <si>
    <t>원가계산서</t>
  </si>
  <si>
    <t>일   반   관   리   비</t>
  </si>
  <si>
    <t>임 금 채 권 부 담 금</t>
  </si>
  <si>
    <t>c</t>
  </si>
  <si>
    <t>15</t>
  </si>
  <si>
    <t>건   강   보   험   료</t>
  </si>
  <si>
    <t>노인장기요양  보 험 료</t>
  </si>
  <si>
    <t>소형장비</t>
  </si>
  <si>
    <t>0.32%</t>
  </si>
  <si>
    <t>0.006%</t>
  </si>
  <si>
    <t xml:space="preserve">   뒷채움및다짐</t>
  </si>
  <si>
    <t xml:space="preserve">  조달수수료</t>
  </si>
  <si>
    <t>원</t>
  </si>
  <si>
    <t>직   접   재   료   비</t>
  </si>
  <si>
    <t xml:space="preserve">  레미콘(관급)-충청북도(청주시)</t>
  </si>
  <si>
    <t>순   공  사    원   가</t>
  </si>
  <si>
    <t>산 업 안 전 보건관리비</t>
  </si>
  <si>
    <t>소                  계</t>
  </si>
  <si>
    <t xml:space="preserve"> 사급자재대</t>
  </si>
  <si>
    <t>13</t>
  </si>
  <si>
    <t>e</t>
  </si>
  <si>
    <t>품    명</t>
  </si>
  <si>
    <t>재 료 비</t>
  </si>
  <si>
    <t>덤프15톤+백호0.2㎥(L=3.0km)</t>
  </si>
  <si>
    <t>0%</t>
  </si>
  <si>
    <t>폐기물처리비</t>
  </si>
  <si>
    <t>직   접   노   무   비</t>
  </si>
  <si>
    <t>Ton</t>
  </si>
  <si>
    <t>무근구조물</t>
  </si>
  <si>
    <t>19</t>
  </si>
  <si>
    <t xml:space="preserve"> </t>
  </si>
  <si>
    <t>㎥</t>
  </si>
  <si>
    <t xml:space="preserve"> 호안공</t>
  </si>
  <si>
    <t>8%</t>
  </si>
  <si>
    <t>1.01%</t>
  </si>
  <si>
    <t xml:space="preserve"> 레미콘</t>
  </si>
  <si>
    <t>a</t>
  </si>
  <si>
    <t>17</t>
  </si>
  <si>
    <t xml:space="preserve">   중기운반</t>
  </si>
  <si>
    <t>2.</t>
  </si>
  <si>
    <t>㎡</t>
  </si>
  <si>
    <t>2.2</t>
  </si>
  <si>
    <t>hr</t>
  </si>
  <si>
    <t>산   재   보   험   료</t>
  </si>
  <si>
    <t>순</t>
  </si>
  <si>
    <t xml:space="preserve"> 토 공</t>
  </si>
  <si>
    <t>가</t>
  </si>
  <si>
    <t>(6:21)</t>
  </si>
  <si>
    <t>((A + 4) + K/1.1) × 0.0315</t>
  </si>
  <si>
    <t>1:3(재료비포함)</t>
  </si>
  <si>
    <t>조합공통품목,  25-18-080</t>
  </si>
  <si>
    <t>4</t>
  </si>
  <si>
    <t>규   격</t>
  </si>
  <si>
    <t>L</t>
  </si>
  <si>
    <t>6회, 간단,0~7m</t>
  </si>
  <si>
    <t xml:space="preserve">   폐기물상차</t>
  </si>
  <si>
    <t>B</t>
  </si>
  <si>
    <t xml:space="preserve">  중기운반</t>
  </si>
  <si>
    <t>식</t>
  </si>
  <si>
    <t>도        급        액</t>
  </si>
  <si>
    <t xml:space="preserve"> 부대공</t>
  </si>
  <si>
    <t>H</t>
  </si>
  <si>
    <t>경     비</t>
  </si>
  <si>
    <t>백호0.2㎥(100%)</t>
  </si>
  <si>
    <t>(A + 4 + 6) ×0.008</t>
  </si>
  <si>
    <t>고   용   보   험   료</t>
  </si>
  <si>
    <t>공 사 이 행 보증수수료</t>
  </si>
  <si>
    <t>(1 + 2 + 3 )</t>
  </si>
  <si>
    <t>1.4</t>
  </si>
  <si>
    <t xml:space="preserve">   돌붙임</t>
  </si>
  <si>
    <t>환경보전비</t>
  </si>
  <si>
    <t>폐  기  물  처  리  비</t>
  </si>
  <si>
    <t>F</t>
  </si>
  <si>
    <t>간접노무비</t>
  </si>
  <si>
    <t xml:space="preserve">  사토운반(토사)</t>
  </si>
  <si>
    <t>총원가</t>
  </si>
  <si>
    <t>일반관리비</t>
  </si>
  <si>
    <t>합     계</t>
  </si>
  <si>
    <t>D × 0.08</t>
  </si>
  <si>
    <t>B × 0.00006</t>
  </si>
  <si>
    <t>간   접   노   무   비</t>
  </si>
  <si>
    <t>20</t>
  </si>
  <si>
    <t>(D + E + F + G)</t>
  </si>
  <si>
    <t>19.1%</t>
  </si>
  <si>
    <t xml:space="preserve"> 폐기물처리</t>
  </si>
  <si>
    <t>B × 0.0101</t>
  </si>
  <si>
    <t>노</t>
  </si>
  <si>
    <t>산업안전보건관리비</t>
  </si>
  <si>
    <t>1.2</t>
  </si>
  <si>
    <t>6</t>
  </si>
  <si>
    <t>관급자재대</t>
  </si>
  <si>
    <t>8</t>
  </si>
  <si>
    <t xml:space="preserve">   레미콘타설(장비사용타설)</t>
  </si>
  <si>
    <t>3.15%</t>
  </si>
  <si>
    <t>3.56%</t>
  </si>
  <si>
    <t>간   접   재   료   비</t>
  </si>
  <si>
    <t>2</t>
  </si>
  <si>
    <t>무</t>
  </si>
  <si>
    <t>순공사원가</t>
  </si>
  <si>
    <t>재</t>
  </si>
  <si>
    <t>덤프15톤</t>
  </si>
  <si>
    <t>T=35cm이하</t>
  </si>
  <si>
    <t>D</t>
  </si>
  <si>
    <t>J</t>
  </si>
  <si>
    <t>료</t>
  </si>
  <si>
    <t>기타경비</t>
  </si>
  <si>
    <t>산   출   근   거</t>
  </si>
  <si>
    <t>(A + 4 + 6) ×0.0</t>
  </si>
  <si>
    <t>10%</t>
  </si>
  <si>
    <t>공종</t>
  </si>
  <si>
    <t>순 공 사 비</t>
  </si>
  <si>
    <t>3.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</si>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</sst>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########"/>
  </numFmts>
  <fonts count="5" x14ac:knownFonts="1">
    <font>
      <sz val="10"/>
      <color indexed="8"/>
      <name val="Arial"/>
      <family val="2"/>
    </font>
    <font>
      <b/>
      <sz val="20"/>
      <color indexed="8"/>
      <name val="Arial"/>
      <family val="2"/>
    </font>
    <font>
      <b/>
      <sz val="9"/>
      <color indexed="8"/>
      <name val="굴림체"/>
      <family val="3"/>
    </font>
    <font>
      <sz val="9"/>
      <color indexed="8"/>
      <name val="굴림체"/>
      <family val="3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0"/>
      </bottom>
      <diagonal/>
    </border>
    <border>
      <left style="hair">
        <color indexed="64"/>
      </left>
      <right style="hair">
        <color indexed="64"/>
      </right>
      <top/>
      <bottom style="thin">
        <color indexed="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0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0"/>
      </bottom>
      <diagonal/>
    </border>
  </borders>
  <cellStyleXfs count="1">
    <xf numFmtId="0" fontId="0" fillId="0" borderId="0"/>
  </cellStyleXfs>
  <cellXfs count="57">
    <xf numFmtId="0" fontId="0" fillId="0" borderId="0" xfId="0"/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3" fontId="3" fillId="0" borderId="1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left" vertical="center"/>
    </xf>
    <xf numFmtId="3" fontId="3" fillId="0" borderId="17" xfId="0" applyNumberFormat="1" applyFont="1" applyBorder="1" applyAlignment="1">
      <alignment vertical="center"/>
    </xf>
    <xf numFmtId="3" fontId="2" fillId="0" borderId="14" xfId="0" applyNumberFormat="1" applyFont="1" applyBorder="1" applyAlignment="1">
      <alignment horizontal="left" vertical="center"/>
    </xf>
    <xf numFmtId="3" fontId="2" fillId="0" borderId="15" xfId="0" applyNumberFormat="1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left" vertical="center"/>
    </xf>
    <xf numFmtId="3" fontId="3" fillId="0" borderId="11" xfId="0" applyNumberFormat="1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left" vertical="center"/>
    </xf>
    <xf numFmtId="3" fontId="2" fillId="0" borderId="15" xfId="0" applyNumberFormat="1" applyFont="1" applyBorder="1" applyAlignment="1">
      <alignment vertical="center"/>
    </xf>
    <xf numFmtId="3" fontId="2" fillId="0" borderId="17" xfId="0" applyNumberFormat="1" applyFont="1" applyBorder="1" applyAlignment="1">
      <alignment vertical="center"/>
    </xf>
    <xf numFmtId="3" fontId="2" fillId="0" borderId="17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vertical="center"/>
    </xf>
    <xf numFmtId="3" fontId="3" fillId="0" borderId="21" xfId="0" applyNumberFormat="1" applyFont="1" applyBorder="1" applyAlignment="1">
      <alignment horizontal="left" vertical="center"/>
    </xf>
    <xf numFmtId="3" fontId="3" fillId="0" borderId="8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3" fontId="3" fillId="0" borderId="8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left" vertical="center"/>
    </xf>
    <xf numFmtId="3" fontId="2" fillId="0" borderId="23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3" fontId="2" fillId="0" borderId="28" xfId="0" applyNumberFormat="1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52"/>
  <sheetViews>
    <sheetView workbookViewId="0">
      <pane ySplit="3" topLeftCell="A22" activePane="bottomLeft" state="frozen"/>
      <selection pane="bottomLeft" activeCell="O25" sqref="O25"/>
    </sheetView>
  </sheetViews>
  <sheetFormatPr defaultRowHeight="12.75" x14ac:dyDescent="0.2"/>
  <cols>
    <col min="1" max="1" width="0.7109375" customWidth="1"/>
    <col min="2" max="3" width="2.7109375" customWidth="1"/>
    <col min="4" max="4" width="19.28515625" customWidth="1"/>
    <col min="5" max="5" width="4.7109375" customWidth="1"/>
    <col min="6" max="6" width="15.42578125" customWidth="1"/>
    <col min="7" max="7" width="5.42578125" customWidth="1"/>
    <col min="8" max="8" width="35.5703125" customWidth="1"/>
  </cols>
  <sheetData>
    <row r="1" spans="2:8" ht="24.95" customHeight="1" x14ac:dyDescent="0.2">
      <c r="B1" s="47" t="s">
        <v>115</v>
      </c>
      <c r="C1" s="47"/>
      <c r="D1" s="47"/>
      <c r="E1" s="47"/>
      <c r="F1" s="47"/>
      <c r="G1" s="47"/>
      <c r="H1" s="47"/>
    </row>
    <row r="2" spans="2:8" ht="9.9499999999999993" customHeight="1" x14ac:dyDescent="0.2">
      <c r="B2" s="48"/>
      <c r="C2" s="48"/>
      <c r="D2" s="48"/>
      <c r="E2" s="48"/>
      <c r="F2" s="48"/>
      <c r="G2" s="48"/>
      <c r="H2" s="48"/>
    </row>
    <row r="3" spans="2:8" ht="33.6" customHeight="1" x14ac:dyDescent="0.2">
      <c r="B3" s="45" t="s">
        <v>23</v>
      </c>
      <c r="C3" s="46"/>
      <c r="D3" s="46"/>
      <c r="E3" s="1" t="s">
        <v>14</v>
      </c>
      <c r="F3" s="2" t="s">
        <v>92</v>
      </c>
      <c r="G3" s="2" t="s">
        <v>63</v>
      </c>
      <c r="H3" s="3" t="s">
        <v>221</v>
      </c>
    </row>
    <row r="4" spans="2:8" ht="22.35" customHeight="1" x14ac:dyDescent="0.2">
      <c r="B4" s="33" t="s">
        <v>227</v>
      </c>
      <c r="C4" s="34" t="s">
        <v>214</v>
      </c>
      <c r="D4" s="35" t="s">
        <v>128</v>
      </c>
      <c r="E4" s="36" t="s">
        <v>50</v>
      </c>
      <c r="F4" s="4"/>
      <c r="G4" s="37" t="s">
        <v>227</v>
      </c>
      <c r="H4" s="38" t="s">
        <v>227</v>
      </c>
    </row>
    <row r="5" spans="2:8" ht="22.35" customHeight="1" x14ac:dyDescent="0.2">
      <c r="B5" s="33" t="s">
        <v>227</v>
      </c>
      <c r="C5" s="34" t="s">
        <v>219</v>
      </c>
      <c r="D5" s="35" t="s">
        <v>210</v>
      </c>
      <c r="E5" s="36" t="s">
        <v>211</v>
      </c>
      <c r="F5" s="37">
        <f>내역서!L36</f>
        <v>0</v>
      </c>
      <c r="G5" s="37" t="s">
        <v>227</v>
      </c>
      <c r="H5" s="38" t="s">
        <v>227</v>
      </c>
    </row>
    <row r="6" spans="2:8" ht="22.35" customHeight="1" x14ac:dyDescent="0.2">
      <c r="B6" s="33" t="s">
        <v>227</v>
      </c>
      <c r="C6" s="34" t="s">
        <v>111</v>
      </c>
      <c r="D6" s="39" t="s">
        <v>83</v>
      </c>
      <c r="E6" s="40" t="s">
        <v>72</v>
      </c>
      <c r="F6" s="12"/>
      <c r="G6" s="21" t="s">
        <v>227</v>
      </c>
      <c r="H6" s="13" t="s">
        <v>227</v>
      </c>
    </row>
    <row r="7" spans="2:8" ht="22.35" customHeight="1" x14ac:dyDescent="0.2">
      <c r="B7" s="33" t="s">
        <v>227</v>
      </c>
      <c r="C7" s="10" t="s">
        <v>227</v>
      </c>
      <c r="D7" s="39" t="s">
        <v>132</v>
      </c>
      <c r="E7" s="40" t="s">
        <v>89</v>
      </c>
      <c r="F7" s="12">
        <f>TRUNC((F4+F5+F6),0)</f>
        <v>0</v>
      </c>
      <c r="G7" s="21" t="s">
        <v>227</v>
      </c>
      <c r="H7" s="13" t="s">
        <v>182</v>
      </c>
    </row>
    <row r="8" spans="2:8" ht="22.35" customHeight="1" x14ac:dyDescent="0.2">
      <c r="B8" s="33" t="s">
        <v>145</v>
      </c>
      <c r="C8" s="34" t="s">
        <v>201</v>
      </c>
      <c r="D8" s="35" t="s">
        <v>141</v>
      </c>
      <c r="E8" s="36" t="s">
        <v>166</v>
      </c>
      <c r="F8" s="37">
        <f>내역서!J36</f>
        <v>0</v>
      </c>
      <c r="G8" s="37" t="s">
        <v>227</v>
      </c>
      <c r="H8" s="38" t="s">
        <v>227</v>
      </c>
    </row>
    <row r="9" spans="2:8" ht="22.35" customHeight="1" x14ac:dyDescent="0.2">
      <c r="B9" s="33" t="s">
        <v>159</v>
      </c>
      <c r="C9" s="34" t="s">
        <v>212</v>
      </c>
      <c r="D9" s="39" t="s">
        <v>195</v>
      </c>
      <c r="E9" s="40" t="s">
        <v>54</v>
      </c>
      <c r="F9" s="12">
        <f>TRUNC(F8*0.191,0)</f>
        <v>0</v>
      </c>
      <c r="G9" s="21" t="s">
        <v>198</v>
      </c>
      <c r="H9" s="13" t="s">
        <v>80</v>
      </c>
    </row>
    <row r="10" spans="2:8" ht="22.35" customHeight="1" x14ac:dyDescent="0.2">
      <c r="B10" s="33" t="s">
        <v>145</v>
      </c>
      <c r="C10" s="10" t="s">
        <v>111</v>
      </c>
      <c r="D10" s="39" t="s">
        <v>132</v>
      </c>
      <c r="E10" s="40" t="s">
        <v>171</v>
      </c>
      <c r="F10" s="12">
        <f>TRUNC((F8+F9),0)</f>
        <v>0</v>
      </c>
      <c r="G10" s="21" t="s">
        <v>227</v>
      </c>
      <c r="H10" s="13" t="s">
        <v>56</v>
      </c>
    </row>
    <row r="11" spans="2:8" ht="22.35" customHeight="1" x14ac:dyDescent="0.2">
      <c r="B11" s="33" t="s">
        <v>38</v>
      </c>
      <c r="C11" s="34" t="s">
        <v>227</v>
      </c>
      <c r="D11" s="35" t="s">
        <v>47</v>
      </c>
      <c r="E11" s="36" t="s">
        <v>204</v>
      </c>
      <c r="F11" s="37">
        <f>내역서!N36</f>
        <v>0</v>
      </c>
      <c r="G11" s="37" t="s">
        <v>227</v>
      </c>
      <c r="H11" s="38" t="s">
        <v>227</v>
      </c>
    </row>
    <row r="12" spans="2:8" ht="22.35" customHeight="1" x14ac:dyDescent="0.2">
      <c r="B12" s="33" t="s">
        <v>145</v>
      </c>
      <c r="C12" s="34" t="s">
        <v>227</v>
      </c>
      <c r="D12" s="35" t="s">
        <v>158</v>
      </c>
      <c r="E12" s="36" t="s">
        <v>96</v>
      </c>
      <c r="F12" s="4">
        <f>TRUNC(F10*0.0356,0)</f>
        <v>0</v>
      </c>
      <c r="G12" s="37" t="s">
        <v>209</v>
      </c>
      <c r="H12" s="38" t="s">
        <v>17</v>
      </c>
    </row>
    <row r="13" spans="2:8" ht="22.35" customHeight="1" x14ac:dyDescent="0.2">
      <c r="B13" s="33" t="s">
        <v>57</v>
      </c>
      <c r="C13" s="34" t="s">
        <v>227</v>
      </c>
      <c r="D13" s="35" t="s">
        <v>180</v>
      </c>
      <c r="E13" s="36" t="s">
        <v>206</v>
      </c>
      <c r="F13" s="4">
        <f>TRUNC(F10*0.0101,0)</f>
        <v>0</v>
      </c>
      <c r="G13" s="37" t="s">
        <v>149</v>
      </c>
      <c r="H13" s="38" t="s">
        <v>200</v>
      </c>
    </row>
    <row r="14" spans="2:8" ht="22.35" customHeight="1" x14ac:dyDescent="0.2">
      <c r="B14" s="33" t="s">
        <v>145</v>
      </c>
      <c r="C14" s="34" t="s">
        <v>36</v>
      </c>
      <c r="D14" s="35" t="s">
        <v>120</v>
      </c>
      <c r="E14" s="36" t="s">
        <v>94</v>
      </c>
      <c r="F14" s="4"/>
      <c r="G14" s="37" t="s">
        <v>227</v>
      </c>
      <c r="H14" s="38" t="s">
        <v>227</v>
      </c>
    </row>
    <row r="15" spans="2:8" ht="22.35" customHeight="1" x14ac:dyDescent="0.2">
      <c r="B15" s="33" t="s">
        <v>127</v>
      </c>
      <c r="C15" s="34" t="s">
        <v>227</v>
      </c>
      <c r="D15" s="35" t="s">
        <v>103</v>
      </c>
      <c r="E15" s="36" t="s">
        <v>18</v>
      </c>
      <c r="F15" s="4"/>
      <c r="G15" s="37" t="s">
        <v>227</v>
      </c>
      <c r="H15" s="38" t="s">
        <v>227</v>
      </c>
    </row>
    <row r="16" spans="2:8" ht="22.35" customHeight="1" x14ac:dyDescent="0.2">
      <c r="B16" s="33" t="s">
        <v>227</v>
      </c>
      <c r="C16" s="34" t="s">
        <v>227</v>
      </c>
      <c r="D16" s="35" t="s">
        <v>121</v>
      </c>
      <c r="E16" s="36" t="s">
        <v>106</v>
      </c>
      <c r="F16" s="4"/>
      <c r="G16" s="37" t="s">
        <v>227</v>
      </c>
      <c r="H16" s="38" t="s">
        <v>227</v>
      </c>
    </row>
    <row r="17" spans="2:12" ht="22.35" customHeight="1" x14ac:dyDescent="0.2">
      <c r="B17" s="33" t="s">
        <v>161</v>
      </c>
      <c r="C17" s="34" t="s">
        <v>227</v>
      </c>
      <c r="D17" s="35" t="s">
        <v>24</v>
      </c>
      <c r="E17" s="36" t="s">
        <v>30</v>
      </c>
      <c r="F17" s="4"/>
      <c r="G17" s="37" t="s">
        <v>227</v>
      </c>
      <c r="H17" s="38" t="s">
        <v>227</v>
      </c>
    </row>
    <row r="18" spans="2:12" ht="22.35" customHeight="1" x14ac:dyDescent="0.2">
      <c r="B18" s="33" t="s">
        <v>227</v>
      </c>
      <c r="C18" s="34" t="s">
        <v>227</v>
      </c>
      <c r="D18" s="35" t="s">
        <v>99</v>
      </c>
      <c r="E18" s="36" t="s">
        <v>134</v>
      </c>
      <c r="F18" s="4">
        <f>TRUNC((F7+F8+F11)*0.0032,0)</f>
        <v>0</v>
      </c>
      <c r="G18" s="37" t="s">
        <v>123</v>
      </c>
      <c r="H18" s="38" t="s">
        <v>28</v>
      </c>
    </row>
    <row r="19" spans="2:12" ht="22.35" customHeight="1" x14ac:dyDescent="0.2">
      <c r="B19" s="33" t="s">
        <v>145</v>
      </c>
      <c r="C19" s="34" t="s">
        <v>227</v>
      </c>
      <c r="D19" s="35" t="s">
        <v>131</v>
      </c>
      <c r="E19" s="36" t="s">
        <v>6</v>
      </c>
      <c r="F19" s="4">
        <f>TRUNC((F7+F8)*0.0315*1.2,0)</f>
        <v>0</v>
      </c>
      <c r="G19" s="37" t="s">
        <v>208</v>
      </c>
      <c r="H19" s="38" t="s">
        <v>113</v>
      </c>
    </row>
    <row r="20" spans="2:12" ht="22.35" customHeight="1" x14ac:dyDescent="0.2">
      <c r="B20" s="33" t="s">
        <v>227</v>
      </c>
      <c r="C20" s="34" t="s">
        <v>227</v>
      </c>
      <c r="D20" s="35" t="s">
        <v>131</v>
      </c>
      <c r="E20" s="36" t="s">
        <v>119</v>
      </c>
      <c r="F20" s="4">
        <f>TRUNC(((F7+F8)+(F35-M35)/1.1)*0.0315,0)</f>
        <v>0</v>
      </c>
      <c r="G20" s="37" t="s">
        <v>208</v>
      </c>
      <c r="H20" s="38" t="s">
        <v>163</v>
      </c>
    </row>
    <row r="21" spans="2:12" ht="22.35" customHeight="1" x14ac:dyDescent="0.2">
      <c r="B21" s="33" t="s">
        <v>227</v>
      </c>
      <c r="C21" s="34" t="s">
        <v>227</v>
      </c>
      <c r="D21" s="35" t="s">
        <v>100</v>
      </c>
      <c r="E21" s="36" t="s">
        <v>26</v>
      </c>
      <c r="F21" s="4">
        <f>TRUNC((F7+F8+F11)*0.008,0)</f>
        <v>0</v>
      </c>
      <c r="G21" s="37" t="s">
        <v>12</v>
      </c>
      <c r="H21" s="38" t="s">
        <v>179</v>
      </c>
    </row>
    <row r="22" spans="2:12" ht="22.35" customHeight="1" x14ac:dyDescent="0.2">
      <c r="B22" s="33" t="s">
        <v>227</v>
      </c>
      <c r="C22" s="34" t="s">
        <v>227</v>
      </c>
      <c r="D22" s="35" t="s">
        <v>181</v>
      </c>
      <c r="E22" s="36" t="s">
        <v>152</v>
      </c>
      <c r="F22" s="4"/>
      <c r="G22" s="37" t="s">
        <v>227</v>
      </c>
      <c r="H22" s="38" t="s">
        <v>227</v>
      </c>
    </row>
    <row r="23" spans="2:12" ht="22.35" customHeight="1" x14ac:dyDescent="0.2">
      <c r="B23" s="33" t="s">
        <v>227</v>
      </c>
      <c r="C23" s="34" t="s">
        <v>111</v>
      </c>
      <c r="D23" s="35" t="s">
        <v>93</v>
      </c>
      <c r="E23" s="36" t="s">
        <v>27</v>
      </c>
      <c r="F23" s="4">
        <f>TRUNC((F7+F8+F11)*0,0)</f>
        <v>0</v>
      </c>
      <c r="G23" s="37" t="s">
        <v>139</v>
      </c>
      <c r="H23" s="38" t="s">
        <v>222</v>
      </c>
    </row>
    <row r="24" spans="2:12" ht="22.35" customHeight="1" x14ac:dyDescent="0.2">
      <c r="B24" s="33" t="s">
        <v>227</v>
      </c>
      <c r="C24" s="34" t="s">
        <v>227</v>
      </c>
      <c r="D24" s="35" t="s">
        <v>107</v>
      </c>
      <c r="E24" s="36" t="s">
        <v>144</v>
      </c>
      <c r="F24" s="4">
        <f>TRUNC(F10*0.00006,0)</f>
        <v>0</v>
      </c>
      <c r="G24" s="37" t="s">
        <v>124</v>
      </c>
      <c r="H24" s="38" t="s">
        <v>194</v>
      </c>
    </row>
    <row r="25" spans="2:12" ht="22.35" customHeight="1" x14ac:dyDescent="0.2">
      <c r="B25" s="33" t="s">
        <v>227</v>
      </c>
      <c r="C25" s="34" t="s">
        <v>227</v>
      </c>
      <c r="D25" s="35" t="s">
        <v>117</v>
      </c>
      <c r="E25" s="36" t="s">
        <v>196</v>
      </c>
      <c r="F25" s="4">
        <f>TRUNC(F10*0.0009,0)</f>
        <v>0</v>
      </c>
      <c r="G25" s="37" t="s">
        <v>3</v>
      </c>
      <c r="H25" s="38" t="s">
        <v>51</v>
      </c>
    </row>
    <row r="26" spans="2:12" ht="22.35" customHeight="1" x14ac:dyDescent="0.2">
      <c r="B26" s="33" t="s">
        <v>227</v>
      </c>
      <c r="C26" s="34" t="s">
        <v>227</v>
      </c>
      <c r="D26" s="39" t="s">
        <v>76</v>
      </c>
      <c r="E26" s="40" t="s">
        <v>52</v>
      </c>
      <c r="F26" s="12">
        <f>TRUNC((F7+F10)*0.055,0)</f>
        <v>0</v>
      </c>
      <c r="G26" s="21" t="s">
        <v>79</v>
      </c>
      <c r="H26" s="13" t="s">
        <v>21</v>
      </c>
    </row>
    <row r="27" spans="2:12" ht="22.35" customHeight="1" x14ac:dyDescent="0.2">
      <c r="B27" s="22" t="s">
        <v>227</v>
      </c>
      <c r="C27" s="10" t="s">
        <v>227</v>
      </c>
      <c r="D27" s="39" t="s">
        <v>132</v>
      </c>
      <c r="E27" s="40" t="s">
        <v>59</v>
      </c>
      <c r="F27" s="12">
        <f>TRUNC((F11+F12+F13+F14+F15+F16+F17+F18+F19+F21+F22+F23+F24+F25+F26),0)</f>
        <v>0</v>
      </c>
      <c r="G27" s="21" t="s">
        <v>227</v>
      </c>
      <c r="H27" s="13" t="s">
        <v>162</v>
      </c>
    </row>
    <row r="28" spans="2:12" ht="22.35" customHeight="1" x14ac:dyDescent="0.2">
      <c r="B28" s="41" t="s">
        <v>227</v>
      </c>
      <c r="C28" s="39" t="s">
        <v>227</v>
      </c>
      <c r="D28" s="39" t="s">
        <v>130</v>
      </c>
      <c r="E28" s="40" t="s">
        <v>217</v>
      </c>
      <c r="F28" s="12">
        <f>TRUNC((F7+F10+F27),0)</f>
        <v>0</v>
      </c>
      <c r="G28" s="21" t="s">
        <v>227</v>
      </c>
      <c r="H28" s="13" t="s">
        <v>35</v>
      </c>
    </row>
    <row r="29" spans="2:12" ht="22.35" customHeight="1" x14ac:dyDescent="0.2">
      <c r="B29" s="41" t="s">
        <v>227</v>
      </c>
      <c r="C29" s="39" t="s">
        <v>227</v>
      </c>
      <c r="D29" s="39" t="s">
        <v>116</v>
      </c>
      <c r="E29" s="40" t="s">
        <v>85</v>
      </c>
      <c r="F29" s="12">
        <f>TRUNC(F28*0.08,0)</f>
        <v>0</v>
      </c>
      <c r="G29" s="21" t="s">
        <v>148</v>
      </c>
      <c r="H29" s="13" t="s">
        <v>193</v>
      </c>
    </row>
    <row r="30" spans="2:12" ht="22.35" customHeight="1" x14ac:dyDescent="0.2">
      <c r="B30" s="41" t="s">
        <v>227</v>
      </c>
      <c r="C30" s="39" t="s">
        <v>227</v>
      </c>
      <c r="D30" s="39" t="s">
        <v>15</v>
      </c>
      <c r="E30" s="40" t="s">
        <v>187</v>
      </c>
      <c r="F30" s="12">
        <f>TRUNC((F10+F27+F29)*0.1497,0)-428</f>
        <v>-428</v>
      </c>
      <c r="G30" s="21" t="s">
        <v>88</v>
      </c>
      <c r="H30" s="13" t="s">
        <v>82</v>
      </c>
    </row>
    <row r="31" spans="2:12" ht="22.35" customHeight="1" x14ac:dyDescent="0.2">
      <c r="B31" s="41" t="s">
        <v>227</v>
      </c>
      <c r="C31" s="39" t="s">
        <v>227</v>
      </c>
      <c r="D31" s="39" t="s">
        <v>186</v>
      </c>
      <c r="E31" s="40" t="s">
        <v>43</v>
      </c>
      <c r="F31" s="21">
        <f>내역서!H62</f>
        <v>0</v>
      </c>
      <c r="G31" s="21" t="s">
        <v>227</v>
      </c>
      <c r="H31" s="13" t="s">
        <v>227</v>
      </c>
      <c r="L31">
        <f>내역서!H62</f>
        <v>0</v>
      </c>
    </row>
    <row r="32" spans="2:12" ht="22.35" customHeight="1" x14ac:dyDescent="0.2">
      <c r="B32" s="41" t="s">
        <v>227</v>
      </c>
      <c r="C32" s="39" t="s">
        <v>227</v>
      </c>
      <c r="D32" s="39" t="s">
        <v>110</v>
      </c>
      <c r="E32" s="40" t="s">
        <v>176</v>
      </c>
      <c r="F32" s="12">
        <f>TRUNC((F28+F29+F30+F31),0)</f>
        <v>-428</v>
      </c>
      <c r="G32" s="21" t="s">
        <v>227</v>
      </c>
      <c r="H32" s="13" t="s">
        <v>197</v>
      </c>
    </row>
    <row r="33" spans="2:13" ht="22.35" customHeight="1" x14ac:dyDescent="0.2">
      <c r="B33" s="41" t="s">
        <v>227</v>
      </c>
      <c r="C33" s="39" t="s">
        <v>227</v>
      </c>
      <c r="D33" s="39" t="s">
        <v>32</v>
      </c>
      <c r="E33" s="40" t="s">
        <v>46</v>
      </c>
      <c r="F33" s="12">
        <f>IF(L52&lt;&gt; "0.9",TRUNC(F32*0.1,0),TRUNC(F32*0.1,0)+1)</f>
        <v>-42</v>
      </c>
      <c r="G33" s="21" t="s">
        <v>223</v>
      </c>
      <c r="H33" s="13" t="s">
        <v>87</v>
      </c>
    </row>
    <row r="34" spans="2:13" ht="22.35" customHeight="1" x14ac:dyDescent="0.2">
      <c r="B34" s="41" t="s">
        <v>227</v>
      </c>
      <c r="C34" s="39" t="s">
        <v>227</v>
      </c>
      <c r="D34" s="39" t="s">
        <v>174</v>
      </c>
      <c r="E34" s="40" t="s">
        <v>218</v>
      </c>
      <c r="F34" s="12">
        <f>TRUNC((F32+F33),4)</f>
        <v>-470</v>
      </c>
      <c r="G34" s="21" t="s">
        <v>227</v>
      </c>
      <c r="H34" s="13" t="s">
        <v>98</v>
      </c>
    </row>
    <row r="35" spans="2:13" ht="22.35" customHeight="1" x14ac:dyDescent="0.2">
      <c r="B35" s="41" t="s">
        <v>227</v>
      </c>
      <c r="C35" s="39" t="s">
        <v>227</v>
      </c>
      <c r="D35" s="39" t="s">
        <v>91</v>
      </c>
      <c r="E35" s="40" t="s">
        <v>78</v>
      </c>
      <c r="F35" s="21">
        <f>내역서!H57</f>
        <v>0</v>
      </c>
      <c r="G35" s="21" t="s">
        <v>227</v>
      </c>
      <c r="H35" s="13" t="s">
        <v>227</v>
      </c>
      <c r="L35">
        <f>내역서!H57</f>
        <v>0</v>
      </c>
      <c r="M35">
        <f>내역서!H60</f>
        <v>0</v>
      </c>
    </row>
    <row r="36" spans="2:13" ht="22.35" customHeight="1" x14ac:dyDescent="0.2">
      <c r="B36" s="42" t="s">
        <v>227</v>
      </c>
      <c r="C36" s="43" t="s">
        <v>227</v>
      </c>
      <c r="D36" s="43" t="s">
        <v>41</v>
      </c>
      <c r="E36" s="44" t="s">
        <v>168</v>
      </c>
      <c r="F36" s="6">
        <f>TRUNC((F34+F35),0)</f>
        <v>-470</v>
      </c>
      <c r="G36" s="25" t="s">
        <v>227</v>
      </c>
      <c r="H36" s="16" t="s">
        <v>7</v>
      </c>
    </row>
    <row r="37" spans="2:13" x14ac:dyDescent="0.2">
      <c r="B37" s="7"/>
      <c r="C37" s="7"/>
      <c r="D37" s="7"/>
      <c r="E37" s="7"/>
      <c r="F37" s="7"/>
      <c r="G37" s="7"/>
      <c r="H37" s="7"/>
    </row>
    <row r="52" spans="12:12" x14ac:dyDescent="0.2">
      <c r="L52" t="str">
        <f>RIGHT(F32*0.1,3)</f>
        <v>2.8</v>
      </c>
    </row>
  </sheetData>
  <mergeCells count="2">
    <mergeCell ref="B3:D3"/>
    <mergeCell ref="B1:H2"/>
  </mergeCells>
  <phoneticPr fontId="4" type="noConversion"/>
  <pageMargins left="0.78740157480314965" right="7.874015748031496E-2" top="0.94488188976377963" bottom="0.59055118110236215" header="0.5" footer="0.5"/>
  <pageSetup paperSize="9" orientation="portrait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67"/>
  <sheetViews>
    <sheetView tabSelected="1" workbookViewId="0">
      <pane ySplit="4" topLeftCell="A5" activePane="bottomLeft" state="frozen"/>
      <selection pane="bottomLeft" activeCell="Q7" sqref="Q7"/>
    </sheetView>
  </sheetViews>
  <sheetFormatPr defaultRowHeight="12.75" x14ac:dyDescent="0.2"/>
  <cols>
    <col min="1" max="1" width="0.7109375" customWidth="1"/>
    <col min="2" max="2" width="5.28515625" customWidth="1"/>
    <col min="3" max="3" width="23.140625" customWidth="1"/>
    <col min="4" max="4" width="21.28515625" customWidth="1"/>
    <col min="5" max="5" width="6.5703125" customWidth="1"/>
    <col min="6" max="6" width="3.5703125" customWidth="1"/>
    <col min="7" max="7" width="10.42578125" customWidth="1"/>
    <col min="8" max="8" width="11.28515625" customWidth="1"/>
    <col min="9" max="9" width="10" customWidth="1"/>
    <col min="10" max="10" width="11.140625" customWidth="1"/>
    <col min="11" max="11" width="10" customWidth="1"/>
    <col min="12" max="12" width="11.140625" customWidth="1"/>
    <col min="13" max="13" width="10.140625" customWidth="1"/>
    <col min="14" max="14" width="11.140625" customWidth="1"/>
    <col min="15" max="15" width="8.85546875" customWidth="1"/>
  </cols>
  <sheetData>
    <row r="1" spans="2:15" ht="24.95" customHeight="1" x14ac:dyDescent="0.2">
      <c r="B1" s="47" t="s">
        <v>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ht="9.9499999999999993" customHeight="1" x14ac:dyDescent="0.2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ht="16.899999999999999" customHeight="1" x14ac:dyDescent="0.2">
      <c r="B3" s="53" t="s">
        <v>224</v>
      </c>
      <c r="C3" s="55" t="s">
        <v>136</v>
      </c>
      <c r="D3" s="55" t="s">
        <v>167</v>
      </c>
      <c r="E3" s="55" t="s">
        <v>112</v>
      </c>
      <c r="F3" s="55" t="s">
        <v>68</v>
      </c>
      <c r="G3" s="49" t="s">
        <v>192</v>
      </c>
      <c r="H3" s="50"/>
      <c r="I3" s="49" t="s">
        <v>74</v>
      </c>
      <c r="J3" s="50"/>
      <c r="K3" s="49" t="s">
        <v>137</v>
      </c>
      <c r="L3" s="50"/>
      <c r="M3" s="49" t="s">
        <v>177</v>
      </c>
      <c r="N3" s="50"/>
      <c r="O3" s="51" t="s">
        <v>39</v>
      </c>
    </row>
    <row r="4" spans="2:15" ht="22.35" customHeight="1" x14ac:dyDescent="0.2">
      <c r="B4" s="54"/>
      <c r="C4" s="56"/>
      <c r="D4" s="56"/>
      <c r="E4" s="56"/>
      <c r="F4" s="56"/>
      <c r="G4" s="9" t="s">
        <v>0</v>
      </c>
      <c r="H4" s="8" t="s">
        <v>102</v>
      </c>
      <c r="I4" s="9" t="s">
        <v>0</v>
      </c>
      <c r="J4" s="8" t="s">
        <v>102</v>
      </c>
      <c r="K4" s="9" t="s">
        <v>0</v>
      </c>
      <c r="L4" s="8" t="s">
        <v>102</v>
      </c>
      <c r="M4" s="9" t="s">
        <v>0</v>
      </c>
      <c r="N4" s="8" t="s">
        <v>102</v>
      </c>
      <c r="O4" s="52"/>
    </row>
    <row r="5" spans="2:15" ht="22.35" customHeight="1" x14ac:dyDescent="0.2">
      <c r="B5" s="18" t="s">
        <v>114</v>
      </c>
      <c r="C5" s="19" t="s">
        <v>225</v>
      </c>
      <c r="D5" s="19" t="s">
        <v>227</v>
      </c>
      <c r="E5" s="12"/>
      <c r="F5" s="26" t="s">
        <v>227</v>
      </c>
      <c r="G5" s="17"/>
      <c r="H5" s="27"/>
      <c r="I5" s="17"/>
      <c r="J5" s="27"/>
      <c r="K5" s="17"/>
      <c r="L5" s="27"/>
      <c r="M5" s="17"/>
      <c r="N5" s="27"/>
      <c r="O5" s="28"/>
    </row>
    <row r="6" spans="2:15" ht="22.35" customHeight="1" x14ac:dyDescent="0.2">
      <c r="B6" s="18" t="s">
        <v>95</v>
      </c>
      <c r="C6" s="19" t="s">
        <v>160</v>
      </c>
      <c r="D6" s="19" t="s">
        <v>227</v>
      </c>
      <c r="E6" s="12"/>
      <c r="F6" s="26" t="s">
        <v>227</v>
      </c>
      <c r="G6" s="17"/>
      <c r="H6" s="27"/>
      <c r="I6" s="17"/>
      <c r="J6" s="27"/>
      <c r="K6" s="17"/>
      <c r="L6" s="27"/>
      <c r="M6" s="17"/>
      <c r="N6" s="27"/>
      <c r="O6" s="28"/>
    </row>
    <row r="7" spans="2:15" ht="22.35" customHeight="1" x14ac:dyDescent="0.2">
      <c r="B7" s="18" t="s">
        <v>65</v>
      </c>
      <c r="C7" s="19" t="s">
        <v>61</v>
      </c>
      <c r="D7" s="19" t="s">
        <v>227</v>
      </c>
      <c r="E7" s="12"/>
      <c r="F7" s="26" t="s">
        <v>227</v>
      </c>
      <c r="G7" s="17"/>
      <c r="H7" s="27"/>
      <c r="I7" s="17"/>
      <c r="J7" s="27"/>
      <c r="K7" s="17"/>
      <c r="L7" s="27"/>
      <c r="M7" s="17"/>
      <c r="N7" s="27"/>
      <c r="O7" s="28"/>
    </row>
    <row r="8" spans="2:15" ht="22.35" customHeight="1" x14ac:dyDescent="0.2">
      <c r="B8" s="22" t="s">
        <v>151</v>
      </c>
      <c r="C8" s="10" t="s">
        <v>109</v>
      </c>
      <c r="D8" s="10" t="s">
        <v>53</v>
      </c>
      <c r="E8" s="12">
        <v>11</v>
      </c>
      <c r="F8" s="11" t="s">
        <v>146</v>
      </c>
      <c r="G8" s="17"/>
      <c r="H8" s="21"/>
      <c r="I8" s="20"/>
      <c r="J8" s="21"/>
      <c r="K8" s="20"/>
      <c r="L8" s="21"/>
      <c r="M8" s="20"/>
      <c r="N8" s="21"/>
      <c r="O8" s="13"/>
    </row>
    <row r="9" spans="2:15" ht="22.35" customHeight="1" x14ac:dyDescent="0.2">
      <c r="B9" s="22" t="s">
        <v>5</v>
      </c>
      <c r="C9" s="10" t="s">
        <v>71</v>
      </c>
      <c r="D9" s="10" t="s">
        <v>216</v>
      </c>
      <c r="E9" s="12">
        <v>101</v>
      </c>
      <c r="F9" s="11" t="s">
        <v>155</v>
      </c>
      <c r="G9" s="17"/>
      <c r="H9" s="21"/>
      <c r="I9" s="20"/>
      <c r="J9" s="21"/>
      <c r="K9" s="20"/>
      <c r="L9" s="21"/>
      <c r="M9" s="20"/>
      <c r="N9" s="21"/>
      <c r="O9" s="13"/>
    </row>
    <row r="10" spans="2:15" ht="22.35" customHeight="1" x14ac:dyDescent="0.2">
      <c r="B10" s="22" t="s">
        <v>118</v>
      </c>
      <c r="C10" s="10" t="s">
        <v>170</v>
      </c>
      <c r="D10" s="10" t="s">
        <v>81</v>
      </c>
      <c r="E10" s="12">
        <v>11</v>
      </c>
      <c r="F10" s="11" t="s">
        <v>146</v>
      </c>
      <c r="G10" s="17"/>
      <c r="H10" s="21"/>
      <c r="I10" s="20"/>
      <c r="J10" s="21"/>
      <c r="K10" s="20"/>
      <c r="L10" s="21"/>
      <c r="M10" s="20"/>
      <c r="N10" s="21"/>
      <c r="O10" s="13"/>
    </row>
    <row r="11" spans="2:15" ht="22.35" customHeight="1" x14ac:dyDescent="0.2">
      <c r="B11" s="18" t="s">
        <v>203</v>
      </c>
      <c r="C11" s="19" t="s">
        <v>104</v>
      </c>
      <c r="D11" s="19" t="s">
        <v>178</v>
      </c>
      <c r="E11" s="29">
        <v>51</v>
      </c>
      <c r="F11" s="26" t="s">
        <v>146</v>
      </c>
      <c r="G11" s="30"/>
      <c r="H11" s="27"/>
      <c r="I11" s="31"/>
      <c r="J11" s="27"/>
      <c r="K11" s="31"/>
      <c r="L11" s="27"/>
      <c r="M11" s="31"/>
      <c r="N11" s="27"/>
      <c r="O11" s="28"/>
    </row>
    <row r="12" spans="2:15" ht="22.35" customHeight="1" x14ac:dyDescent="0.2">
      <c r="B12" s="18" t="s">
        <v>86</v>
      </c>
      <c r="C12" s="19" t="s">
        <v>105</v>
      </c>
      <c r="D12" s="19" t="s">
        <v>178</v>
      </c>
      <c r="E12" s="29">
        <v>11</v>
      </c>
      <c r="F12" s="26" t="s">
        <v>146</v>
      </c>
      <c r="G12" s="30"/>
      <c r="H12" s="27"/>
      <c r="I12" s="31"/>
      <c r="J12" s="27"/>
      <c r="K12" s="31"/>
      <c r="L12" s="27"/>
      <c r="M12" s="31"/>
      <c r="N12" s="27"/>
      <c r="O12" s="28"/>
    </row>
    <row r="13" spans="2:15" ht="22.35" customHeight="1" x14ac:dyDescent="0.2">
      <c r="B13" s="18" t="s">
        <v>183</v>
      </c>
      <c r="C13" s="19" t="s">
        <v>69</v>
      </c>
      <c r="D13" s="19" t="s">
        <v>1</v>
      </c>
      <c r="E13" s="29">
        <v>26</v>
      </c>
      <c r="F13" s="26" t="s">
        <v>157</v>
      </c>
      <c r="G13" s="30"/>
      <c r="H13" s="27"/>
      <c r="I13" s="31"/>
      <c r="J13" s="27"/>
      <c r="K13" s="31"/>
      <c r="L13" s="27"/>
      <c r="M13" s="31"/>
      <c r="N13" s="27"/>
      <c r="O13" s="28"/>
    </row>
    <row r="14" spans="2:15" ht="22.35" customHeight="1" x14ac:dyDescent="0.2">
      <c r="B14" s="18" t="s">
        <v>45</v>
      </c>
      <c r="C14" s="19" t="s">
        <v>189</v>
      </c>
      <c r="D14" s="19" t="s">
        <v>138</v>
      </c>
      <c r="E14" s="29">
        <v>40</v>
      </c>
      <c r="F14" s="26" t="s">
        <v>146</v>
      </c>
      <c r="G14" s="30"/>
      <c r="H14" s="27"/>
      <c r="I14" s="31"/>
      <c r="J14" s="27"/>
      <c r="K14" s="31"/>
      <c r="L14" s="27"/>
      <c r="M14" s="31"/>
      <c r="N14" s="27"/>
      <c r="O14" s="28"/>
    </row>
    <row r="15" spans="2:15" ht="22.35" customHeight="1" x14ac:dyDescent="0.2">
      <c r="B15" s="22" t="s">
        <v>227</v>
      </c>
      <c r="C15" s="10" t="s">
        <v>73</v>
      </c>
      <c r="D15" s="10" t="s">
        <v>227</v>
      </c>
      <c r="E15" s="12"/>
      <c r="F15" s="11" t="s">
        <v>227</v>
      </c>
      <c r="G15" s="17"/>
      <c r="H15" s="21"/>
      <c r="I15" s="17"/>
      <c r="J15" s="12"/>
      <c r="K15" s="17"/>
      <c r="L15" s="12"/>
      <c r="M15" s="17"/>
      <c r="N15" s="12"/>
      <c r="O15" s="13"/>
    </row>
    <row r="16" spans="2:15" ht="22.35" customHeight="1" x14ac:dyDescent="0.2">
      <c r="B16" s="18" t="s">
        <v>154</v>
      </c>
      <c r="C16" s="19" t="s">
        <v>147</v>
      </c>
      <c r="D16" s="19" t="s">
        <v>227</v>
      </c>
      <c r="E16" s="12"/>
      <c r="F16" s="26" t="s">
        <v>227</v>
      </c>
      <c r="G16" s="17"/>
      <c r="H16" s="27"/>
      <c r="I16" s="17"/>
      <c r="J16" s="27"/>
      <c r="K16" s="17"/>
      <c r="L16" s="27"/>
      <c r="M16" s="17"/>
      <c r="N16" s="27"/>
      <c r="O16" s="28"/>
    </row>
    <row r="17" spans="2:15" ht="22.35" customHeight="1" x14ac:dyDescent="0.2">
      <c r="B17" s="18" t="s">
        <v>4</v>
      </c>
      <c r="C17" s="19" t="s">
        <v>33</v>
      </c>
      <c r="D17" s="19" t="s">
        <v>227</v>
      </c>
      <c r="E17" s="12"/>
      <c r="F17" s="26" t="s">
        <v>227</v>
      </c>
      <c r="G17" s="17"/>
      <c r="H17" s="27"/>
      <c r="I17" s="17"/>
      <c r="J17" s="27"/>
      <c r="K17" s="17"/>
      <c r="L17" s="27"/>
      <c r="M17" s="17"/>
      <c r="N17" s="27"/>
      <c r="O17" s="28"/>
    </row>
    <row r="18" spans="2:15" ht="22.35" customHeight="1" x14ac:dyDescent="0.2">
      <c r="B18" s="22" t="s">
        <v>151</v>
      </c>
      <c r="C18" s="10" t="s">
        <v>184</v>
      </c>
      <c r="D18" s="10" t="s">
        <v>67</v>
      </c>
      <c r="E18" s="12">
        <v>101</v>
      </c>
      <c r="F18" s="11" t="s">
        <v>155</v>
      </c>
      <c r="G18" s="17"/>
      <c r="H18" s="21"/>
      <c r="I18" s="20"/>
      <c r="J18" s="21"/>
      <c r="K18" s="20"/>
      <c r="L18" s="21"/>
      <c r="M18" s="20"/>
      <c r="N18" s="21"/>
      <c r="O18" s="13"/>
    </row>
    <row r="19" spans="2:15" ht="22.35" customHeight="1" x14ac:dyDescent="0.2">
      <c r="B19" s="22" t="s">
        <v>5</v>
      </c>
      <c r="C19" s="10" t="s">
        <v>207</v>
      </c>
      <c r="D19" s="10" t="s">
        <v>101</v>
      </c>
      <c r="E19" s="12">
        <v>14</v>
      </c>
      <c r="F19" s="11" t="s">
        <v>146</v>
      </c>
      <c r="G19" s="17"/>
      <c r="H19" s="21"/>
      <c r="I19" s="20"/>
      <c r="J19" s="21"/>
      <c r="K19" s="20"/>
      <c r="L19" s="21"/>
      <c r="M19" s="20"/>
      <c r="N19" s="21"/>
      <c r="O19" s="13"/>
    </row>
    <row r="20" spans="2:15" ht="22.35" customHeight="1" x14ac:dyDescent="0.2">
      <c r="B20" s="22" t="s">
        <v>118</v>
      </c>
      <c r="C20" s="10" t="s">
        <v>125</v>
      </c>
      <c r="D20" s="10" t="s">
        <v>122</v>
      </c>
      <c r="E20" s="12">
        <v>10</v>
      </c>
      <c r="F20" s="11" t="s">
        <v>146</v>
      </c>
      <c r="G20" s="17"/>
      <c r="H20" s="21"/>
      <c r="I20" s="20"/>
      <c r="J20" s="21"/>
      <c r="K20" s="20"/>
      <c r="L20" s="21"/>
      <c r="M20" s="20"/>
      <c r="N20" s="21"/>
      <c r="O20" s="13"/>
    </row>
    <row r="21" spans="2:15" ht="22.35" customHeight="1" x14ac:dyDescent="0.2">
      <c r="B21" s="22" t="s">
        <v>31</v>
      </c>
      <c r="C21" s="10" t="s">
        <v>44</v>
      </c>
      <c r="D21" s="10" t="s">
        <v>164</v>
      </c>
      <c r="E21" s="12">
        <v>1</v>
      </c>
      <c r="F21" s="11" t="s">
        <v>146</v>
      </c>
      <c r="G21" s="17"/>
      <c r="H21" s="21"/>
      <c r="I21" s="20"/>
      <c r="J21" s="21"/>
      <c r="K21" s="20"/>
      <c r="L21" s="21"/>
      <c r="M21" s="20"/>
      <c r="N21" s="21"/>
      <c r="O21" s="13"/>
    </row>
    <row r="22" spans="2:15" ht="22.35" customHeight="1" x14ac:dyDescent="0.2">
      <c r="B22" s="22" t="s">
        <v>135</v>
      </c>
      <c r="C22" s="10" t="s">
        <v>49</v>
      </c>
      <c r="D22" s="10" t="s">
        <v>227</v>
      </c>
      <c r="E22" s="12">
        <v>101</v>
      </c>
      <c r="F22" s="11" t="s">
        <v>155</v>
      </c>
      <c r="G22" s="17"/>
      <c r="H22" s="21"/>
      <c r="I22" s="20"/>
      <c r="J22" s="21"/>
      <c r="K22" s="20"/>
      <c r="L22" s="21"/>
      <c r="M22" s="20"/>
      <c r="N22" s="21"/>
      <c r="O22" s="13"/>
    </row>
    <row r="23" spans="2:15" ht="22.35" customHeight="1" x14ac:dyDescent="0.2">
      <c r="B23" s="22" t="s">
        <v>20</v>
      </c>
      <c r="C23" s="10" t="s">
        <v>75</v>
      </c>
      <c r="D23" s="10" t="s">
        <v>62</v>
      </c>
      <c r="E23" s="12">
        <v>91</v>
      </c>
      <c r="F23" s="11" t="s">
        <v>70</v>
      </c>
      <c r="G23" s="17"/>
      <c r="H23" s="21"/>
      <c r="I23" s="20"/>
      <c r="J23" s="21"/>
      <c r="K23" s="20"/>
      <c r="L23" s="21"/>
      <c r="M23" s="20"/>
      <c r="N23" s="21"/>
      <c r="O23" s="13"/>
    </row>
    <row r="24" spans="2:15" ht="22.35" customHeight="1" x14ac:dyDescent="0.2">
      <c r="B24" s="22" t="s">
        <v>108</v>
      </c>
      <c r="C24" s="10" t="s">
        <v>207</v>
      </c>
      <c r="D24" s="10" t="s">
        <v>143</v>
      </c>
      <c r="E24" s="12">
        <v>11</v>
      </c>
      <c r="F24" s="11" t="s">
        <v>146</v>
      </c>
      <c r="G24" s="17"/>
      <c r="H24" s="21"/>
      <c r="I24" s="20"/>
      <c r="J24" s="21"/>
      <c r="K24" s="20"/>
      <c r="L24" s="21"/>
      <c r="M24" s="20"/>
      <c r="N24" s="21"/>
      <c r="O24" s="13"/>
    </row>
    <row r="25" spans="2:15" ht="22.35" customHeight="1" x14ac:dyDescent="0.2">
      <c r="B25" s="22" t="s">
        <v>16</v>
      </c>
      <c r="C25" s="10" t="s">
        <v>97</v>
      </c>
      <c r="D25" s="10" t="s">
        <v>169</v>
      </c>
      <c r="E25" s="12">
        <v>27</v>
      </c>
      <c r="F25" s="11" t="s">
        <v>155</v>
      </c>
      <c r="G25" s="17"/>
      <c r="H25" s="21"/>
      <c r="I25" s="20"/>
      <c r="J25" s="21"/>
      <c r="K25" s="20"/>
      <c r="L25" s="21"/>
      <c r="M25" s="20"/>
      <c r="N25" s="21"/>
      <c r="O25" s="13"/>
    </row>
    <row r="26" spans="2:15" ht="22.35" customHeight="1" x14ac:dyDescent="0.2">
      <c r="B26" s="18" t="s">
        <v>156</v>
      </c>
      <c r="C26" s="19" t="s">
        <v>58</v>
      </c>
      <c r="D26" s="19" t="s">
        <v>227</v>
      </c>
      <c r="E26" s="12"/>
      <c r="F26" s="26" t="s">
        <v>227</v>
      </c>
      <c r="G26" s="17"/>
      <c r="H26" s="27"/>
      <c r="I26" s="17"/>
      <c r="J26" s="27"/>
      <c r="K26" s="17"/>
      <c r="L26" s="27"/>
      <c r="M26" s="17"/>
      <c r="N26" s="27"/>
      <c r="O26" s="28"/>
    </row>
    <row r="27" spans="2:15" ht="22.35" customHeight="1" x14ac:dyDescent="0.2">
      <c r="B27" s="23" t="s">
        <v>151</v>
      </c>
      <c r="C27" s="14" t="s">
        <v>207</v>
      </c>
      <c r="D27" s="14" t="s">
        <v>143</v>
      </c>
      <c r="E27" s="6">
        <v>50</v>
      </c>
      <c r="F27" s="15" t="s">
        <v>146</v>
      </c>
      <c r="G27" s="5"/>
      <c r="H27" s="25"/>
      <c r="I27" s="24"/>
      <c r="J27" s="25"/>
      <c r="K27" s="24"/>
      <c r="L27" s="25"/>
      <c r="M27" s="24"/>
      <c r="N27" s="25"/>
      <c r="O27" s="16"/>
    </row>
    <row r="28" spans="2:15" ht="22.35" customHeight="1" x14ac:dyDescent="0.2">
      <c r="B28" s="22" t="s">
        <v>227</v>
      </c>
      <c r="C28" s="10" t="s">
        <v>73</v>
      </c>
      <c r="D28" s="10" t="s">
        <v>227</v>
      </c>
      <c r="E28" s="12"/>
      <c r="F28" s="11" t="s">
        <v>227</v>
      </c>
      <c r="G28" s="17"/>
      <c r="H28" s="21"/>
      <c r="I28" s="17"/>
      <c r="J28" s="12"/>
      <c r="K28" s="17"/>
      <c r="L28" s="12"/>
      <c r="M28" s="17"/>
      <c r="N28" s="12"/>
      <c r="O28" s="13"/>
    </row>
    <row r="29" spans="2:15" ht="22.35" customHeight="1" x14ac:dyDescent="0.2">
      <c r="B29" s="18" t="s">
        <v>226</v>
      </c>
      <c r="C29" s="19" t="s">
        <v>175</v>
      </c>
      <c r="D29" s="19" t="s">
        <v>227</v>
      </c>
      <c r="E29" s="12"/>
      <c r="F29" s="26" t="s">
        <v>227</v>
      </c>
      <c r="G29" s="17"/>
      <c r="H29" s="27"/>
      <c r="I29" s="17"/>
      <c r="J29" s="21"/>
      <c r="K29" s="17"/>
      <c r="L29" s="21"/>
      <c r="M29" s="17"/>
      <c r="N29" s="27"/>
      <c r="O29" s="28"/>
    </row>
    <row r="30" spans="2:15" ht="22.35" customHeight="1" x14ac:dyDescent="0.2">
      <c r="B30" s="18" t="s">
        <v>29</v>
      </c>
      <c r="C30" s="19" t="s">
        <v>172</v>
      </c>
      <c r="D30" s="19" t="s">
        <v>227</v>
      </c>
      <c r="E30" s="12"/>
      <c r="F30" s="26" t="s">
        <v>227</v>
      </c>
      <c r="G30" s="17"/>
      <c r="H30" s="27"/>
      <c r="I30" s="17"/>
      <c r="J30" s="21"/>
      <c r="K30" s="17"/>
      <c r="L30" s="21"/>
      <c r="M30" s="17"/>
      <c r="N30" s="27"/>
      <c r="O30" s="28"/>
    </row>
    <row r="31" spans="2:15" ht="22.35" customHeight="1" x14ac:dyDescent="0.2">
      <c r="B31" s="22" t="s">
        <v>151</v>
      </c>
      <c r="C31" s="10" t="s">
        <v>153</v>
      </c>
      <c r="D31" s="10" t="s">
        <v>9</v>
      </c>
      <c r="E31" s="12">
        <v>1</v>
      </c>
      <c r="F31" s="11" t="s">
        <v>173</v>
      </c>
      <c r="G31" s="17"/>
      <c r="H31" s="21"/>
      <c r="I31" s="20"/>
      <c r="J31" s="21"/>
      <c r="K31" s="20"/>
      <c r="L31" s="21"/>
      <c r="M31" s="20"/>
      <c r="N31" s="21"/>
      <c r="O31" s="13"/>
    </row>
    <row r="32" spans="2:15" ht="22.35" customHeight="1" x14ac:dyDescent="0.2">
      <c r="B32" s="22" t="s">
        <v>227</v>
      </c>
      <c r="C32" s="10" t="s">
        <v>73</v>
      </c>
      <c r="D32" s="10" t="s">
        <v>227</v>
      </c>
      <c r="E32" s="12"/>
      <c r="F32" s="11" t="s">
        <v>227</v>
      </c>
      <c r="G32" s="17"/>
      <c r="H32" s="21"/>
      <c r="I32" s="17"/>
      <c r="J32" s="12"/>
      <c r="K32" s="17"/>
      <c r="L32" s="12"/>
      <c r="M32" s="17"/>
      <c r="N32" s="12"/>
      <c r="O32" s="13"/>
    </row>
    <row r="33" spans="2:15" ht="22.35" customHeight="1" x14ac:dyDescent="0.2">
      <c r="B33" s="18" t="s">
        <v>37</v>
      </c>
      <c r="C33" s="19" t="s">
        <v>133</v>
      </c>
      <c r="D33" s="19" t="s">
        <v>227</v>
      </c>
      <c r="E33" s="12"/>
      <c r="F33" s="26" t="s">
        <v>227</v>
      </c>
      <c r="G33" s="17"/>
      <c r="H33" s="27"/>
      <c r="I33" s="17"/>
      <c r="J33" s="21"/>
      <c r="K33" s="17"/>
      <c r="L33" s="27"/>
      <c r="M33" s="17"/>
      <c r="N33" s="21"/>
      <c r="O33" s="28"/>
    </row>
    <row r="34" spans="2:15" ht="22.35" customHeight="1" x14ac:dyDescent="0.2">
      <c r="B34" s="22" t="s">
        <v>151</v>
      </c>
      <c r="C34" s="10" t="s">
        <v>10</v>
      </c>
      <c r="D34" s="10" t="s">
        <v>55</v>
      </c>
      <c r="E34" s="12">
        <v>10</v>
      </c>
      <c r="F34" s="11" t="s">
        <v>146</v>
      </c>
      <c r="G34" s="17"/>
      <c r="H34" s="21"/>
      <c r="I34" s="20"/>
      <c r="J34" s="21"/>
      <c r="K34" s="20"/>
      <c r="L34" s="21"/>
      <c r="M34" s="20"/>
      <c r="N34" s="21"/>
      <c r="O34" s="13"/>
    </row>
    <row r="35" spans="2:15" ht="22.35" customHeight="1" x14ac:dyDescent="0.2">
      <c r="B35" s="22" t="s">
        <v>227</v>
      </c>
      <c r="C35" s="10" t="s">
        <v>77</v>
      </c>
      <c r="D35" s="10" t="s">
        <v>227</v>
      </c>
      <c r="E35" s="12"/>
      <c r="F35" s="11" t="s">
        <v>227</v>
      </c>
      <c r="G35" s="17"/>
      <c r="H35" s="21"/>
      <c r="I35" s="17"/>
      <c r="J35" s="12"/>
      <c r="K35" s="17"/>
      <c r="L35" s="12"/>
      <c r="M35" s="17"/>
      <c r="N35" s="12"/>
      <c r="O35" s="13"/>
    </row>
    <row r="36" spans="2:15" ht="22.35" customHeight="1" x14ac:dyDescent="0.2">
      <c r="B36" s="18" t="s">
        <v>227</v>
      </c>
      <c r="C36" s="19" t="s">
        <v>225</v>
      </c>
      <c r="D36" s="19" t="s">
        <v>227</v>
      </c>
      <c r="E36" s="12"/>
      <c r="F36" s="26" t="s">
        <v>227</v>
      </c>
      <c r="G36" s="17"/>
      <c r="H36" s="27"/>
      <c r="I36" s="17"/>
      <c r="J36" s="27"/>
      <c r="K36" s="17"/>
      <c r="L36" s="27"/>
      <c r="M36" s="17"/>
      <c r="N36" s="27"/>
      <c r="O36" s="28"/>
    </row>
    <row r="37" spans="2:15" ht="22.35" customHeight="1" x14ac:dyDescent="0.2">
      <c r="B37" s="22" t="s">
        <v>227</v>
      </c>
      <c r="C37" s="10" t="s">
        <v>188</v>
      </c>
      <c r="D37" s="10" t="s">
        <v>227</v>
      </c>
      <c r="E37" s="32">
        <v>19.100000000000001</v>
      </c>
      <c r="F37" s="11" t="s">
        <v>34</v>
      </c>
      <c r="G37" s="17"/>
      <c r="H37" s="21"/>
      <c r="I37" s="17"/>
      <c r="J37" s="12"/>
      <c r="K37" s="17"/>
      <c r="L37" s="12"/>
      <c r="M37" s="17"/>
      <c r="N37" s="12"/>
      <c r="O37" s="13"/>
    </row>
    <row r="38" spans="2:15" ht="22.35" customHeight="1" x14ac:dyDescent="0.2">
      <c r="B38" s="22" t="s">
        <v>227</v>
      </c>
      <c r="C38" s="10" t="s">
        <v>90</v>
      </c>
      <c r="D38" s="10" t="s">
        <v>227</v>
      </c>
      <c r="E38" s="32">
        <v>3.56</v>
      </c>
      <c r="F38" s="11" t="s">
        <v>34</v>
      </c>
      <c r="G38" s="17"/>
      <c r="H38" s="21"/>
      <c r="I38" s="17"/>
      <c r="J38" s="12"/>
      <c r="K38" s="17"/>
      <c r="L38" s="12"/>
      <c r="M38" s="17"/>
      <c r="N38" s="12"/>
      <c r="O38" s="13"/>
    </row>
    <row r="39" spans="2:15" ht="22.35" customHeight="1" x14ac:dyDescent="0.2">
      <c r="B39" s="22" t="s">
        <v>227</v>
      </c>
      <c r="C39" s="10" t="s">
        <v>66</v>
      </c>
      <c r="D39" s="10" t="s">
        <v>227</v>
      </c>
      <c r="E39" s="32">
        <v>1.01</v>
      </c>
      <c r="F39" s="11" t="s">
        <v>34</v>
      </c>
      <c r="G39" s="17"/>
      <c r="H39" s="21"/>
      <c r="I39" s="17"/>
      <c r="J39" s="12"/>
      <c r="K39" s="17"/>
      <c r="L39" s="12"/>
      <c r="M39" s="17"/>
      <c r="N39" s="12"/>
      <c r="O39" s="13"/>
    </row>
    <row r="40" spans="2:15" ht="22.35" customHeight="1" x14ac:dyDescent="0.2">
      <c r="B40" s="22" t="s">
        <v>227</v>
      </c>
      <c r="C40" s="10" t="s">
        <v>99</v>
      </c>
      <c r="D40" s="10" t="s">
        <v>227</v>
      </c>
      <c r="E40" s="32">
        <v>0.32</v>
      </c>
      <c r="F40" s="11" t="s">
        <v>34</v>
      </c>
      <c r="G40" s="17"/>
      <c r="H40" s="21"/>
      <c r="I40" s="17"/>
      <c r="J40" s="12"/>
      <c r="K40" s="17"/>
      <c r="L40" s="12"/>
      <c r="M40" s="17"/>
      <c r="N40" s="12"/>
      <c r="O40" s="13"/>
    </row>
    <row r="41" spans="2:15" ht="22.35" customHeight="1" x14ac:dyDescent="0.2">
      <c r="B41" s="22" t="s">
        <v>227</v>
      </c>
      <c r="C41" s="10" t="s">
        <v>202</v>
      </c>
      <c r="D41" s="10" t="s">
        <v>227</v>
      </c>
      <c r="E41" s="32">
        <v>3.15</v>
      </c>
      <c r="F41" s="11" t="s">
        <v>34</v>
      </c>
      <c r="G41" s="17"/>
      <c r="H41" s="21"/>
      <c r="I41" s="17"/>
      <c r="J41" s="12"/>
      <c r="K41" s="17"/>
      <c r="L41" s="12"/>
      <c r="M41" s="17"/>
      <c r="N41" s="12"/>
      <c r="O41" s="13"/>
    </row>
    <row r="42" spans="2:15" ht="22.35" customHeight="1" x14ac:dyDescent="0.2">
      <c r="B42" s="22" t="s">
        <v>227</v>
      </c>
      <c r="C42" s="10" t="s">
        <v>185</v>
      </c>
      <c r="D42" s="10" t="s">
        <v>227</v>
      </c>
      <c r="E42" s="32">
        <v>0.8</v>
      </c>
      <c r="F42" s="11" t="s">
        <v>34</v>
      </c>
      <c r="G42" s="17"/>
      <c r="H42" s="21"/>
      <c r="I42" s="17"/>
      <c r="J42" s="12"/>
      <c r="K42" s="17"/>
      <c r="L42" s="12"/>
      <c r="M42" s="17"/>
      <c r="N42" s="12"/>
      <c r="O42" s="13"/>
    </row>
    <row r="43" spans="2:15" ht="22.35" customHeight="1" x14ac:dyDescent="0.2">
      <c r="B43" s="22" t="s">
        <v>227</v>
      </c>
      <c r="C43" s="10" t="s">
        <v>93</v>
      </c>
      <c r="D43" s="10" t="s">
        <v>227</v>
      </c>
      <c r="E43" s="12"/>
      <c r="F43" s="11" t="s">
        <v>34</v>
      </c>
      <c r="G43" s="17"/>
      <c r="H43" s="21"/>
      <c r="I43" s="17"/>
      <c r="J43" s="12"/>
      <c r="K43" s="17"/>
      <c r="L43" s="12"/>
      <c r="M43" s="17"/>
      <c r="N43" s="12"/>
      <c r="O43" s="13"/>
    </row>
    <row r="44" spans="2:15" ht="22.35" customHeight="1" x14ac:dyDescent="0.2">
      <c r="B44" s="22" t="s">
        <v>227</v>
      </c>
      <c r="C44" s="10" t="s">
        <v>64</v>
      </c>
      <c r="D44" s="10" t="s">
        <v>227</v>
      </c>
      <c r="E44" s="32">
        <v>6.0000000000000001E-3</v>
      </c>
      <c r="F44" s="11" t="s">
        <v>34</v>
      </c>
      <c r="G44" s="17"/>
      <c r="H44" s="21"/>
      <c r="I44" s="17"/>
      <c r="J44" s="12"/>
      <c r="K44" s="17"/>
      <c r="L44" s="12"/>
      <c r="M44" s="17"/>
      <c r="N44" s="12"/>
      <c r="O44" s="13"/>
    </row>
    <row r="45" spans="2:15" ht="22.35" customHeight="1" x14ac:dyDescent="0.2">
      <c r="B45" s="22" t="s">
        <v>227</v>
      </c>
      <c r="C45" s="10" t="s">
        <v>40</v>
      </c>
      <c r="D45" s="10" t="s">
        <v>227</v>
      </c>
      <c r="E45" s="32">
        <v>0.09</v>
      </c>
      <c r="F45" s="11" t="s">
        <v>34</v>
      </c>
      <c r="G45" s="17"/>
      <c r="H45" s="21"/>
      <c r="I45" s="17"/>
      <c r="J45" s="12"/>
      <c r="K45" s="17"/>
      <c r="L45" s="12"/>
      <c r="M45" s="17"/>
      <c r="N45" s="12"/>
      <c r="O45" s="13"/>
    </row>
    <row r="46" spans="2:15" ht="22.35" customHeight="1" x14ac:dyDescent="0.2">
      <c r="B46" s="22" t="s">
        <v>227</v>
      </c>
      <c r="C46" s="10" t="s">
        <v>220</v>
      </c>
      <c r="D46" s="10" t="s">
        <v>227</v>
      </c>
      <c r="E46" s="32">
        <v>5.5</v>
      </c>
      <c r="F46" s="11" t="s">
        <v>34</v>
      </c>
      <c r="G46" s="17"/>
      <c r="H46" s="21"/>
      <c r="I46" s="17"/>
      <c r="J46" s="12"/>
      <c r="K46" s="17"/>
      <c r="L46" s="12"/>
      <c r="M46" s="17"/>
      <c r="N46" s="12"/>
      <c r="O46" s="13"/>
    </row>
    <row r="47" spans="2:15" ht="22.35" customHeight="1" x14ac:dyDescent="0.2">
      <c r="B47" s="22" t="s">
        <v>227</v>
      </c>
      <c r="C47" s="10" t="s">
        <v>213</v>
      </c>
      <c r="D47" s="10" t="s">
        <v>227</v>
      </c>
      <c r="E47" s="12"/>
      <c r="F47" s="11" t="s">
        <v>227</v>
      </c>
      <c r="G47" s="17"/>
      <c r="H47" s="21"/>
      <c r="I47" s="17"/>
      <c r="J47" s="12"/>
      <c r="K47" s="17"/>
      <c r="L47" s="12"/>
      <c r="M47" s="17"/>
      <c r="N47" s="12"/>
      <c r="O47" s="13"/>
    </row>
    <row r="48" spans="2:15" ht="22.35" customHeight="1" x14ac:dyDescent="0.2">
      <c r="B48" s="22" t="s">
        <v>227</v>
      </c>
      <c r="C48" s="10" t="s">
        <v>191</v>
      </c>
      <c r="D48" s="10" t="s">
        <v>227</v>
      </c>
      <c r="E48" s="12">
        <v>8</v>
      </c>
      <c r="F48" s="11" t="s">
        <v>34</v>
      </c>
      <c r="G48" s="17"/>
      <c r="H48" s="21"/>
      <c r="I48" s="17"/>
      <c r="J48" s="12"/>
      <c r="K48" s="17"/>
      <c r="L48" s="12"/>
      <c r="M48" s="17"/>
      <c r="N48" s="12"/>
      <c r="O48" s="13"/>
    </row>
    <row r="49" spans="2:15" ht="22.35" customHeight="1" x14ac:dyDescent="0.2">
      <c r="B49" s="22" t="s">
        <v>227</v>
      </c>
      <c r="C49" s="10" t="s">
        <v>60</v>
      </c>
      <c r="D49" s="10" t="s">
        <v>227</v>
      </c>
      <c r="E49" s="32">
        <v>14.97</v>
      </c>
      <c r="F49" s="11" t="s">
        <v>34</v>
      </c>
      <c r="G49" s="17"/>
      <c r="H49" s="21"/>
      <c r="I49" s="17"/>
      <c r="J49" s="12"/>
      <c r="K49" s="17"/>
      <c r="L49" s="12"/>
      <c r="M49" s="17"/>
      <c r="N49" s="12"/>
      <c r="O49" s="13"/>
    </row>
    <row r="50" spans="2:15" ht="22.35" customHeight="1" x14ac:dyDescent="0.2">
      <c r="B50" s="23" t="s">
        <v>227</v>
      </c>
      <c r="C50" s="14" t="s">
        <v>140</v>
      </c>
      <c r="D50" s="14" t="s">
        <v>227</v>
      </c>
      <c r="E50" s="6"/>
      <c r="F50" s="15" t="s">
        <v>227</v>
      </c>
      <c r="G50" s="5"/>
      <c r="H50" s="25"/>
      <c r="I50" s="5"/>
      <c r="J50" s="6"/>
      <c r="K50" s="5"/>
      <c r="L50" s="6"/>
      <c r="M50" s="5"/>
      <c r="N50" s="6"/>
      <c r="O50" s="16"/>
    </row>
    <row r="51" spans="2:15" ht="22.35" customHeight="1" x14ac:dyDescent="0.2">
      <c r="B51" s="22" t="s">
        <v>227</v>
      </c>
      <c r="C51" s="10" t="s">
        <v>190</v>
      </c>
      <c r="D51" s="10" t="s">
        <v>227</v>
      </c>
      <c r="E51" s="12"/>
      <c r="F51" s="11" t="s">
        <v>227</v>
      </c>
      <c r="G51" s="17"/>
      <c r="H51" s="21"/>
      <c r="I51" s="17"/>
      <c r="J51" s="12"/>
      <c r="K51" s="17"/>
      <c r="L51" s="12"/>
      <c r="M51" s="17"/>
      <c r="N51" s="12"/>
      <c r="O51" s="13"/>
    </row>
    <row r="52" spans="2:15" ht="22.35" customHeight="1" x14ac:dyDescent="0.2">
      <c r="B52" s="22" t="s">
        <v>227</v>
      </c>
      <c r="C52" s="10" t="s">
        <v>13</v>
      </c>
      <c r="D52" s="10" t="s">
        <v>227</v>
      </c>
      <c r="E52" s="12">
        <v>10</v>
      </c>
      <c r="F52" s="11" t="s">
        <v>34</v>
      </c>
      <c r="G52" s="17"/>
      <c r="H52" s="21"/>
      <c r="I52" s="17"/>
      <c r="J52" s="12"/>
      <c r="K52" s="17"/>
      <c r="L52" s="12"/>
      <c r="M52" s="17"/>
      <c r="N52" s="12"/>
      <c r="O52" s="13"/>
    </row>
    <row r="53" spans="2:15" ht="22.35" customHeight="1" x14ac:dyDescent="0.2">
      <c r="B53" s="22" t="s">
        <v>227</v>
      </c>
      <c r="C53" s="10" t="s">
        <v>2</v>
      </c>
      <c r="D53" s="10" t="s">
        <v>227</v>
      </c>
      <c r="E53" s="12"/>
      <c r="F53" s="11" t="s">
        <v>227</v>
      </c>
      <c r="G53" s="17"/>
      <c r="H53" s="21"/>
      <c r="I53" s="17"/>
      <c r="J53" s="12"/>
      <c r="K53" s="17"/>
      <c r="L53" s="12"/>
      <c r="M53" s="17"/>
      <c r="N53" s="12"/>
      <c r="O53" s="13"/>
    </row>
    <row r="54" spans="2:15" ht="22.35" customHeight="1" x14ac:dyDescent="0.2">
      <c r="B54" s="22" t="s">
        <v>227</v>
      </c>
      <c r="C54" s="10" t="s">
        <v>205</v>
      </c>
      <c r="D54" s="10" t="s">
        <v>227</v>
      </c>
      <c r="E54" s="12"/>
      <c r="F54" s="11" t="s">
        <v>227</v>
      </c>
      <c r="G54" s="17"/>
      <c r="H54" s="21"/>
      <c r="I54" s="17"/>
      <c r="J54" s="12"/>
      <c r="K54" s="17"/>
      <c r="L54" s="12"/>
      <c r="M54" s="17"/>
      <c r="N54" s="12"/>
      <c r="O54" s="13"/>
    </row>
    <row r="55" spans="2:15" ht="22.35" customHeight="1" x14ac:dyDescent="0.2">
      <c r="B55" s="22" t="s">
        <v>227</v>
      </c>
      <c r="C55" s="10" t="s">
        <v>84</v>
      </c>
      <c r="D55" s="10" t="s">
        <v>227</v>
      </c>
      <c r="E55" s="12"/>
      <c r="F55" s="11" t="s">
        <v>227</v>
      </c>
      <c r="G55" s="17"/>
      <c r="H55" s="21"/>
      <c r="I55" s="17"/>
      <c r="J55" s="12"/>
      <c r="K55" s="17"/>
      <c r="L55" s="12"/>
      <c r="M55" s="17"/>
      <c r="N55" s="12"/>
      <c r="O55" s="13"/>
    </row>
    <row r="56" spans="2:15" ht="22.35" customHeight="1" x14ac:dyDescent="0.2">
      <c r="B56" s="22" t="s">
        <v>227</v>
      </c>
      <c r="C56" s="10" t="s">
        <v>77</v>
      </c>
      <c r="D56" s="10" t="s">
        <v>227</v>
      </c>
      <c r="E56" s="12"/>
      <c r="F56" s="11" t="s">
        <v>227</v>
      </c>
      <c r="G56" s="17"/>
      <c r="H56" s="21"/>
      <c r="I56" s="17"/>
      <c r="J56" s="12"/>
      <c r="K56" s="17"/>
      <c r="L56" s="12"/>
      <c r="M56" s="17"/>
      <c r="N56" s="12"/>
      <c r="O56" s="13"/>
    </row>
    <row r="57" spans="2:15" ht="22.35" customHeight="1" x14ac:dyDescent="0.2">
      <c r="B57" s="18" t="s">
        <v>48</v>
      </c>
      <c r="C57" s="19" t="s">
        <v>205</v>
      </c>
      <c r="D57" s="19" t="s">
        <v>227</v>
      </c>
      <c r="E57" s="12"/>
      <c r="F57" s="26" t="s">
        <v>227</v>
      </c>
      <c r="G57" s="17"/>
      <c r="H57" s="27"/>
      <c r="I57" s="17"/>
      <c r="J57" s="21"/>
      <c r="K57" s="17"/>
      <c r="L57" s="27"/>
      <c r="M57" s="17"/>
      <c r="N57" s="21"/>
      <c r="O57" s="28"/>
    </row>
    <row r="58" spans="2:15" ht="22.35" customHeight="1" x14ac:dyDescent="0.2">
      <c r="B58" s="18" t="s">
        <v>65</v>
      </c>
      <c r="C58" s="19" t="s">
        <v>150</v>
      </c>
      <c r="D58" s="19" t="s">
        <v>227</v>
      </c>
      <c r="E58" s="12"/>
      <c r="F58" s="26" t="s">
        <v>227</v>
      </c>
      <c r="G58" s="17"/>
      <c r="H58" s="27"/>
      <c r="I58" s="17"/>
      <c r="J58" s="21"/>
      <c r="K58" s="17"/>
      <c r="L58" s="27"/>
      <c r="M58" s="17"/>
      <c r="N58" s="21"/>
      <c r="O58" s="28"/>
    </row>
    <row r="59" spans="2:15" ht="22.35" customHeight="1" x14ac:dyDescent="0.2">
      <c r="B59" s="22" t="s">
        <v>151</v>
      </c>
      <c r="C59" s="10" t="s">
        <v>129</v>
      </c>
      <c r="D59" s="10" t="s">
        <v>165</v>
      </c>
      <c r="E59" s="12">
        <v>77</v>
      </c>
      <c r="F59" s="11" t="s">
        <v>146</v>
      </c>
      <c r="G59" s="17"/>
      <c r="H59" s="21"/>
      <c r="I59" s="20"/>
      <c r="J59" s="21"/>
      <c r="K59" s="20"/>
      <c r="L59" s="21"/>
      <c r="M59" s="20"/>
      <c r="N59" s="21"/>
      <c r="O59" s="13"/>
    </row>
    <row r="60" spans="2:15" ht="22.35" customHeight="1" x14ac:dyDescent="0.2">
      <c r="B60" s="22" t="s">
        <v>5</v>
      </c>
      <c r="C60" s="10" t="s">
        <v>126</v>
      </c>
      <c r="D60" s="10" t="s">
        <v>11</v>
      </c>
      <c r="E60" s="32">
        <v>0.54</v>
      </c>
      <c r="F60" s="11" t="s">
        <v>34</v>
      </c>
      <c r="G60" s="17"/>
      <c r="H60" s="21"/>
      <c r="I60" s="17"/>
      <c r="J60" s="12"/>
      <c r="K60" s="17"/>
      <c r="L60" s="12"/>
      <c r="M60" s="17"/>
      <c r="N60" s="12"/>
      <c r="O60" s="13"/>
    </row>
    <row r="61" spans="2:15" ht="22.35" customHeight="1" x14ac:dyDescent="0.2">
      <c r="B61" s="22" t="s">
        <v>227</v>
      </c>
      <c r="C61" s="10" t="s">
        <v>77</v>
      </c>
      <c r="D61" s="10" t="s">
        <v>227</v>
      </c>
      <c r="E61" s="12"/>
      <c r="F61" s="11" t="s">
        <v>227</v>
      </c>
      <c r="G61" s="17"/>
      <c r="H61" s="21"/>
      <c r="I61" s="17"/>
      <c r="J61" s="12"/>
      <c r="K61" s="17"/>
      <c r="L61" s="12"/>
      <c r="M61" s="17"/>
      <c r="N61" s="12"/>
      <c r="O61" s="13"/>
    </row>
    <row r="62" spans="2:15" ht="22.35" customHeight="1" x14ac:dyDescent="0.2">
      <c r="B62" s="18" t="s">
        <v>8</v>
      </c>
      <c r="C62" s="19" t="s">
        <v>140</v>
      </c>
      <c r="D62" s="19" t="s">
        <v>227</v>
      </c>
      <c r="E62" s="12"/>
      <c r="F62" s="26" t="s">
        <v>227</v>
      </c>
      <c r="G62" s="17"/>
      <c r="H62" s="27"/>
      <c r="I62" s="17"/>
      <c r="J62" s="21"/>
      <c r="K62" s="17"/>
      <c r="L62" s="21"/>
      <c r="M62" s="17"/>
      <c r="N62" s="27"/>
      <c r="O62" s="28"/>
    </row>
    <row r="63" spans="2:15" ht="22.35" customHeight="1" x14ac:dyDescent="0.2">
      <c r="B63" s="18" t="s">
        <v>65</v>
      </c>
      <c r="C63" s="19" t="s">
        <v>199</v>
      </c>
      <c r="D63" s="19" t="s">
        <v>227</v>
      </c>
      <c r="E63" s="12"/>
      <c r="F63" s="26" t="s">
        <v>227</v>
      </c>
      <c r="G63" s="17"/>
      <c r="H63" s="27"/>
      <c r="I63" s="17"/>
      <c r="J63" s="21"/>
      <c r="K63" s="17"/>
      <c r="L63" s="21"/>
      <c r="M63" s="17"/>
      <c r="N63" s="27"/>
      <c r="O63" s="28"/>
    </row>
    <row r="64" spans="2:15" ht="22.35" customHeight="1" x14ac:dyDescent="0.2">
      <c r="B64" s="22" t="s">
        <v>151</v>
      </c>
      <c r="C64" s="10" t="s">
        <v>25</v>
      </c>
      <c r="D64" s="10" t="s">
        <v>42</v>
      </c>
      <c r="E64" s="12">
        <v>26</v>
      </c>
      <c r="F64" s="11" t="s">
        <v>142</v>
      </c>
      <c r="G64" s="17"/>
      <c r="H64" s="21"/>
      <c r="I64" s="20"/>
      <c r="J64" s="21"/>
      <c r="K64" s="20"/>
      <c r="L64" s="21"/>
      <c r="M64" s="20"/>
      <c r="N64" s="21"/>
      <c r="O64" s="13"/>
    </row>
    <row r="65" spans="2:15" ht="22.35" customHeight="1" x14ac:dyDescent="0.2">
      <c r="B65" s="22" t="s">
        <v>5</v>
      </c>
      <c r="C65" s="10" t="s">
        <v>22</v>
      </c>
      <c r="D65" s="10" t="s">
        <v>215</v>
      </c>
      <c r="E65" s="12">
        <v>26</v>
      </c>
      <c r="F65" s="11" t="s">
        <v>142</v>
      </c>
      <c r="G65" s="17"/>
      <c r="H65" s="21"/>
      <c r="I65" s="20"/>
      <c r="J65" s="21"/>
      <c r="K65" s="20"/>
      <c r="L65" s="21"/>
      <c r="M65" s="20"/>
      <c r="N65" s="21"/>
      <c r="O65" s="13"/>
    </row>
    <row r="66" spans="2:15" x14ac:dyDescent="0.2">
      <c r="B66" s="23" t="s">
        <v>227</v>
      </c>
      <c r="C66" s="14" t="s">
        <v>77</v>
      </c>
      <c r="D66" s="14" t="s">
        <v>227</v>
      </c>
      <c r="E66" s="6"/>
      <c r="F66" s="15" t="s">
        <v>227</v>
      </c>
      <c r="G66" s="5"/>
      <c r="H66" s="25"/>
      <c r="I66" s="5"/>
      <c r="J66" s="6"/>
      <c r="K66" s="5"/>
      <c r="L66" s="6"/>
      <c r="M66" s="5"/>
      <c r="N66" s="6"/>
      <c r="O66" s="16"/>
    </row>
    <row r="67" spans="2:15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</sheetData>
  <mergeCells count="11">
    <mergeCell ref="B1:O2"/>
    <mergeCell ref="B3:B4"/>
    <mergeCell ref="C3:C4"/>
    <mergeCell ref="D3:D4"/>
    <mergeCell ref="E3:E4"/>
    <mergeCell ref="F3:F4"/>
    <mergeCell ref="G3:H3"/>
    <mergeCell ref="I3:J3"/>
    <mergeCell ref="K3:L3"/>
    <mergeCell ref="M3:N3"/>
    <mergeCell ref="O3:O4"/>
  </mergeCells>
  <phoneticPr fontId="4" type="noConversion"/>
  <pageMargins left="0.62992125984251968" right="7.874015748031496E-2" top="0.47244094488188976" bottom="0.15748031496062992" header="0.5" footer="0.5"/>
  <pageSetup paperSize="9" scale="85" orientation="landscape" copies="0"/>
  <headerFooter alignWithMargins="0"/>
  <rowBreaks count="2" manualBreakCount="2">
    <brk id="27" min="2" max="15" man="1"/>
    <brk id="50" min="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원가계산서</vt:lpstr>
      <vt:lpstr>내역서</vt:lpstr>
      <vt:lpstr>내역서!Print_Area</vt:lpstr>
      <vt:lpstr>원가계산서!Print_Area</vt:lpstr>
      <vt:lpstr>내역서!Print_Titles</vt:lpstr>
      <vt:lpstr>원가계산서!Print_Titles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2026-09-14T11:44:30Z</dcterms:created>
  <dcterms:modified xsi:type="dcterms:W3CDTF">2026-09-17T00:59:07Z</dcterms:modified>
</cp:coreProperties>
</file>