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0. 시설계약\★1.계약대장\★★2026\★사업소\평생교육원\북원도서관 건립공사(통신)\"/>
    </mc:Choice>
  </mc:AlternateContent>
  <xr:revisionPtr revIDLastSave="0" documentId="13_ncr:1_{75153247-CF4E-45FB-B105-D5AEA64ED231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갑지" sheetId="11" state="hidden" r:id="rId1"/>
    <sheet name="원가" sheetId="8" state="hidden" r:id="rId2"/>
    <sheet name="공종별집계표" sheetId="7" r:id="rId3"/>
    <sheet name="공종별내역서" sheetId="6" state="hidden" r:id="rId4"/>
    <sheet name="일위대가목록" sheetId="5" state="hidden" r:id="rId5"/>
    <sheet name="일위대가" sheetId="4" state="hidden" r:id="rId6"/>
    <sheet name="단가대비표" sheetId="3" state="hidden" r:id="rId7"/>
    <sheet name=" 공사설정 " sheetId="2" state="hidden" r:id="rId8"/>
    <sheet name="Sheet1" sheetId="1" state="hidden" r:id="rId9"/>
  </sheets>
  <definedNames>
    <definedName name="_xlnm.Print_Area" localSheetId="3">공종별내역서!$A$1:$M$363</definedName>
    <definedName name="_xlnm.Print_Area" localSheetId="2">공종별집계표!$A$1:$M$27</definedName>
    <definedName name="_xlnm.Print_Area" localSheetId="6">단가대비표!$A$1:$X$241</definedName>
    <definedName name="_xlnm.Print_Area" localSheetId="1">원가!$B$3:$AL$37</definedName>
    <definedName name="_xlnm.Print_Area" localSheetId="5">일위대가!$A$1:$M$915</definedName>
    <definedName name="_xlnm.Print_Area" localSheetId="4">일위대가목록!$A$1:$M$108</definedName>
    <definedName name="_xlnm.Print_Titles" localSheetId="3">공종별내역서!$1:$3</definedName>
    <definedName name="_xlnm.Print_Titles" localSheetId="2">공종별집계표!$1:$4</definedName>
    <definedName name="_xlnm.Print_Titles" localSheetId="6">단가대비표!$1:$4</definedName>
    <definedName name="_xlnm.Print_Titles" localSheetId="5">일위대가!$1:$3</definedName>
    <definedName name="_xlnm.Print_Titles" localSheetId="4">일위대가목록!$1:$3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R6" i="8" l="1"/>
  <c r="M35" i="8" l="1"/>
  <c r="AR7" i="8" s="1"/>
  <c r="B4" i="8" l="1"/>
  <c r="AO8" i="8"/>
  <c r="I253" i="6"/>
  <c r="J253" i="6" s="1"/>
  <c r="G253" i="6"/>
  <c r="H253" i="6" s="1"/>
  <c r="I252" i="6"/>
  <c r="J252" i="6" s="1"/>
  <c r="G252" i="6"/>
  <c r="H252" i="6" s="1"/>
  <c r="I209" i="6"/>
  <c r="J209" i="6" s="1"/>
  <c r="G209" i="6"/>
  <c r="H209" i="6" s="1"/>
  <c r="I208" i="6"/>
  <c r="J208" i="6" s="1"/>
  <c r="G208" i="6"/>
  <c r="H208" i="6" s="1"/>
  <c r="I207" i="6"/>
  <c r="J207" i="6" s="1"/>
  <c r="G207" i="6"/>
  <c r="H207" i="6" s="1"/>
  <c r="I185" i="6"/>
  <c r="J185" i="6" s="1"/>
  <c r="G185" i="6"/>
  <c r="H185" i="6" s="1"/>
  <c r="I147" i="6"/>
  <c r="J147" i="6" s="1"/>
  <c r="G147" i="6"/>
  <c r="H147" i="6" s="1"/>
  <c r="I146" i="6"/>
  <c r="J146" i="6" s="1"/>
  <c r="G146" i="6"/>
  <c r="H146" i="6" s="1"/>
  <c r="I145" i="6"/>
  <c r="J145" i="6" s="1"/>
  <c r="G145" i="6"/>
  <c r="H145" i="6" s="1"/>
  <c r="I144" i="6"/>
  <c r="J144" i="6" s="1"/>
  <c r="G144" i="6"/>
  <c r="H144" i="6" s="1"/>
  <c r="I143" i="6"/>
  <c r="J143" i="6" s="1"/>
  <c r="G143" i="6"/>
  <c r="H143" i="6" s="1"/>
  <c r="I142" i="6"/>
  <c r="J142" i="6" s="1"/>
  <c r="G142" i="6"/>
  <c r="H142" i="6" s="1"/>
  <c r="I87" i="6"/>
  <c r="G87" i="6"/>
  <c r="H87" i="6" s="1"/>
  <c r="I86" i="6"/>
  <c r="J86" i="6" s="1"/>
  <c r="G86" i="6"/>
  <c r="H86" i="6" s="1"/>
  <c r="I85" i="6"/>
  <c r="J85" i="6" s="1"/>
  <c r="G85" i="6"/>
  <c r="H85" i="6" s="1"/>
  <c r="I84" i="6"/>
  <c r="J84" i="6" s="1"/>
  <c r="G84" i="6"/>
  <c r="H84" i="6" s="1"/>
  <c r="I27" i="6"/>
  <c r="J27" i="6" s="1"/>
  <c r="G27" i="6"/>
  <c r="H27" i="6" s="1"/>
  <c r="I26" i="6"/>
  <c r="J26" i="6" s="1"/>
  <c r="G26" i="6"/>
  <c r="H26" i="6" s="1"/>
  <c r="I914" i="4"/>
  <c r="J914" i="4" s="1"/>
  <c r="G914" i="4"/>
  <c r="I913" i="4"/>
  <c r="J913" i="4" s="1"/>
  <c r="G913" i="4"/>
  <c r="H913" i="4" s="1"/>
  <c r="I912" i="4"/>
  <c r="J912" i="4" s="1"/>
  <c r="G912" i="4"/>
  <c r="H912" i="4" s="1"/>
  <c r="I911" i="4"/>
  <c r="J911" i="4" s="1"/>
  <c r="G911" i="4"/>
  <c r="H911" i="4" s="1"/>
  <c r="I910" i="4"/>
  <c r="G910" i="4"/>
  <c r="H910" i="4" s="1"/>
  <c r="I909" i="4"/>
  <c r="G909" i="4"/>
  <c r="I908" i="4"/>
  <c r="G908" i="4"/>
  <c r="I907" i="4"/>
  <c r="G907" i="4"/>
  <c r="I906" i="4"/>
  <c r="J906" i="4" s="1"/>
  <c r="G906" i="4"/>
  <c r="I905" i="4"/>
  <c r="J905" i="4" s="1"/>
  <c r="G905" i="4"/>
  <c r="I904" i="4"/>
  <c r="J904" i="4" s="1"/>
  <c r="G904" i="4"/>
  <c r="H904" i="4" s="1"/>
  <c r="I903" i="4"/>
  <c r="J903" i="4" s="1"/>
  <c r="G903" i="4"/>
  <c r="H903" i="4" s="1"/>
  <c r="I902" i="4"/>
  <c r="J902" i="4" s="1"/>
  <c r="G902" i="4"/>
  <c r="H902" i="4" s="1"/>
  <c r="I901" i="4"/>
  <c r="G901" i="4"/>
  <c r="H901" i="4" s="1"/>
  <c r="I900" i="4"/>
  <c r="G900" i="4"/>
  <c r="I899" i="4"/>
  <c r="J899" i="4" s="1"/>
  <c r="G899" i="4"/>
  <c r="I888" i="4"/>
  <c r="J888" i="4" s="1"/>
  <c r="G888" i="4"/>
  <c r="I887" i="4"/>
  <c r="J887" i="4" s="1"/>
  <c r="G887" i="4"/>
  <c r="I886" i="4"/>
  <c r="J886" i="4" s="1"/>
  <c r="G886" i="4"/>
  <c r="H886" i="4" s="1"/>
  <c r="I885" i="4"/>
  <c r="J885" i="4" s="1"/>
  <c r="G885" i="4"/>
  <c r="H885" i="4" s="1"/>
  <c r="I884" i="4"/>
  <c r="J884" i="4" s="1"/>
  <c r="G884" i="4"/>
  <c r="H884" i="4" s="1"/>
  <c r="I883" i="4"/>
  <c r="G883" i="4"/>
  <c r="H883" i="4" s="1"/>
  <c r="I882" i="4"/>
  <c r="J882" i="4" s="1"/>
  <c r="G882" i="4"/>
  <c r="I881" i="4"/>
  <c r="J881" i="4" s="1"/>
  <c r="G881" i="4"/>
  <c r="H881" i="4" s="1"/>
  <c r="I877" i="4"/>
  <c r="J877" i="4" s="1"/>
  <c r="G877" i="4"/>
  <c r="H877" i="4" s="1"/>
  <c r="I876" i="4"/>
  <c r="J876" i="4" s="1"/>
  <c r="G876" i="4"/>
  <c r="H876" i="4" s="1"/>
  <c r="I875" i="4"/>
  <c r="J875" i="4" s="1"/>
  <c r="G875" i="4"/>
  <c r="H875" i="4" s="1"/>
  <c r="I874" i="4"/>
  <c r="J874" i="4" s="1"/>
  <c r="G874" i="4"/>
  <c r="H874" i="4" s="1"/>
  <c r="I873" i="4"/>
  <c r="J873" i="4" s="1"/>
  <c r="G873" i="4"/>
  <c r="H873" i="4" s="1"/>
  <c r="I872" i="4"/>
  <c r="J872" i="4" s="1"/>
  <c r="G872" i="4"/>
  <c r="H872" i="4" s="1"/>
  <c r="I871" i="4"/>
  <c r="J871" i="4" s="1"/>
  <c r="G871" i="4"/>
  <c r="H871" i="4" s="1"/>
  <c r="I870" i="4"/>
  <c r="J870" i="4" s="1"/>
  <c r="G870" i="4"/>
  <c r="H870" i="4" s="1"/>
  <c r="I866" i="4"/>
  <c r="J866" i="4" s="1"/>
  <c r="G866" i="4"/>
  <c r="H866" i="4" s="1"/>
  <c r="I865" i="4"/>
  <c r="J865" i="4" s="1"/>
  <c r="G865" i="4"/>
  <c r="H865" i="4" s="1"/>
  <c r="I864" i="4"/>
  <c r="J864" i="4" s="1"/>
  <c r="G864" i="4"/>
  <c r="H864" i="4" s="1"/>
  <c r="I863" i="4"/>
  <c r="J863" i="4" s="1"/>
  <c r="G863" i="4"/>
  <c r="H863" i="4" s="1"/>
  <c r="I862" i="4"/>
  <c r="G862" i="4"/>
  <c r="H862" i="4" s="1"/>
  <c r="I861" i="4"/>
  <c r="J861" i="4" s="1"/>
  <c r="G861" i="4"/>
  <c r="H861" i="4" s="1"/>
  <c r="I860" i="4"/>
  <c r="J860" i="4" s="1"/>
  <c r="G860" i="4"/>
  <c r="H860" i="4" s="1"/>
  <c r="I859" i="4"/>
  <c r="J859" i="4" s="1"/>
  <c r="G859" i="4"/>
  <c r="H859" i="4" s="1"/>
  <c r="I858" i="4"/>
  <c r="J858" i="4" s="1"/>
  <c r="G858" i="4"/>
  <c r="H858" i="4" s="1"/>
  <c r="I854" i="4"/>
  <c r="J854" i="4" s="1"/>
  <c r="G854" i="4"/>
  <c r="H854" i="4" s="1"/>
  <c r="I853" i="4"/>
  <c r="J853" i="4" s="1"/>
  <c r="G853" i="4"/>
  <c r="I852" i="4"/>
  <c r="J852" i="4" s="1"/>
  <c r="G852" i="4"/>
  <c r="H852" i="4" s="1"/>
  <c r="I851" i="4"/>
  <c r="J851" i="4" s="1"/>
  <c r="G851" i="4"/>
  <c r="H851" i="4" s="1"/>
  <c r="I850" i="4"/>
  <c r="J850" i="4" s="1"/>
  <c r="G850" i="4"/>
  <c r="H850" i="4" s="1"/>
  <c r="I849" i="4"/>
  <c r="J849" i="4" s="1"/>
  <c r="G849" i="4"/>
  <c r="H849" i="4" s="1"/>
  <c r="I848" i="4"/>
  <c r="J848" i="4" s="1"/>
  <c r="G848" i="4"/>
  <c r="H848" i="4" s="1"/>
  <c r="I847" i="4"/>
  <c r="J847" i="4" s="1"/>
  <c r="G847" i="4"/>
  <c r="H847" i="4" s="1"/>
  <c r="I846" i="4"/>
  <c r="J846" i="4" s="1"/>
  <c r="G846" i="4"/>
  <c r="H846" i="4" s="1"/>
  <c r="I845" i="4"/>
  <c r="G845" i="4"/>
  <c r="H845" i="4" s="1"/>
  <c r="I844" i="4"/>
  <c r="J844" i="4" s="1"/>
  <c r="G844" i="4"/>
  <c r="H844" i="4" s="1"/>
  <c r="I843" i="4"/>
  <c r="J843" i="4" s="1"/>
  <c r="G843" i="4"/>
  <c r="H843" i="4" s="1"/>
  <c r="I842" i="4"/>
  <c r="J842" i="4" s="1"/>
  <c r="G842" i="4"/>
  <c r="H842" i="4" s="1"/>
  <c r="I841" i="4"/>
  <c r="J841" i="4" s="1"/>
  <c r="G841" i="4"/>
  <c r="H841" i="4" s="1"/>
  <c r="I840" i="4"/>
  <c r="J840" i="4" s="1"/>
  <c r="G840" i="4"/>
  <c r="I839" i="4"/>
  <c r="J839" i="4" s="1"/>
  <c r="G839" i="4"/>
  <c r="H839" i="4" s="1"/>
  <c r="I838" i="4"/>
  <c r="J838" i="4" s="1"/>
  <c r="G838" i="4"/>
  <c r="H838" i="4" s="1"/>
  <c r="I837" i="4"/>
  <c r="J837" i="4" s="1"/>
  <c r="G837" i="4"/>
  <c r="H837" i="4" s="1"/>
  <c r="I836" i="4"/>
  <c r="J836" i="4" s="1"/>
  <c r="G836" i="4"/>
  <c r="H836" i="4" s="1"/>
  <c r="I835" i="4"/>
  <c r="J835" i="4" s="1"/>
  <c r="G835" i="4"/>
  <c r="H835" i="4" s="1"/>
  <c r="I834" i="4"/>
  <c r="J834" i="4" s="1"/>
  <c r="G834" i="4"/>
  <c r="H834" i="4" s="1"/>
  <c r="I833" i="4"/>
  <c r="J833" i="4" s="1"/>
  <c r="G833" i="4"/>
  <c r="H833" i="4" s="1"/>
  <c r="I829" i="4"/>
  <c r="J829" i="4" s="1"/>
  <c r="G829" i="4"/>
  <c r="H829" i="4" s="1"/>
  <c r="I828" i="4"/>
  <c r="J828" i="4" s="1"/>
  <c r="G828" i="4"/>
  <c r="H828" i="4" s="1"/>
  <c r="I827" i="4"/>
  <c r="J827" i="4" s="1"/>
  <c r="G827" i="4"/>
  <c r="H827" i="4" s="1"/>
  <c r="H830" i="4" s="1"/>
  <c r="F102" i="5" s="1"/>
  <c r="G772" i="4" s="1"/>
  <c r="H772" i="4" s="1"/>
  <c r="I826" i="4"/>
  <c r="G826" i="4"/>
  <c r="H826" i="4" s="1"/>
  <c r="I822" i="4"/>
  <c r="J822" i="4" s="1"/>
  <c r="G822" i="4"/>
  <c r="H822" i="4" s="1"/>
  <c r="I821" i="4"/>
  <c r="J821" i="4" s="1"/>
  <c r="G821" i="4"/>
  <c r="H821" i="4" s="1"/>
  <c r="I820" i="4"/>
  <c r="J820" i="4" s="1"/>
  <c r="G820" i="4"/>
  <c r="H820" i="4" s="1"/>
  <c r="I819" i="4"/>
  <c r="J819" i="4" s="1"/>
  <c r="G819" i="4"/>
  <c r="I818" i="4"/>
  <c r="J818" i="4" s="1"/>
  <c r="G818" i="4"/>
  <c r="H818" i="4" s="1"/>
  <c r="I817" i="4"/>
  <c r="G817" i="4"/>
  <c r="H817" i="4" s="1"/>
  <c r="I816" i="4"/>
  <c r="J816" i="4" s="1"/>
  <c r="G816" i="4"/>
  <c r="H816" i="4" s="1"/>
  <c r="I815" i="4"/>
  <c r="J815" i="4" s="1"/>
  <c r="G815" i="4"/>
  <c r="H815" i="4" s="1"/>
  <c r="I814" i="4"/>
  <c r="J814" i="4" s="1"/>
  <c r="G814" i="4"/>
  <c r="H814" i="4" s="1"/>
  <c r="I813" i="4"/>
  <c r="J813" i="4" s="1"/>
  <c r="G813" i="4"/>
  <c r="H813" i="4" s="1"/>
  <c r="I812" i="4"/>
  <c r="J812" i="4" s="1"/>
  <c r="G812" i="4"/>
  <c r="H812" i="4" s="1"/>
  <c r="I811" i="4"/>
  <c r="J811" i="4" s="1"/>
  <c r="G811" i="4"/>
  <c r="I810" i="4"/>
  <c r="J810" i="4" s="1"/>
  <c r="G810" i="4"/>
  <c r="H810" i="4" s="1"/>
  <c r="I809" i="4"/>
  <c r="J809" i="4" s="1"/>
  <c r="G809" i="4"/>
  <c r="H809" i="4" s="1"/>
  <c r="I808" i="4"/>
  <c r="J808" i="4" s="1"/>
  <c r="G808" i="4"/>
  <c r="H808" i="4" s="1"/>
  <c r="I807" i="4"/>
  <c r="J807" i="4" s="1"/>
  <c r="G807" i="4"/>
  <c r="H807" i="4" s="1"/>
  <c r="I806" i="4"/>
  <c r="J806" i="4" s="1"/>
  <c r="G806" i="4"/>
  <c r="I805" i="4"/>
  <c r="G805" i="4"/>
  <c r="H805" i="4" s="1"/>
  <c r="I804" i="4"/>
  <c r="J804" i="4" s="1"/>
  <c r="G804" i="4"/>
  <c r="H804" i="4" s="1"/>
  <c r="I800" i="4"/>
  <c r="J800" i="4" s="1"/>
  <c r="G800" i="4"/>
  <c r="H800" i="4" s="1"/>
  <c r="I799" i="4"/>
  <c r="J799" i="4" s="1"/>
  <c r="G799" i="4"/>
  <c r="H799" i="4" s="1"/>
  <c r="I798" i="4"/>
  <c r="J798" i="4" s="1"/>
  <c r="G798" i="4"/>
  <c r="H798" i="4" s="1"/>
  <c r="I797" i="4"/>
  <c r="J797" i="4" s="1"/>
  <c r="G797" i="4"/>
  <c r="H797" i="4" s="1"/>
  <c r="I796" i="4"/>
  <c r="J796" i="4" s="1"/>
  <c r="G796" i="4"/>
  <c r="I795" i="4"/>
  <c r="J795" i="4" s="1"/>
  <c r="G795" i="4"/>
  <c r="H795" i="4" s="1"/>
  <c r="I794" i="4"/>
  <c r="J794" i="4" s="1"/>
  <c r="G794" i="4"/>
  <c r="H794" i="4" s="1"/>
  <c r="I793" i="4"/>
  <c r="J793" i="4" s="1"/>
  <c r="G793" i="4"/>
  <c r="H793" i="4" s="1"/>
  <c r="I792" i="4"/>
  <c r="J792" i="4" s="1"/>
  <c r="G792" i="4"/>
  <c r="H792" i="4" s="1"/>
  <c r="I791" i="4"/>
  <c r="J791" i="4" s="1"/>
  <c r="G791" i="4"/>
  <c r="H791" i="4" s="1"/>
  <c r="I790" i="4"/>
  <c r="J790" i="4" s="1"/>
  <c r="G790" i="4"/>
  <c r="H790" i="4" s="1"/>
  <c r="I789" i="4"/>
  <c r="J789" i="4" s="1"/>
  <c r="G789" i="4"/>
  <c r="H789" i="4" s="1"/>
  <c r="I788" i="4"/>
  <c r="J788" i="4" s="1"/>
  <c r="G788" i="4"/>
  <c r="H788" i="4" s="1"/>
  <c r="I787" i="4"/>
  <c r="J787" i="4" s="1"/>
  <c r="G787" i="4"/>
  <c r="H787" i="4" s="1"/>
  <c r="I786" i="4"/>
  <c r="J786" i="4" s="1"/>
  <c r="G786" i="4"/>
  <c r="H786" i="4" s="1"/>
  <c r="I785" i="4"/>
  <c r="J785" i="4" s="1"/>
  <c r="G785" i="4"/>
  <c r="I784" i="4"/>
  <c r="J784" i="4" s="1"/>
  <c r="G784" i="4"/>
  <c r="H784" i="4" s="1"/>
  <c r="I783" i="4"/>
  <c r="J783" i="4" s="1"/>
  <c r="G783" i="4"/>
  <c r="H783" i="4" s="1"/>
  <c r="I782" i="4"/>
  <c r="J782" i="4" s="1"/>
  <c r="G782" i="4"/>
  <c r="H782" i="4" s="1"/>
  <c r="I766" i="4"/>
  <c r="J766" i="4" s="1"/>
  <c r="G766" i="4"/>
  <c r="H766" i="4" s="1"/>
  <c r="I765" i="4"/>
  <c r="J765" i="4" s="1"/>
  <c r="G765" i="4"/>
  <c r="H765" i="4" s="1"/>
  <c r="I764" i="4"/>
  <c r="J764" i="4" s="1"/>
  <c r="G764" i="4"/>
  <c r="I763" i="4"/>
  <c r="J763" i="4" s="1"/>
  <c r="G763" i="4"/>
  <c r="H763" i="4" s="1"/>
  <c r="I762" i="4"/>
  <c r="J762" i="4" s="1"/>
  <c r="G762" i="4"/>
  <c r="H762" i="4" s="1"/>
  <c r="I761" i="4"/>
  <c r="J761" i="4" s="1"/>
  <c r="G761" i="4"/>
  <c r="H761" i="4" s="1"/>
  <c r="I760" i="4"/>
  <c r="J760" i="4" s="1"/>
  <c r="G760" i="4"/>
  <c r="I759" i="4"/>
  <c r="J759" i="4" s="1"/>
  <c r="G759" i="4"/>
  <c r="H759" i="4" s="1"/>
  <c r="I758" i="4"/>
  <c r="J758" i="4" s="1"/>
  <c r="G758" i="4"/>
  <c r="H758" i="4" s="1"/>
  <c r="I757" i="4"/>
  <c r="J757" i="4" s="1"/>
  <c r="G757" i="4"/>
  <c r="I756" i="4"/>
  <c r="J756" i="4" s="1"/>
  <c r="G756" i="4"/>
  <c r="H756" i="4" s="1"/>
  <c r="I755" i="4"/>
  <c r="J755" i="4" s="1"/>
  <c r="G755" i="4"/>
  <c r="H755" i="4" s="1"/>
  <c r="I754" i="4"/>
  <c r="J754" i="4" s="1"/>
  <c r="G754" i="4"/>
  <c r="H754" i="4" s="1"/>
  <c r="I753" i="4"/>
  <c r="J753" i="4" s="1"/>
  <c r="G753" i="4"/>
  <c r="H753" i="4" s="1"/>
  <c r="I752" i="4"/>
  <c r="J752" i="4" s="1"/>
  <c r="G752" i="4"/>
  <c r="H752" i="4" s="1"/>
  <c r="I751" i="4"/>
  <c r="G751" i="4"/>
  <c r="H751" i="4" s="1"/>
  <c r="I750" i="4"/>
  <c r="J750" i="4" s="1"/>
  <c r="G750" i="4"/>
  <c r="H750" i="4" s="1"/>
  <c r="I749" i="4"/>
  <c r="J749" i="4" s="1"/>
  <c r="G749" i="4"/>
  <c r="H749" i="4" s="1"/>
  <c r="I748" i="4"/>
  <c r="J748" i="4" s="1"/>
  <c r="G748" i="4"/>
  <c r="H748" i="4" s="1"/>
  <c r="I747" i="4"/>
  <c r="J747" i="4" s="1"/>
  <c r="G747" i="4"/>
  <c r="H747" i="4" s="1"/>
  <c r="I746" i="4"/>
  <c r="J746" i="4" s="1"/>
  <c r="G746" i="4"/>
  <c r="H746" i="4" s="1"/>
  <c r="I745" i="4"/>
  <c r="J745" i="4" s="1"/>
  <c r="G745" i="4"/>
  <c r="H745" i="4" s="1"/>
  <c r="I744" i="4"/>
  <c r="J744" i="4" s="1"/>
  <c r="G744" i="4"/>
  <c r="H744" i="4" s="1"/>
  <c r="I743" i="4"/>
  <c r="G743" i="4"/>
  <c r="H743" i="4" s="1"/>
  <c r="I742" i="4"/>
  <c r="J742" i="4" s="1"/>
  <c r="G742" i="4"/>
  <c r="H742" i="4" s="1"/>
  <c r="I741" i="4"/>
  <c r="J741" i="4" s="1"/>
  <c r="G741" i="4"/>
  <c r="H741" i="4" s="1"/>
  <c r="I740" i="4"/>
  <c r="J740" i="4" s="1"/>
  <c r="G740" i="4"/>
  <c r="I739" i="4"/>
  <c r="J739" i="4" s="1"/>
  <c r="G739" i="4"/>
  <c r="I735" i="4"/>
  <c r="J735" i="4" s="1"/>
  <c r="G735" i="4"/>
  <c r="H735" i="4" s="1"/>
  <c r="I734" i="4"/>
  <c r="J734" i="4" s="1"/>
  <c r="G734" i="4"/>
  <c r="H734" i="4" s="1"/>
  <c r="I733" i="4"/>
  <c r="J733" i="4" s="1"/>
  <c r="G733" i="4"/>
  <c r="H733" i="4" s="1"/>
  <c r="I732" i="4"/>
  <c r="J732" i="4" s="1"/>
  <c r="G732" i="4"/>
  <c r="H732" i="4" s="1"/>
  <c r="I731" i="4"/>
  <c r="J731" i="4" s="1"/>
  <c r="G731" i="4"/>
  <c r="H731" i="4" s="1"/>
  <c r="I730" i="4"/>
  <c r="J730" i="4" s="1"/>
  <c r="G730" i="4"/>
  <c r="H730" i="4" s="1"/>
  <c r="I729" i="4"/>
  <c r="J729" i="4" s="1"/>
  <c r="G729" i="4"/>
  <c r="H729" i="4" s="1"/>
  <c r="I728" i="4"/>
  <c r="J728" i="4" s="1"/>
  <c r="G728" i="4"/>
  <c r="H728" i="4" s="1"/>
  <c r="I727" i="4"/>
  <c r="J727" i="4" s="1"/>
  <c r="G727" i="4"/>
  <c r="H727" i="4" s="1"/>
  <c r="I726" i="4"/>
  <c r="J726" i="4" s="1"/>
  <c r="G726" i="4"/>
  <c r="H726" i="4" s="1"/>
  <c r="I725" i="4"/>
  <c r="J725" i="4" s="1"/>
  <c r="G725" i="4"/>
  <c r="H725" i="4" s="1"/>
  <c r="I720" i="4"/>
  <c r="J720" i="4" s="1"/>
  <c r="G720" i="4"/>
  <c r="I719" i="4"/>
  <c r="J719" i="4" s="1"/>
  <c r="G719" i="4"/>
  <c r="H719" i="4" s="1"/>
  <c r="I718" i="4"/>
  <c r="J718" i="4" s="1"/>
  <c r="G718" i="4"/>
  <c r="H718" i="4" s="1"/>
  <c r="I717" i="4"/>
  <c r="J717" i="4" s="1"/>
  <c r="G717" i="4"/>
  <c r="H717" i="4" s="1"/>
  <c r="I716" i="4"/>
  <c r="J716" i="4" s="1"/>
  <c r="G716" i="4"/>
  <c r="I715" i="4"/>
  <c r="J715" i="4" s="1"/>
  <c r="G715" i="4"/>
  <c r="H715" i="4" s="1"/>
  <c r="I714" i="4"/>
  <c r="J714" i="4" s="1"/>
  <c r="G714" i="4"/>
  <c r="H714" i="4" s="1"/>
  <c r="I713" i="4"/>
  <c r="J713" i="4" s="1"/>
  <c r="G713" i="4"/>
  <c r="H713" i="4" s="1"/>
  <c r="I712" i="4"/>
  <c r="J712" i="4" s="1"/>
  <c r="G712" i="4"/>
  <c r="H712" i="4" s="1"/>
  <c r="I711" i="4"/>
  <c r="J711" i="4" s="1"/>
  <c r="G711" i="4"/>
  <c r="H711" i="4" s="1"/>
  <c r="I706" i="4"/>
  <c r="J706" i="4" s="1"/>
  <c r="G706" i="4"/>
  <c r="H706" i="4" s="1"/>
  <c r="E706" i="4"/>
  <c r="I705" i="4"/>
  <c r="J705" i="4" s="1"/>
  <c r="G705" i="4"/>
  <c r="E705" i="4"/>
  <c r="F705" i="4" s="1"/>
  <c r="I704" i="4"/>
  <c r="G704" i="4"/>
  <c r="H704" i="4" s="1"/>
  <c r="I699" i="4"/>
  <c r="J699" i="4" s="1"/>
  <c r="G699" i="4"/>
  <c r="H699" i="4" s="1"/>
  <c r="E699" i="4"/>
  <c r="I698" i="4"/>
  <c r="J698" i="4" s="1"/>
  <c r="G698" i="4"/>
  <c r="H698" i="4" s="1"/>
  <c r="E700" i="4" s="1"/>
  <c r="K700" i="4" s="1"/>
  <c r="E698" i="4"/>
  <c r="F698" i="4" s="1"/>
  <c r="I697" i="4"/>
  <c r="J697" i="4" s="1"/>
  <c r="G697" i="4"/>
  <c r="H697" i="4" s="1"/>
  <c r="I692" i="4"/>
  <c r="G692" i="4"/>
  <c r="H692" i="4" s="1"/>
  <c r="E693" i="4" s="1"/>
  <c r="K693" i="4" s="1"/>
  <c r="E692" i="4"/>
  <c r="F692" i="4" s="1"/>
  <c r="I691" i="4"/>
  <c r="J691" i="4" s="1"/>
  <c r="G691" i="4"/>
  <c r="H691" i="4" s="1"/>
  <c r="I686" i="4"/>
  <c r="J686" i="4" s="1"/>
  <c r="G686" i="4"/>
  <c r="H686" i="4" s="1"/>
  <c r="E687" i="4" s="1"/>
  <c r="K687" i="4" s="1"/>
  <c r="E686" i="4"/>
  <c r="I685" i="4"/>
  <c r="J685" i="4" s="1"/>
  <c r="G685" i="4"/>
  <c r="H685" i="4" s="1"/>
  <c r="I680" i="4"/>
  <c r="J680" i="4" s="1"/>
  <c r="G680" i="4"/>
  <c r="H680" i="4" s="1"/>
  <c r="E681" i="4" s="1"/>
  <c r="K681" i="4" s="1"/>
  <c r="E680" i="4"/>
  <c r="I679" i="4"/>
  <c r="J679" i="4" s="1"/>
  <c r="G679" i="4"/>
  <c r="H679" i="4" s="1"/>
  <c r="I674" i="4"/>
  <c r="J674" i="4" s="1"/>
  <c r="G674" i="4"/>
  <c r="H674" i="4" s="1"/>
  <c r="E675" i="4" s="1"/>
  <c r="K675" i="4" s="1"/>
  <c r="E674" i="4"/>
  <c r="I673" i="4"/>
  <c r="J673" i="4" s="1"/>
  <c r="G673" i="4"/>
  <c r="H673" i="4" s="1"/>
  <c r="I668" i="4"/>
  <c r="G668" i="4"/>
  <c r="H668" i="4" s="1"/>
  <c r="E669" i="4" s="1"/>
  <c r="E668" i="4"/>
  <c r="F668" i="4" s="1"/>
  <c r="I667" i="4"/>
  <c r="J667" i="4" s="1"/>
  <c r="G667" i="4"/>
  <c r="H667" i="4" s="1"/>
  <c r="I662" i="4"/>
  <c r="G662" i="4"/>
  <c r="H662" i="4" s="1"/>
  <c r="E663" i="4" s="1"/>
  <c r="K663" i="4" s="1"/>
  <c r="E662" i="4"/>
  <c r="F662" i="4" s="1"/>
  <c r="I661" i="4"/>
  <c r="J661" i="4" s="1"/>
  <c r="G661" i="4"/>
  <c r="H661" i="4" s="1"/>
  <c r="I656" i="4"/>
  <c r="G656" i="4"/>
  <c r="H656" i="4" s="1"/>
  <c r="E656" i="4"/>
  <c r="F656" i="4" s="1"/>
  <c r="I655" i="4"/>
  <c r="J655" i="4" s="1"/>
  <c r="G655" i="4"/>
  <c r="H655" i="4" s="1"/>
  <c r="E655" i="4"/>
  <c r="I654" i="4"/>
  <c r="J654" i="4" s="1"/>
  <c r="G654" i="4"/>
  <c r="H654" i="4" s="1"/>
  <c r="E654" i="4"/>
  <c r="I649" i="4"/>
  <c r="J649" i="4" s="1"/>
  <c r="G649" i="4"/>
  <c r="H649" i="4" s="1"/>
  <c r="E649" i="4"/>
  <c r="I648" i="4"/>
  <c r="J648" i="4" s="1"/>
  <c r="G648" i="4"/>
  <c r="H648" i="4" s="1"/>
  <c r="E648" i="4"/>
  <c r="F648" i="4" s="1"/>
  <c r="I647" i="4"/>
  <c r="J647" i="4" s="1"/>
  <c r="G647" i="4"/>
  <c r="H647" i="4" s="1"/>
  <c r="E647" i="4"/>
  <c r="I642" i="4"/>
  <c r="J642" i="4" s="1"/>
  <c r="G642" i="4"/>
  <c r="H642" i="4" s="1"/>
  <c r="E642" i="4"/>
  <c r="I641" i="4"/>
  <c r="J641" i="4" s="1"/>
  <c r="G641" i="4"/>
  <c r="H641" i="4" s="1"/>
  <c r="E641" i="4"/>
  <c r="I640" i="4"/>
  <c r="J640" i="4" s="1"/>
  <c r="G640" i="4"/>
  <c r="H640" i="4" s="1"/>
  <c r="E640" i="4"/>
  <c r="F640" i="4" s="1"/>
  <c r="I635" i="4"/>
  <c r="J635" i="4" s="1"/>
  <c r="G635" i="4"/>
  <c r="H635" i="4" s="1"/>
  <c r="E635" i="4"/>
  <c r="I634" i="4"/>
  <c r="J634" i="4" s="1"/>
  <c r="G634" i="4"/>
  <c r="H634" i="4" s="1"/>
  <c r="E634" i="4"/>
  <c r="I629" i="4"/>
  <c r="G629" i="4"/>
  <c r="H629" i="4" s="1"/>
  <c r="E629" i="4"/>
  <c r="F629" i="4" s="1"/>
  <c r="I628" i="4"/>
  <c r="G628" i="4"/>
  <c r="H628" i="4" s="1"/>
  <c r="E630" i="4" s="1"/>
  <c r="K630" i="4" s="1"/>
  <c r="E628" i="4"/>
  <c r="F628" i="4" s="1"/>
  <c r="I627" i="4"/>
  <c r="G627" i="4"/>
  <c r="H627" i="4" s="1"/>
  <c r="E627" i="4"/>
  <c r="F627" i="4" s="1"/>
  <c r="I622" i="4"/>
  <c r="J622" i="4" s="1"/>
  <c r="G622" i="4"/>
  <c r="H622" i="4" s="1"/>
  <c r="E622" i="4"/>
  <c r="I621" i="4"/>
  <c r="J621" i="4" s="1"/>
  <c r="G621" i="4"/>
  <c r="H621" i="4" s="1"/>
  <c r="E621" i="4"/>
  <c r="I620" i="4"/>
  <c r="G620" i="4"/>
  <c r="H620" i="4" s="1"/>
  <c r="E620" i="4"/>
  <c r="F620" i="4" s="1"/>
  <c r="I619" i="4"/>
  <c r="J619" i="4" s="1"/>
  <c r="G619" i="4"/>
  <c r="H619" i="4" s="1"/>
  <c r="E619" i="4"/>
  <c r="F619" i="4" s="1"/>
  <c r="I614" i="4"/>
  <c r="J614" i="4" s="1"/>
  <c r="G614" i="4"/>
  <c r="H614" i="4" s="1"/>
  <c r="E615" i="4" s="1"/>
  <c r="K615" i="4" s="1"/>
  <c r="E614" i="4"/>
  <c r="I613" i="4"/>
  <c r="G613" i="4"/>
  <c r="H613" i="4" s="1"/>
  <c r="I608" i="4"/>
  <c r="G608" i="4"/>
  <c r="H608" i="4" s="1"/>
  <c r="E609" i="4" s="1"/>
  <c r="K609" i="4" s="1"/>
  <c r="E608" i="4"/>
  <c r="F608" i="4" s="1"/>
  <c r="I607" i="4"/>
  <c r="J607" i="4" s="1"/>
  <c r="G607" i="4"/>
  <c r="H607" i="4" s="1"/>
  <c r="I602" i="4"/>
  <c r="J602" i="4" s="1"/>
  <c r="G602" i="4"/>
  <c r="E602" i="4"/>
  <c r="I601" i="4"/>
  <c r="G601" i="4"/>
  <c r="I600" i="4"/>
  <c r="G600" i="4"/>
  <c r="I595" i="4"/>
  <c r="J595" i="4" s="1"/>
  <c r="G595" i="4"/>
  <c r="H595" i="4" s="1"/>
  <c r="E596" i="4" s="1"/>
  <c r="K596" i="4" s="1"/>
  <c r="E595" i="4"/>
  <c r="I594" i="4"/>
  <c r="J594" i="4" s="1"/>
  <c r="G594" i="4"/>
  <c r="H594" i="4" s="1"/>
  <c r="I593" i="4"/>
  <c r="G593" i="4"/>
  <c r="H593" i="4" s="1"/>
  <c r="I588" i="4"/>
  <c r="G588" i="4"/>
  <c r="E588" i="4"/>
  <c r="F588" i="4" s="1"/>
  <c r="I586" i="4"/>
  <c r="G586" i="4"/>
  <c r="I585" i="4"/>
  <c r="G585" i="4"/>
  <c r="I580" i="4"/>
  <c r="G580" i="4"/>
  <c r="E580" i="4"/>
  <c r="I578" i="4"/>
  <c r="G578" i="4"/>
  <c r="I577" i="4"/>
  <c r="G577" i="4"/>
  <c r="I572" i="4"/>
  <c r="G572" i="4"/>
  <c r="E572" i="4"/>
  <c r="I570" i="4"/>
  <c r="G570" i="4"/>
  <c r="I569" i="4"/>
  <c r="G569" i="4"/>
  <c r="I564" i="4"/>
  <c r="G564" i="4"/>
  <c r="E564" i="4"/>
  <c r="I562" i="4"/>
  <c r="G562" i="4"/>
  <c r="I561" i="4"/>
  <c r="G561" i="4"/>
  <c r="I556" i="4"/>
  <c r="G556" i="4"/>
  <c r="E556" i="4"/>
  <c r="I554" i="4"/>
  <c r="J554" i="4" s="1"/>
  <c r="G554" i="4"/>
  <c r="I553" i="4"/>
  <c r="J553" i="4" s="1"/>
  <c r="G553" i="4"/>
  <c r="H553" i="4" s="1"/>
  <c r="I548" i="4"/>
  <c r="J548" i="4" s="1"/>
  <c r="G548" i="4"/>
  <c r="H548" i="4" s="1"/>
  <c r="E548" i="4"/>
  <c r="I547" i="4"/>
  <c r="J547" i="4" s="1"/>
  <c r="G547" i="4"/>
  <c r="H547" i="4" s="1"/>
  <c r="E549" i="4" s="1"/>
  <c r="K549" i="4" s="1"/>
  <c r="E547" i="4"/>
  <c r="F547" i="4" s="1"/>
  <c r="I545" i="4"/>
  <c r="J545" i="4" s="1"/>
  <c r="G545" i="4"/>
  <c r="H545" i="4" s="1"/>
  <c r="I544" i="4"/>
  <c r="G544" i="4"/>
  <c r="H544" i="4" s="1"/>
  <c r="I539" i="4"/>
  <c r="J539" i="4" s="1"/>
  <c r="G539" i="4"/>
  <c r="H539" i="4" s="1"/>
  <c r="E540" i="4" s="1"/>
  <c r="K540" i="4" s="1"/>
  <c r="E539" i="4"/>
  <c r="I537" i="4"/>
  <c r="J537" i="4" s="1"/>
  <c r="G537" i="4"/>
  <c r="H537" i="4" s="1"/>
  <c r="H541" i="4" s="1"/>
  <c r="F70" i="5" s="1"/>
  <c r="G202" i="6" s="1"/>
  <c r="H202" i="6" s="1"/>
  <c r="I536" i="4"/>
  <c r="J536" i="4" s="1"/>
  <c r="G536" i="4"/>
  <c r="H536" i="4" s="1"/>
  <c r="I531" i="4"/>
  <c r="J531" i="4" s="1"/>
  <c r="G531" i="4"/>
  <c r="H531" i="4" s="1"/>
  <c r="E532" i="4" s="1"/>
  <c r="F532" i="4" s="1"/>
  <c r="L532" i="4" s="1"/>
  <c r="E531" i="4"/>
  <c r="I529" i="4"/>
  <c r="J529" i="4" s="1"/>
  <c r="G529" i="4"/>
  <c r="H529" i="4" s="1"/>
  <c r="I528" i="4"/>
  <c r="G528" i="4"/>
  <c r="H528" i="4" s="1"/>
  <c r="I523" i="4"/>
  <c r="J523" i="4" s="1"/>
  <c r="G523" i="4"/>
  <c r="H523" i="4" s="1"/>
  <c r="E524" i="4" s="1"/>
  <c r="K524" i="4" s="1"/>
  <c r="E523" i="4"/>
  <c r="F523" i="4" s="1"/>
  <c r="I521" i="4"/>
  <c r="J521" i="4" s="1"/>
  <c r="G521" i="4"/>
  <c r="H521" i="4" s="1"/>
  <c r="I520" i="4"/>
  <c r="G520" i="4"/>
  <c r="H520" i="4" s="1"/>
  <c r="H525" i="4" s="1"/>
  <c r="F68" i="5" s="1"/>
  <c r="I515" i="4"/>
  <c r="J515" i="4" s="1"/>
  <c r="G515" i="4"/>
  <c r="H515" i="4" s="1"/>
  <c r="E516" i="4" s="1"/>
  <c r="F516" i="4" s="1"/>
  <c r="L516" i="4" s="1"/>
  <c r="E515" i="4"/>
  <c r="I513" i="4"/>
  <c r="G513" i="4"/>
  <c r="H513" i="4" s="1"/>
  <c r="I512" i="4"/>
  <c r="J512" i="4" s="1"/>
  <c r="G512" i="4"/>
  <c r="H512" i="4" s="1"/>
  <c r="I507" i="4"/>
  <c r="J507" i="4" s="1"/>
  <c r="G507" i="4"/>
  <c r="H507" i="4" s="1"/>
  <c r="E508" i="4" s="1"/>
  <c r="K508" i="4" s="1"/>
  <c r="E507" i="4"/>
  <c r="I504" i="4"/>
  <c r="G504" i="4"/>
  <c r="H504" i="4" s="1"/>
  <c r="I503" i="4"/>
  <c r="J503" i="4" s="1"/>
  <c r="G503" i="4"/>
  <c r="I498" i="4"/>
  <c r="J498" i="4" s="1"/>
  <c r="G498" i="4"/>
  <c r="H498" i="4" s="1"/>
  <c r="E499" i="4" s="1"/>
  <c r="F499" i="4" s="1"/>
  <c r="L499" i="4" s="1"/>
  <c r="E498" i="4"/>
  <c r="I495" i="4"/>
  <c r="J495" i="4" s="1"/>
  <c r="G495" i="4"/>
  <c r="H495" i="4" s="1"/>
  <c r="I494" i="4"/>
  <c r="J494" i="4" s="1"/>
  <c r="G494" i="4"/>
  <c r="H494" i="4" s="1"/>
  <c r="I489" i="4"/>
  <c r="J489" i="4" s="1"/>
  <c r="G489" i="4"/>
  <c r="H489" i="4" s="1"/>
  <c r="E490" i="4" s="1"/>
  <c r="K490" i="4" s="1"/>
  <c r="E489" i="4"/>
  <c r="I486" i="4"/>
  <c r="J486" i="4" s="1"/>
  <c r="G486" i="4"/>
  <c r="H486" i="4" s="1"/>
  <c r="I485" i="4"/>
  <c r="J485" i="4" s="1"/>
  <c r="J491" i="4" s="1"/>
  <c r="G64" i="5" s="1"/>
  <c r="G485" i="4"/>
  <c r="H485" i="4" s="1"/>
  <c r="H491" i="4" s="1"/>
  <c r="F64" i="5" s="1"/>
  <c r="I480" i="4"/>
  <c r="G480" i="4"/>
  <c r="H480" i="4" s="1"/>
  <c r="E481" i="4" s="1"/>
  <c r="K481" i="4" s="1"/>
  <c r="E480" i="4"/>
  <c r="F480" i="4" s="1"/>
  <c r="I477" i="4"/>
  <c r="J477" i="4" s="1"/>
  <c r="G477" i="4"/>
  <c r="H477" i="4" s="1"/>
  <c r="I476" i="4"/>
  <c r="J476" i="4" s="1"/>
  <c r="G476" i="4"/>
  <c r="I471" i="4"/>
  <c r="J471" i="4" s="1"/>
  <c r="G471" i="4"/>
  <c r="H471" i="4" s="1"/>
  <c r="E472" i="4" s="1"/>
  <c r="F472" i="4" s="1"/>
  <c r="L472" i="4" s="1"/>
  <c r="E471" i="4"/>
  <c r="I468" i="4"/>
  <c r="J468" i="4" s="1"/>
  <c r="G468" i="4"/>
  <c r="H468" i="4" s="1"/>
  <c r="I467" i="4"/>
  <c r="J467" i="4" s="1"/>
  <c r="G467" i="4"/>
  <c r="H467" i="4" s="1"/>
  <c r="I462" i="4"/>
  <c r="J462" i="4" s="1"/>
  <c r="G462" i="4"/>
  <c r="H462" i="4" s="1"/>
  <c r="E463" i="4" s="1"/>
  <c r="K463" i="4" s="1"/>
  <c r="E462" i="4"/>
  <c r="I459" i="4"/>
  <c r="J459" i="4" s="1"/>
  <c r="G459" i="4"/>
  <c r="H459" i="4" s="1"/>
  <c r="I458" i="4"/>
  <c r="G458" i="4"/>
  <c r="H458" i="4" s="1"/>
  <c r="I453" i="4"/>
  <c r="J453" i="4" s="1"/>
  <c r="G453" i="4"/>
  <c r="H453" i="4" s="1"/>
  <c r="E454" i="4" s="1"/>
  <c r="K454" i="4" s="1"/>
  <c r="E453" i="4"/>
  <c r="I450" i="4"/>
  <c r="J450" i="4" s="1"/>
  <c r="G450" i="4"/>
  <c r="H450" i="4" s="1"/>
  <c r="I449" i="4"/>
  <c r="G449" i="4"/>
  <c r="H449" i="4" s="1"/>
  <c r="I444" i="4"/>
  <c r="G444" i="4"/>
  <c r="H444" i="4" s="1"/>
  <c r="E445" i="4" s="1"/>
  <c r="F445" i="4" s="1"/>
  <c r="L445" i="4" s="1"/>
  <c r="E444" i="4"/>
  <c r="F444" i="4" s="1"/>
  <c r="I441" i="4"/>
  <c r="J441" i="4" s="1"/>
  <c r="G441" i="4"/>
  <c r="I440" i="4"/>
  <c r="J440" i="4" s="1"/>
  <c r="G440" i="4"/>
  <c r="H440" i="4" s="1"/>
  <c r="I435" i="4"/>
  <c r="J435" i="4" s="1"/>
  <c r="G435" i="4"/>
  <c r="H435" i="4" s="1"/>
  <c r="E435" i="4"/>
  <c r="I432" i="4"/>
  <c r="G432" i="4"/>
  <c r="H432" i="4" s="1"/>
  <c r="I431" i="4"/>
  <c r="J431" i="4" s="1"/>
  <c r="G431" i="4"/>
  <c r="H431" i="4" s="1"/>
  <c r="I426" i="4"/>
  <c r="J426" i="4" s="1"/>
  <c r="G426" i="4"/>
  <c r="H426" i="4" s="1"/>
  <c r="E427" i="4" s="1"/>
  <c r="K427" i="4" s="1"/>
  <c r="E426" i="4"/>
  <c r="I423" i="4"/>
  <c r="G423" i="4"/>
  <c r="I422" i="4"/>
  <c r="G422" i="4"/>
  <c r="I417" i="4"/>
  <c r="G417" i="4"/>
  <c r="E417" i="4"/>
  <c r="I416" i="4"/>
  <c r="G416" i="4"/>
  <c r="I411" i="4"/>
  <c r="G411" i="4"/>
  <c r="E411" i="4"/>
  <c r="I410" i="4"/>
  <c r="G410" i="4"/>
  <c r="E410" i="4"/>
  <c r="I409" i="4"/>
  <c r="G409" i="4"/>
  <c r="I408" i="4"/>
  <c r="J408" i="4" s="1"/>
  <c r="G408" i="4"/>
  <c r="H408" i="4" s="1"/>
  <c r="I407" i="4"/>
  <c r="G407" i="4"/>
  <c r="I406" i="4"/>
  <c r="J406" i="4" s="1"/>
  <c r="G406" i="4"/>
  <c r="I401" i="4"/>
  <c r="J401" i="4" s="1"/>
  <c r="G401" i="4"/>
  <c r="H401" i="4" s="1"/>
  <c r="E401" i="4"/>
  <c r="I400" i="4"/>
  <c r="J400" i="4" s="1"/>
  <c r="G400" i="4"/>
  <c r="H400" i="4" s="1"/>
  <c r="E402" i="4" s="1"/>
  <c r="K402" i="4" s="1"/>
  <c r="E400" i="4"/>
  <c r="I399" i="4"/>
  <c r="J399" i="4" s="1"/>
  <c r="G399" i="4"/>
  <c r="H399" i="4" s="1"/>
  <c r="I398" i="4"/>
  <c r="G398" i="4"/>
  <c r="H398" i="4" s="1"/>
  <c r="I397" i="4"/>
  <c r="J397" i="4" s="1"/>
  <c r="G397" i="4"/>
  <c r="H397" i="4" s="1"/>
  <c r="I396" i="4"/>
  <c r="J396" i="4" s="1"/>
  <c r="G396" i="4"/>
  <c r="H396" i="4" s="1"/>
  <c r="I391" i="4"/>
  <c r="J391" i="4" s="1"/>
  <c r="G391" i="4"/>
  <c r="E391" i="4"/>
  <c r="F391" i="4" s="1"/>
  <c r="I390" i="4"/>
  <c r="J390" i="4" s="1"/>
  <c r="G390" i="4"/>
  <c r="H390" i="4" s="1"/>
  <c r="E390" i="4"/>
  <c r="F390" i="4" s="1"/>
  <c r="I389" i="4"/>
  <c r="J389" i="4" s="1"/>
  <c r="G389" i="4"/>
  <c r="H389" i="4" s="1"/>
  <c r="I388" i="4"/>
  <c r="J388" i="4" s="1"/>
  <c r="G388" i="4"/>
  <c r="H388" i="4" s="1"/>
  <c r="I387" i="4"/>
  <c r="J387" i="4" s="1"/>
  <c r="G387" i="4"/>
  <c r="H387" i="4" s="1"/>
  <c r="I386" i="4"/>
  <c r="J386" i="4" s="1"/>
  <c r="G386" i="4"/>
  <c r="H386" i="4" s="1"/>
  <c r="I381" i="4"/>
  <c r="J381" i="4" s="1"/>
  <c r="G381" i="4"/>
  <c r="H381" i="4" s="1"/>
  <c r="E381" i="4"/>
  <c r="I380" i="4"/>
  <c r="J380" i="4" s="1"/>
  <c r="G380" i="4"/>
  <c r="H380" i="4" s="1"/>
  <c r="E382" i="4" s="1"/>
  <c r="F382" i="4" s="1"/>
  <c r="L382" i="4" s="1"/>
  <c r="E380" i="4"/>
  <c r="I379" i="4"/>
  <c r="J379" i="4" s="1"/>
  <c r="G379" i="4"/>
  <c r="H379" i="4" s="1"/>
  <c r="I378" i="4"/>
  <c r="J378" i="4" s="1"/>
  <c r="G378" i="4"/>
  <c r="I377" i="4"/>
  <c r="J377" i="4" s="1"/>
  <c r="G377" i="4"/>
  <c r="H377" i="4" s="1"/>
  <c r="I376" i="4"/>
  <c r="J376" i="4" s="1"/>
  <c r="J383" i="4" s="1"/>
  <c r="G52" i="5" s="1"/>
  <c r="I16" i="6" s="1"/>
  <c r="J16" i="6" s="1"/>
  <c r="G376" i="4"/>
  <c r="H376" i="4" s="1"/>
  <c r="I371" i="4"/>
  <c r="J371" i="4" s="1"/>
  <c r="G371" i="4"/>
  <c r="E371" i="4"/>
  <c r="F371" i="4" s="1"/>
  <c r="I370" i="4"/>
  <c r="G370" i="4"/>
  <c r="H370" i="4" s="1"/>
  <c r="E370" i="4"/>
  <c r="F370" i="4" s="1"/>
  <c r="I369" i="4"/>
  <c r="J369" i="4" s="1"/>
  <c r="G369" i="4"/>
  <c r="H369" i="4" s="1"/>
  <c r="I368" i="4"/>
  <c r="J368" i="4" s="1"/>
  <c r="G368" i="4"/>
  <c r="I367" i="4"/>
  <c r="J367" i="4" s="1"/>
  <c r="G367" i="4"/>
  <c r="H367" i="4" s="1"/>
  <c r="I366" i="4"/>
  <c r="G366" i="4"/>
  <c r="H366" i="4" s="1"/>
  <c r="I361" i="4"/>
  <c r="G361" i="4"/>
  <c r="H361" i="4" s="1"/>
  <c r="E361" i="4"/>
  <c r="F361" i="4" s="1"/>
  <c r="I360" i="4"/>
  <c r="J360" i="4" s="1"/>
  <c r="G360" i="4"/>
  <c r="H360" i="4" s="1"/>
  <c r="E362" i="4" s="1"/>
  <c r="K362" i="4" s="1"/>
  <c r="E360" i="4"/>
  <c r="I359" i="4"/>
  <c r="J359" i="4" s="1"/>
  <c r="G359" i="4"/>
  <c r="H359" i="4" s="1"/>
  <c r="I358" i="4"/>
  <c r="G358" i="4"/>
  <c r="H358" i="4" s="1"/>
  <c r="I357" i="4"/>
  <c r="J357" i="4" s="1"/>
  <c r="G357" i="4"/>
  <c r="H357" i="4" s="1"/>
  <c r="I356" i="4"/>
  <c r="J356" i="4" s="1"/>
  <c r="G356" i="4"/>
  <c r="H356" i="4" s="1"/>
  <c r="I351" i="4"/>
  <c r="J351" i="4" s="1"/>
  <c r="G351" i="4"/>
  <c r="H351" i="4" s="1"/>
  <c r="E351" i="4"/>
  <c r="I350" i="4"/>
  <c r="J350" i="4" s="1"/>
  <c r="G350" i="4"/>
  <c r="H350" i="4" s="1"/>
  <c r="E350" i="4"/>
  <c r="I349" i="4"/>
  <c r="J349" i="4" s="1"/>
  <c r="G349" i="4"/>
  <c r="H349" i="4" s="1"/>
  <c r="E349" i="4"/>
  <c r="I347" i="4"/>
  <c r="J347" i="4" s="1"/>
  <c r="G347" i="4"/>
  <c r="H347" i="4" s="1"/>
  <c r="I345" i="4"/>
  <c r="J345" i="4" s="1"/>
  <c r="G345" i="4"/>
  <c r="H345" i="4" s="1"/>
  <c r="I344" i="4"/>
  <c r="J344" i="4" s="1"/>
  <c r="G344" i="4"/>
  <c r="I343" i="4"/>
  <c r="J343" i="4" s="1"/>
  <c r="G343" i="4"/>
  <c r="H343" i="4" s="1"/>
  <c r="I337" i="4"/>
  <c r="J337" i="4" s="1"/>
  <c r="G337" i="4"/>
  <c r="H337" i="4" s="1"/>
  <c r="I336" i="4"/>
  <c r="J336" i="4" s="1"/>
  <c r="G336" i="4"/>
  <c r="H336" i="4" s="1"/>
  <c r="I331" i="4"/>
  <c r="J331" i="4" s="1"/>
  <c r="G331" i="4"/>
  <c r="H331" i="4" s="1"/>
  <c r="E332" i="4" s="1"/>
  <c r="K332" i="4" s="1"/>
  <c r="E331" i="4"/>
  <c r="F331" i="4" s="1"/>
  <c r="I329" i="4"/>
  <c r="J329" i="4" s="1"/>
  <c r="G329" i="4"/>
  <c r="H329" i="4" s="1"/>
  <c r="I328" i="4"/>
  <c r="J328" i="4" s="1"/>
  <c r="G328" i="4"/>
  <c r="I323" i="4"/>
  <c r="J323" i="4" s="1"/>
  <c r="G323" i="4"/>
  <c r="H323" i="4" s="1"/>
  <c r="E324" i="4" s="1"/>
  <c r="K324" i="4" s="1"/>
  <c r="E323" i="4"/>
  <c r="I321" i="4"/>
  <c r="J321" i="4" s="1"/>
  <c r="G321" i="4"/>
  <c r="H321" i="4" s="1"/>
  <c r="I320" i="4"/>
  <c r="J320" i="4" s="1"/>
  <c r="G320" i="4"/>
  <c r="H320" i="4" s="1"/>
  <c r="I315" i="4"/>
  <c r="J315" i="4" s="1"/>
  <c r="G315" i="4"/>
  <c r="H315" i="4" s="1"/>
  <c r="E316" i="4" s="1"/>
  <c r="K316" i="4" s="1"/>
  <c r="E315" i="4"/>
  <c r="I313" i="4"/>
  <c r="J313" i="4" s="1"/>
  <c r="G313" i="4"/>
  <c r="I312" i="4"/>
  <c r="J312" i="4" s="1"/>
  <c r="G312" i="4"/>
  <c r="H312" i="4" s="1"/>
  <c r="I307" i="4"/>
  <c r="J307" i="4" s="1"/>
  <c r="G307" i="4"/>
  <c r="H307" i="4" s="1"/>
  <c r="E308" i="4" s="1"/>
  <c r="K308" i="4" s="1"/>
  <c r="E307" i="4"/>
  <c r="F307" i="4" s="1"/>
  <c r="I305" i="4"/>
  <c r="J305" i="4" s="1"/>
  <c r="G305" i="4"/>
  <c r="H305" i="4" s="1"/>
  <c r="I304" i="4"/>
  <c r="J304" i="4" s="1"/>
  <c r="G304" i="4"/>
  <c r="H304" i="4" s="1"/>
  <c r="I299" i="4"/>
  <c r="J299" i="4" s="1"/>
  <c r="G299" i="4"/>
  <c r="H299" i="4" s="1"/>
  <c r="E300" i="4" s="1"/>
  <c r="F300" i="4" s="1"/>
  <c r="E299" i="4"/>
  <c r="I297" i="4"/>
  <c r="J297" i="4" s="1"/>
  <c r="G297" i="4"/>
  <c r="H297" i="4" s="1"/>
  <c r="I296" i="4"/>
  <c r="J296" i="4" s="1"/>
  <c r="G296" i="4"/>
  <c r="H296" i="4" s="1"/>
  <c r="I291" i="4"/>
  <c r="J291" i="4" s="1"/>
  <c r="G291" i="4"/>
  <c r="E291" i="4"/>
  <c r="F291" i="4" s="1"/>
  <c r="I290" i="4"/>
  <c r="J290" i="4" s="1"/>
  <c r="G290" i="4"/>
  <c r="H290" i="4" s="1"/>
  <c r="I289" i="4"/>
  <c r="J289" i="4" s="1"/>
  <c r="G289" i="4"/>
  <c r="H289" i="4" s="1"/>
  <c r="I288" i="4"/>
  <c r="J288" i="4" s="1"/>
  <c r="G288" i="4"/>
  <c r="H288" i="4" s="1"/>
  <c r="I287" i="4"/>
  <c r="J287" i="4" s="1"/>
  <c r="G287" i="4"/>
  <c r="H287" i="4" s="1"/>
  <c r="I286" i="4"/>
  <c r="J286" i="4" s="1"/>
  <c r="G286" i="4"/>
  <c r="H286" i="4" s="1"/>
  <c r="I281" i="4"/>
  <c r="J281" i="4" s="1"/>
  <c r="G281" i="4"/>
  <c r="H281" i="4" s="1"/>
  <c r="E281" i="4"/>
  <c r="I280" i="4"/>
  <c r="J280" i="4" s="1"/>
  <c r="G280" i="4"/>
  <c r="H280" i="4" s="1"/>
  <c r="E280" i="4"/>
  <c r="I279" i="4"/>
  <c r="J279" i="4" s="1"/>
  <c r="G279" i="4"/>
  <c r="H279" i="4" s="1"/>
  <c r="I270" i="4"/>
  <c r="J270" i="4" s="1"/>
  <c r="J271" i="4" s="1"/>
  <c r="G40" i="5" s="1"/>
  <c r="I341" i="4" s="1"/>
  <c r="J341" i="4" s="1"/>
  <c r="G270" i="4"/>
  <c r="H270" i="4" s="1"/>
  <c r="H271" i="4" s="1"/>
  <c r="F40" i="5" s="1"/>
  <c r="G341" i="4" s="1"/>
  <c r="H341" i="4" s="1"/>
  <c r="E270" i="4"/>
  <c r="I266" i="4"/>
  <c r="J266" i="4" s="1"/>
  <c r="G266" i="4"/>
  <c r="H266" i="4" s="1"/>
  <c r="E266" i="4"/>
  <c r="I265" i="4"/>
  <c r="J265" i="4" s="1"/>
  <c r="G265" i="4"/>
  <c r="H265" i="4" s="1"/>
  <c r="H267" i="4" s="1"/>
  <c r="F39" i="5" s="1"/>
  <c r="E265" i="4"/>
  <c r="I261" i="4"/>
  <c r="J261" i="4" s="1"/>
  <c r="J262" i="4" s="1"/>
  <c r="G261" i="4"/>
  <c r="H261" i="4" s="1"/>
  <c r="H262" i="4" s="1"/>
  <c r="F38" i="5" s="1"/>
  <c r="E261" i="4"/>
  <c r="I236" i="4"/>
  <c r="J236" i="4" s="1"/>
  <c r="G236" i="4"/>
  <c r="H236" i="4" s="1"/>
  <c r="E236" i="4"/>
  <c r="I235" i="4"/>
  <c r="J235" i="4" s="1"/>
  <c r="G235" i="4"/>
  <c r="H235" i="4" s="1"/>
  <c r="E235" i="4"/>
  <c r="I234" i="4"/>
  <c r="J234" i="4" s="1"/>
  <c r="G234" i="4"/>
  <c r="H234" i="4" s="1"/>
  <c r="E234" i="4"/>
  <c r="I233" i="4"/>
  <c r="J233" i="4" s="1"/>
  <c r="G233" i="4"/>
  <c r="H233" i="4" s="1"/>
  <c r="E233" i="4"/>
  <c r="F233" i="4" s="1"/>
  <c r="I232" i="4"/>
  <c r="J232" i="4" s="1"/>
  <c r="G232" i="4"/>
  <c r="H232" i="4" s="1"/>
  <c r="I231" i="4"/>
  <c r="J231" i="4" s="1"/>
  <c r="G231" i="4"/>
  <c r="H231" i="4" s="1"/>
  <c r="I230" i="4"/>
  <c r="J230" i="4" s="1"/>
  <c r="G230" i="4"/>
  <c r="H230" i="4" s="1"/>
  <c r="I229" i="4"/>
  <c r="J229" i="4" s="1"/>
  <c r="G229" i="4"/>
  <c r="H229" i="4" s="1"/>
  <c r="I228" i="4"/>
  <c r="J228" i="4" s="1"/>
  <c r="G228" i="4"/>
  <c r="H228" i="4" s="1"/>
  <c r="I223" i="4"/>
  <c r="J223" i="4" s="1"/>
  <c r="G223" i="4"/>
  <c r="H223" i="4" s="1"/>
  <c r="E224" i="4" s="1"/>
  <c r="K224" i="4" s="1"/>
  <c r="E223" i="4"/>
  <c r="I222" i="4"/>
  <c r="J222" i="4" s="1"/>
  <c r="G222" i="4"/>
  <c r="H222" i="4" s="1"/>
  <c r="I217" i="4"/>
  <c r="J217" i="4" s="1"/>
  <c r="G217" i="4"/>
  <c r="H217" i="4" s="1"/>
  <c r="E218" i="4" s="1"/>
  <c r="K218" i="4" s="1"/>
  <c r="E217" i="4"/>
  <c r="I216" i="4"/>
  <c r="J216" i="4" s="1"/>
  <c r="G216" i="4"/>
  <c r="I211" i="4"/>
  <c r="J211" i="4" s="1"/>
  <c r="G211" i="4"/>
  <c r="H211" i="4" s="1"/>
  <c r="E212" i="4" s="1"/>
  <c r="K212" i="4" s="1"/>
  <c r="E211" i="4"/>
  <c r="I210" i="4"/>
  <c r="J210" i="4" s="1"/>
  <c r="G210" i="4"/>
  <c r="H210" i="4" s="1"/>
  <c r="I205" i="4"/>
  <c r="J205" i="4" s="1"/>
  <c r="G205" i="4"/>
  <c r="H205" i="4" s="1"/>
  <c r="E205" i="4"/>
  <c r="F205" i="4" s="1"/>
  <c r="I204" i="4"/>
  <c r="J204" i="4" s="1"/>
  <c r="G204" i="4"/>
  <c r="H204" i="4" s="1"/>
  <c r="E204" i="4"/>
  <c r="I203" i="4"/>
  <c r="J203" i="4" s="1"/>
  <c r="G203" i="4"/>
  <c r="H203" i="4" s="1"/>
  <c r="I198" i="4"/>
  <c r="J198" i="4" s="1"/>
  <c r="G198" i="4"/>
  <c r="H198" i="4" s="1"/>
  <c r="E198" i="4"/>
  <c r="I197" i="4"/>
  <c r="J197" i="4" s="1"/>
  <c r="G197" i="4"/>
  <c r="H197" i="4" s="1"/>
  <c r="I192" i="4"/>
  <c r="J192" i="4" s="1"/>
  <c r="G192" i="4"/>
  <c r="H192" i="4" s="1"/>
  <c r="E192" i="4"/>
  <c r="F192" i="4" s="1"/>
  <c r="I191" i="4"/>
  <c r="G191" i="4"/>
  <c r="H191" i="4" s="1"/>
  <c r="E191" i="4"/>
  <c r="F191" i="4" s="1"/>
  <c r="I190" i="4"/>
  <c r="J190" i="4" s="1"/>
  <c r="G190" i="4"/>
  <c r="H190" i="4" s="1"/>
  <c r="I189" i="4"/>
  <c r="J189" i="4" s="1"/>
  <c r="G189" i="4"/>
  <c r="H189" i="4" s="1"/>
  <c r="I188" i="4"/>
  <c r="G188" i="4"/>
  <c r="H188" i="4" s="1"/>
  <c r="I183" i="4"/>
  <c r="J183" i="4" s="1"/>
  <c r="G183" i="4"/>
  <c r="H183" i="4" s="1"/>
  <c r="E184" i="4" s="1"/>
  <c r="K184" i="4" s="1"/>
  <c r="E183" i="4"/>
  <c r="I182" i="4"/>
  <c r="J182" i="4" s="1"/>
  <c r="G182" i="4"/>
  <c r="H182" i="4" s="1"/>
  <c r="I181" i="4"/>
  <c r="J181" i="4" s="1"/>
  <c r="J185" i="4" s="1"/>
  <c r="G26" i="5" s="1"/>
  <c r="I88" i="6" s="1"/>
  <c r="G181" i="4"/>
  <c r="H181" i="4" s="1"/>
  <c r="H185" i="4" s="1"/>
  <c r="F26" i="5" s="1"/>
  <c r="G88" i="6" s="1"/>
  <c r="H88" i="6" s="1"/>
  <c r="I176" i="4"/>
  <c r="G176" i="4"/>
  <c r="H176" i="4" s="1"/>
  <c r="E177" i="4" s="1"/>
  <c r="K177" i="4" s="1"/>
  <c r="E176" i="4"/>
  <c r="F176" i="4" s="1"/>
  <c r="I175" i="4"/>
  <c r="J175" i="4" s="1"/>
  <c r="G175" i="4"/>
  <c r="H175" i="4" s="1"/>
  <c r="I174" i="4"/>
  <c r="J174" i="4" s="1"/>
  <c r="G174" i="4"/>
  <c r="H174" i="4" s="1"/>
  <c r="I173" i="4"/>
  <c r="J173" i="4" s="1"/>
  <c r="G173" i="4"/>
  <c r="I168" i="4"/>
  <c r="J168" i="4" s="1"/>
  <c r="G168" i="4"/>
  <c r="H168" i="4" s="1"/>
  <c r="E169" i="4" s="1"/>
  <c r="F169" i="4" s="1"/>
  <c r="E168" i="4"/>
  <c r="I167" i="4"/>
  <c r="J167" i="4" s="1"/>
  <c r="G167" i="4"/>
  <c r="H167" i="4" s="1"/>
  <c r="I166" i="4"/>
  <c r="J166" i="4" s="1"/>
  <c r="G166" i="4"/>
  <c r="H166" i="4" s="1"/>
  <c r="I165" i="4"/>
  <c r="G165" i="4"/>
  <c r="H165" i="4" s="1"/>
  <c r="I160" i="4"/>
  <c r="J160" i="4" s="1"/>
  <c r="G160" i="4"/>
  <c r="H160" i="4" s="1"/>
  <c r="E161" i="4" s="1"/>
  <c r="K161" i="4" s="1"/>
  <c r="E160" i="4"/>
  <c r="I158" i="4"/>
  <c r="J158" i="4" s="1"/>
  <c r="G158" i="4"/>
  <c r="H158" i="4" s="1"/>
  <c r="I157" i="4"/>
  <c r="J157" i="4" s="1"/>
  <c r="G157" i="4"/>
  <c r="H157" i="4" s="1"/>
  <c r="I152" i="4"/>
  <c r="G152" i="4"/>
  <c r="H152" i="4" s="1"/>
  <c r="E153" i="4" s="1"/>
  <c r="K153" i="4" s="1"/>
  <c r="E152" i="4"/>
  <c r="F152" i="4" s="1"/>
  <c r="I150" i="4"/>
  <c r="J150" i="4" s="1"/>
  <c r="G150" i="4"/>
  <c r="H150" i="4" s="1"/>
  <c r="I149" i="4"/>
  <c r="J149" i="4" s="1"/>
  <c r="G149" i="4"/>
  <c r="H149" i="4" s="1"/>
  <c r="I144" i="4"/>
  <c r="J144" i="4" s="1"/>
  <c r="G144" i="4"/>
  <c r="H144" i="4" s="1"/>
  <c r="E145" i="4" s="1"/>
  <c r="K145" i="4" s="1"/>
  <c r="E144" i="4"/>
  <c r="F144" i="4" s="1"/>
  <c r="I142" i="4"/>
  <c r="J142" i="4" s="1"/>
  <c r="G142" i="4"/>
  <c r="H142" i="4" s="1"/>
  <c r="I141" i="4"/>
  <c r="J141" i="4" s="1"/>
  <c r="G141" i="4"/>
  <c r="I136" i="4"/>
  <c r="J136" i="4" s="1"/>
  <c r="G136" i="4"/>
  <c r="H136" i="4" s="1"/>
  <c r="E137" i="4" s="1"/>
  <c r="F137" i="4" s="1"/>
  <c r="E136" i="4"/>
  <c r="I134" i="4"/>
  <c r="J134" i="4" s="1"/>
  <c r="G134" i="4"/>
  <c r="H134" i="4" s="1"/>
  <c r="I133" i="4"/>
  <c r="J133" i="4" s="1"/>
  <c r="G133" i="4"/>
  <c r="H133" i="4" s="1"/>
  <c r="I128" i="4"/>
  <c r="G128" i="4"/>
  <c r="H128" i="4" s="1"/>
  <c r="E129" i="4" s="1"/>
  <c r="F129" i="4" s="1"/>
  <c r="E128" i="4"/>
  <c r="F128" i="4" s="1"/>
  <c r="I126" i="4"/>
  <c r="J126" i="4" s="1"/>
  <c r="G126" i="4"/>
  <c r="H126" i="4" s="1"/>
  <c r="I125" i="4"/>
  <c r="J125" i="4" s="1"/>
  <c r="G125" i="4"/>
  <c r="H125" i="4" s="1"/>
  <c r="I120" i="4"/>
  <c r="J120" i="4" s="1"/>
  <c r="G120" i="4"/>
  <c r="H120" i="4" s="1"/>
  <c r="E121" i="4" s="1"/>
  <c r="K121" i="4" s="1"/>
  <c r="E120" i="4"/>
  <c r="I118" i="4"/>
  <c r="J118" i="4" s="1"/>
  <c r="G118" i="4"/>
  <c r="H118" i="4" s="1"/>
  <c r="I117" i="4"/>
  <c r="J117" i="4" s="1"/>
  <c r="G117" i="4"/>
  <c r="H117" i="4" s="1"/>
  <c r="I112" i="4"/>
  <c r="J112" i="4" s="1"/>
  <c r="G112" i="4"/>
  <c r="H112" i="4" s="1"/>
  <c r="E112" i="4"/>
  <c r="I111" i="4"/>
  <c r="J111" i="4" s="1"/>
  <c r="G111" i="4"/>
  <c r="H111" i="4" s="1"/>
  <c r="E111" i="4"/>
  <c r="I109" i="4"/>
  <c r="J109" i="4" s="1"/>
  <c r="G109" i="4"/>
  <c r="H109" i="4" s="1"/>
  <c r="I108" i="4"/>
  <c r="J108" i="4" s="1"/>
  <c r="G108" i="4"/>
  <c r="H108" i="4" s="1"/>
  <c r="I103" i="4"/>
  <c r="G103" i="4"/>
  <c r="H103" i="4" s="1"/>
  <c r="E103" i="4"/>
  <c r="F103" i="4" s="1"/>
  <c r="I102" i="4"/>
  <c r="J102" i="4" s="1"/>
  <c r="G102" i="4"/>
  <c r="H102" i="4" s="1"/>
  <c r="E102" i="4"/>
  <c r="F102" i="4" s="1"/>
  <c r="I100" i="4"/>
  <c r="J100" i="4" s="1"/>
  <c r="G100" i="4"/>
  <c r="H100" i="4" s="1"/>
  <c r="I99" i="4"/>
  <c r="J99" i="4" s="1"/>
  <c r="G99" i="4"/>
  <c r="H99" i="4" s="1"/>
  <c r="I94" i="4"/>
  <c r="J94" i="4" s="1"/>
  <c r="G94" i="4"/>
  <c r="H94" i="4" s="1"/>
  <c r="E94" i="4"/>
  <c r="I93" i="4"/>
  <c r="J93" i="4" s="1"/>
  <c r="G93" i="4"/>
  <c r="H93" i="4" s="1"/>
  <c r="E93" i="4"/>
  <c r="I92" i="4"/>
  <c r="J92" i="4" s="1"/>
  <c r="G92" i="4"/>
  <c r="H92" i="4" s="1"/>
  <c r="E92" i="4"/>
  <c r="I91" i="4"/>
  <c r="J91" i="4" s="1"/>
  <c r="G91" i="4"/>
  <c r="H91" i="4" s="1"/>
  <c r="I90" i="4"/>
  <c r="J90" i="4" s="1"/>
  <c r="G90" i="4"/>
  <c r="H90" i="4" s="1"/>
  <c r="I89" i="4"/>
  <c r="J89" i="4" s="1"/>
  <c r="G89" i="4"/>
  <c r="H89" i="4" s="1"/>
  <c r="I84" i="4"/>
  <c r="J84" i="4" s="1"/>
  <c r="G84" i="4"/>
  <c r="H84" i="4" s="1"/>
  <c r="E85" i="4" s="1"/>
  <c r="K85" i="4" s="1"/>
  <c r="E84" i="4"/>
  <c r="F84" i="4" s="1"/>
  <c r="I83" i="4"/>
  <c r="J83" i="4" s="1"/>
  <c r="G83" i="4"/>
  <c r="H83" i="4" s="1"/>
  <c r="I82" i="4"/>
  <c r="J82" i="4" s="1"/>
  <c r="G82" i="4"/>
  <c r="H82" i="4" s="1"/>
  <c r="I81" i="4"/>
  <c r="J81" i="4" s="1"/>
  <c r="G81" i="4"/>
  <c r="H81" i="4" s="1"/>
  <c r="I80" i="4"/>
  <c r="J80" i="4" s="1"/>
  <c r="G80" i="4"/>
  <c r="H80" i="4" s="1"/>
  <c r="I79" i="4"/>
  <c r="J79" i="4" s="1"/>
  <c r="G79" i="4"/>
  <c r="H79" i="4" s="1"/>
  <c r="I74" i="4"/>
  <c r="J74" i="4" s="1"/>
  <c r="G74" i="4"/>
  <c r="H74" i="4" s="1"/>
  <c r="E75" i="4" s="1"/>
  <c r="K75" i="4" s="1"/>
  <c r="E74" i="4"/>
  <c r="I73" i="4"/>
  <c r="J73" i="4" s="1"/>
  <c r="G73" i="4"/>
  <c r="H73" i="4" s="1"/>
  <c r="I72" i="4"/>
  <c r="J72" i="4" s="1"/>
  <c r="G72" i="4"/>
  <c r="H72" i="4" s="1"/>
  <c r="I71" i="4"/>
  <c r="J71" i="4" s="1"/>
  <c r="G71" i="4"/>
  <c r="H71" i="4" s="1"/>
  <c r="I70" i="4"/>
  <c r="J70" i="4" s="1"/>
  <c r="G70" i="4"/>
  <c r="H70" i="4" s="1"/>
  <c r="I69" i="4"/>
  <c r="J69" i="4" s="1"/>
  <c r="G69" i="4"/>
  <c r="H69" i="4" s="1"/>
  <c r="I68" i="4"/>
  <c r="J68" i="4" s="1"/>
  <c r="G68" i="4"/>
  <c r="H68" i="4" s="1"/>
  <c r="I63" i="4"/>
  <c r="J63" i="4" s="1"/>
  <c r="G63" i="4"/>
  <c r="H63" i="4" s="1"/>
  <c r="E64" i="4" s="1"/>
  <c r="K64" i="4" s="1"/>
  <c r="E63" i="4"/>
  <c r="I62" i="4"/>
  <c r="J62" i="4" s="1"/>
  <c r="G62" i="4"/>
  <c r="H62" i="4" s="1"/>
  <c r="I57" i="4"/>
  <c r="J57" i="4" s="1"/>
  <c r="G57" i="4"/>
  <c r="H57" i="4" s="1"/>
  <c r="E58" i="4" s="1"/>
  <c r="K58" i="4" s="1"/>
  <c r="E57" i="4"/>
  <c r="I56" i="4"/>
  <c r="G56" i="4"/>
  <c r="H56" i="4" s="1"/>
  <c r="I51" i="4"/>
  <c r="J51" i="4" s="1"/>
  <c r="G51" i="4"/>
  <c r="H51" i="4" s="1"/>
  <c r="E52" i="4" s="1"/>
  <c r="K52" i="4" s="1"/>
  <c r="E51" i="4"/>
  <c r="I49" i="4"/>
  <c r="J49" i="4" s="1"/>
  <c r="G49" i="4"/>
  <c r="H49" i="4" s="1"/>
  <c r="I48" i="4"/>
  <c r="J48" i="4" s="1"/>
  <c r="G48" i="4"/>
  <c r="H48" i="4" s="1"/>
  <c r="I43" i="4"/>
  <c r="J43" i="4" s="1"/>
  <c r="G43" i="4"/>
  <c r="H43" i="4" s="1"/>
  <c r="E44" i="4" s="1"/>
  <c r="F44" i="4" s="1"/>
  <c r="E43" i="4"/>
  <c r="I41" i="4"/>
  <c r="J41" i="4" s="1"/>
  <c r="G41" i="4"/>
  <c r="H41" i="4" s="1"/>
  <c r="I40" i="4"/>
  <c r="J40" i="4" s="1"/>
  <c r="G40" i="4"/>
  <c r="H40" i="4" s="1"/>
  <c r="I35" i="4"/>
  <c r="J35" i="4" s="1"/>
  <c r="G35" i="4"/>
  <c r="H35" i="4" s="1"/>
  <c r="E35" i="4"/>
  <c r="F35" i="4" s="1"/>
  <c r="I34" i="4"/>
  <c r="J34" i="4" s="1"/>
  <c r="G34" i="4"/>
  <c r="H34" i="4" s="1"/>
  <c r="G33" i="4"/>
  <c r="H33" i="4" s="1"/>
  <c r="E33" i="4"/>
  <c r="I28" i="4"/>
  <c r="J28" i="4" s="1"/>
  <c r="G28" i="4"/>
  <c r="H28" i="4" s="1"/>
  <c r="E28" i="4"/>
  <c r="F28" i="4" s="1"/>
  <c r="I27" i="4"/>
  <c r="J27" i="4" s="1"/>
  <c r="G27" i="4"/>
  <c r="H27" i="4" s="1"/>
  <c r="G26" i="4"/>
  <c r="H26" i="4" s="1"/>
  <c r="E26" i="4"/>
  <c r="I21" i="4"/>
  <c r="J21" i="4" s="1"/>
  <c r="G21" i="4"/>
  <c r="H21" i="4" s="1"/>
  <c r="I20" i="4"/>
  <c r="J20" i="4" s="1"/>
  <c r="G20" i="4"/>
  <c r="H20" i="4" s="1"/>
  <c r="E20" i="4"/>
  <c r="F20" i="4" s="1"/>
  <c r="G19" i="4"/>
  <c r="H19" i="4" s="1"/>
  <c r="E19" i="4"/>
  <c r="I14" i="4"/>
  <c r="J14" i="4" s="1"/>
  <c r="G14" i="4"/>
  <c r="H14" i="4" s="1"/>
  <c r="I13" i="4"/>
  <c r="J13" i="4" s="1"/>
  <c r="G13" i="4"/>
  <c r="H13" i="4" s="1"/>
  <c r="E13" i="4"/>
  <c r="F13" i="4" s="1"/>
  <c r="G12" i="4"/>
  <c r="H12" i="4" s="1"/>
  <c r="E12" i="4"/>
  <c r="I7" i="4"/>
  <c r="J7" i="4" s="1"/>
  <c r="G7" i="4"/>
  <c r="H7" i="4" s="1"/>
  <c r="E7" i="4"/>
  <c r="I6" i="4"/>
  <c r="J6" i="4" s="1"/>
  <c r="G6" i="4"/>
  <c r="H6" i="4" s="1"/>
  <c r="G5" i="4"/>
  <c r="H5" i="4" s="1"/>
  <c r="E5" i="4"/>
  <c r="O241" i="3"/>
  <c r="O240" i="3"/>
  <c r="O239" i="3"/>
  <c r="O238" i="3"/>
  <c r="E905" i="4" s="1"/>
  <c r="F905" i="4" s="1"/>
  <c r="O237" i="3"/>
  <c r="E904" i="4" s="1"/>
  <c r="F904" i="4" s="1"/>
  <c r="O236" i="3"/>
  <c r="E903" i="4" s="1"/>
  <c r="O235" i="3"/>
  <c r="E902" i="4" s="1"/>
  <c r="O234" i="3"/>
  <c r="E901" i="4" s="1"/>
  <c r="O233" i="3"/>
  <c r="E900" i="4" s="1"/>
  <c r="O232" i="3"/>
  <c r="E899" i="4" s="1"/>
  <c r="O231" i="3"/>
  <c r="O230" i="3"/>
  <c r="O229" i="3"/>
  <c r="O228" i="3"/>
  <c r="O227" i="3"/>
  <c r="O226" i="3"/>
  <c r="O225" i="3"/>
  <c r="O224" i="3"/>
  <c r="O223" i="3"/>
  <c r="E861" i="4" s="1"/>
  <c r="F861" i="4" s="1"/>
  <c r="O222" i="3"/>
  <c r="E860" i="4" s="1"/>
  <c r="F860" i="4" s="1"/>
  <c r="O221" i="3"/>
  <c r="E859" i="4" s="1"/>
  <c r="F859" i="4" s="1"/>
  <c r="O220" i="3"/>
  <c r="E858" i="4" s="1"/>
  <c r="F858" i="4" s="1"/>
  <c r="O219" i="3"/>
  <c r="E854" i="4" s="1"/>
  <c r="O218" i="3"/>
  <c r="E853" i="4" s="1"/>
  <c r="F853" i="4" s="1"/>
  <c r="O217" i="3"/>
  <c r="E852" i="4" s="1"/>
  <c r="O216" i="3"/>
  <c r="E851" i="4" s="1"/>
  <c r="O215" i="3"/>
  <c r="E844" i="4" s="1"/>
  <c r="O214" i="3"/>
  <c r="E842" i="4" s="1"/>
  <c r="O213" i="3"/>
  <c r="E841" i="4" s="1"/>
  <c r="F841" i="4" s="1"/>
  <c r="O212" i="3"/>
  <c r="E839" i="4" s="1"/>
  <c r="F839" i="4" s="1"/>
  <c r="O211" i="3"/>
  <c r="E829" i="4" s="1"/>
  <c r="F829" i="4" s="1"/>
  <c r="O210" i="3"/>
  <c r="E828" i="4" s="1"/>
  <c r="O209" i="3"/>
  <c r="E827" i="4" s="1"/>
  <c r="F827" i="4" s="1"/>
  <c r="O208" i="3"/>
  <c r="E826" i="4" s="1"/>
  <c r="F826" i="4" s="1"/>
  <c r="O207" i="3"/>
  <c r="O206" i="3"/>
  <c r="O205" i="3"/>
  <c r="O204" i="3"/>
  <c r="O203" i="3"/>
  <c r="O202" i="3"/>
  <c r="O201" i="3"/>
  <c r="O200" i="3"/>
  <c r="O199" i="3"/>
  <c r="E793" i="4" s="1"/>
  <c r="O198" i="3"/>
  <c r="O197" i="3"/>
  <c r="O196" i="3"/>
  <c r="O195" i="3"/>
  <c r="O194" i="3"/>
  <c r="O193" i="3"/>
  <c r="O192" i="3"/>
  <c r="O191" i="3"/>
  <c r="O190" i="3"/>
  <c r="O189" i="3"/>
  <c r="O188" i="3"/>
  <c r="O187" i="3"/>
  <c r="E766" i="4" s="1"/>
  <c r="F766" i="4" s="1"/>
  <c r="O186" i="3"/>
  <c r="E765" i="4" s="1"/>
  <c r="F765" i="4" s="1"/>
  <c r="O185" i="3"/>
  <c r="E764" i="4" s="1"/>
  <c r="F764" i="4" s="1"/>
  <c r="O184" i="3"/>
  <c r="E763" i="4" s="1"/>
  <c r="F763" i="4" s="1"/>
  <c r="O183" i="3"/>
  <c r="E762" i="4" s="1"/>
  <c r="O182" i="3"/>
  <c r="E761" i="4" s="1"/>
  <c r="O181" i="3"/>
  <c r="E760" i="4" s="1"/>
  <c r="F760" i="4" s="1"/>
  <c r="O180" i="3"/>
  <c r="E759" i="4" s="1"/>
  <c r="O179" i="3"/>
  <c r="E758" i="4" s="1"/>
  <c r="F758" i="4" s="1"/>
  <c r="O178" i="3"/>
  <c r="E757" i="4" s="1"/>
  <c r="F757" i="4" s="1"/>
  <c r="O177" i="3"/>
  <c r="E756" i="4" s="1"/>
  <c r="O176" i="3"/>
  <c r="E755" i="4" s="1"/>
  <c r="F755" i="4" s="1"/>
  <c r="O175" i="3"/>
  <c r="E754" i="4" s="1"/>
  <c r="O174" i="3"/>
  <c r="E753" i="4" s="1"/>
  <c r="O173" i="3"/>
  <c r="E752" i="4" s="1"/>
  <c r="O172" i="3"/>
  <c r="E751" i="4" s="1"/>
  <c r="F751" i="4" s="1"/>
  <c r="O171" i="3"/>
  <c r="E750" i="4" s="1"/>
  <c r="O170" i="3"/>
  <c r="E749" i="4" s="1"/>
  <c r="O169" i="3"/>
  <c r="E748" i="4" s="1"/>
  <c r="F748" i="4" s="1"/>
  <c r="O168" i="3"/>
  <c r="E747" i="4" s="1"/>
  <c r="O167" i="3"/>
  <c r="E746" i="4" s="1"/>
  <c r="O166" i="3"/>
  <c r="E745" i="4" s="1"/>
  <c r="O165" i="3"/>
  <c r="E744" i="4" s="1"/>
  <c r="O164" i="3"/>
  <c r="E743" i="4" s="1"/>
  <c r="O163" i="3"/>
  <c r="E742" i="4" s="1"/>
  <c r="O162" i="3"/>
  <c r="E741" i="4" s="1"/>
  <c r="F741" i="4" s="1"/>
  <c r="O161" i="3"/>
  <c r="E740" i="4" s="1"/>
  <c r="F740" i="4" s="1"/>
  <c r="O160" i="3"/>
  <c r="E739" i="4" s="1"/>
  <c r="F739" i="4" s="1"/>
  <c r="O159" i="3"/>
  <c r="E735" i="4" s="1"/>
  <c r="O158" i="3"/>
  <c r="E734" i="4" s="1"/>
  <c r="O157" i="3"/>
  <c r="E733" i="4" s="1"/>
  <c r="O156" i="3"/>
  <c r="E732" i="4" s="1"/>
  <c r="F732" i="4" s="1"/>
  <c r="O155" i="3"/>
  <c r="E731" i="4" s="1"/>
  <c r="O154" i="3"/>
  <c r="E730" i="4" s="1"/>
  <c r="F730" i="4" s="1"/>
  <c r="O153" i="3"/>
  <c r="E729" i="4" s="1"/>
  <c r="O152" i="3"/>
  <c r="E728" i="4" s="1"/>
  <c r="O151" i="3"/>
  <c r="E727" i="4" s="1"/>
  <c r="O150" i="3"/>
  <c r="E726" i="4" s="1"/>
  <c r="F726" i="4" s="1"/>
  <c r="O149" i="3"/>
  <c r="E725" i="4" s="1"/>
  <c r="O148" i="3"/>
  <c r="E720" i="4" s="1"/>
  <c r="F720" i="4" s="1"/>
  <c r="O147" i="3"/>
  <c r="E719" i="4" s="1"/>
  <c r="O146" i="3"/>
  <c r="E718" i="4" s="1"/>
  <c r="O145" i="3"/>
  <c r="E717" i="4" s="1"/>
  <c r="O144" i="3"/>
  <c r="E716" i="4" s="1"/>
  <c r="F716" i="4" s="1"/>
  <c r="O143" i="3"/>
  <c r="E715" i="4" s="1"/>
  <c r="O142" i="3"/>
  <c r="E714" i="4" s="1"/>
  <c r="O141" i="3"/>
  <c r="E713" i="4" s="1"/>
  <c r="F713" i="4" s="1"/>
  <c r="O140" i="3"/>
  <c r="E712" i="4" s="1"/>
  <c r="O139" i="3"/>
  <c r="E711" i="4" s="1"/>
  <c r="O138" i="3"/>
  <c r="O137" i="3"/>
  <c r="O136" i="3"/>
  <c r="O135" i="3"/>
  <c r="E91" i="4" s="1"/>
  <c r="F91" i="4" s="1"/>
  <c r="O134" i="3"/>
  <c r="E90" i="4" s="1"/>
  <c r="F90" i="4" s="1"/>
  <c r="O133" i="3"/>
  <c r="E89" i="4" s="1"/>
  <c r="O119" i="3"/>
  <c r="O118" i="3"/>
  <c r="O117" i="3"/>
  <c r="O116" i="3"/>
  <c r="O115" i="3"/>
  <c r="E231" i="4" s="1"/>
  <c r="O114" i="3"/>
  <c r="E416" i="4" s="1"/>
  <c r="O113" i="3"/>
  <c r="E216" i="4" s="1"/>
  <c r="F216" i="4" s="1"/>
  <c r="O112" i="3"/>
  <c r="E182" i="4" s="1"/>
  <c r="O111" i="3"/>
  <c r="E181" i="4" s="1"/>
  <c r="O110" i="3"/>
  <c r="E173" i="4" s="1"/>
  <c r="F173" i="4" s="1"/>
  <c r="O109" i="3"/>
  <c r="E210" i="4" s="1"/>
  <c r="O108" i="3"/>
  <c r="E228" i="4" s="1"/>
  <c r="F228" i="4" s="1"/>
  <c r="O107" i="3"/>
  <c r="E203" i="4" s="1"/>
  <c r="F203" i="4" s="1"/>
  <c r="O106" i="3"/>
  <c r="E230" i="4" s="1"/>
  <c r="O105" i="3"/>
  <c r="E613" i="4" s="1"/>
  <c r="F613" i="4" s="1"/>
  <c r="O104" i="3"/>
  <c r="E607" i="4" s="1"/>
  <c r="O103" i="3"/>
  <c r="O102" i="3"/>
  <c r="O101" i="3"/>
  <c r="O100" i="3"/>
  <c r="O99" i="3"/>
  <c r="O98" i="3"/>
  <c r="O97" i="3"/>
  <c r="O96" i="3"/>
  <c r="O95" i="3"/>
  <c r="O94" i="3"/>
  <c r="O93" i="3"/>
  <c r="O92" i="3"/>
  <c r="O91" i="3"/>
  <c r="O90" i="3"/>
  <c r="O89" i="3"/>
  <c r="O88" i="3"/>
  <c r="O87" i="3"/>
  <c r="O86" i="3"/>
  <c r="E253" i="6" s="1"/>
  <c r="O85" i="3"/>
  <c r="E147" i="6" s="1"/>
  <c r="O84" i="3"/>
  <c r="E146" i="6" s="1"/>
  <c r="F146" i="6" s="1"/>
  <c r="O83" i="3"/>
  <c r="E145" i="6" s="1"/>
  <c r="F145" i="6" s="1"/>
  <c r="O82" i="3"/>
  <c r="E62" i="4" s="1"/>
  <c r="O81" i="3"/>
  <c r="E56" i="4" s="1"/>
  <c r="O80" i="3"/>
  <c r="O79" i="3"/>
  <c r="O78" i="3"/>
  <c r="O77" i="3"/>
  <c r="O76" i="3"/>
  <c r="O75" i="3"/>
  <c r="O74" i="3"/>
  <c r="E290" i="4" s="1"/>
  <c r="F290" i="4" s="1"/>
  <c r="O73" i="3"/>
  <c r="E208" i="6" s="1"/>
  <c r="O72" i="3"/>
  <c r="E85" i="6" s="1"/>
  <c r="F85" i="6" s="1"/>
  <c r="O71" i="3"/>
  <c r="O70" i="3"/>
  <c r="E252" i="6" s="1"/>
  <c r="F252" i="6" s="1"/>
  <c r="O69" i="3"/>
  <c r="O68" i="3"/>
  <c r="O62" i="3"/>
  <c r="E27" i="6" s="1"/>
  <c r="O61" i="3"/>
  <c r="E344" i="4" s="1"/>
  <c r="F344" i="4" s="1"/>
  <c r="O60" i="3"/>
  <c r="E343" i="4" s="1"/>
  <c r="O59" i="3"/>
  <c r="E704" i="4" s="1"/>
  <c r="O58" i="3"/>
  <c r="E697" i="4" s="1"/>
  <c r="O57" i="3"/>
  <c r="E26" i="6" s="1"/>
  <c r="O56" i="3"/>
  <c r="E347" i="4" s="1"/>
  <c r="F347" i="4" s="1"/>
  <c r="O55" i="3"/>
  <c r="O54" i="3"/>
  <c r="E197" i="4" s="1"/>
  <c r="O53" i="3"/>
  <c r="E188" i="4" s="1"/>
  <c r="F188" i="4" s="1"/>
  <c r="O52" i="3"/>
  <c r="E165" i="4" s="1"/>
  <c r="F165" i="4" s="1"/>
  <c r="O51" i="3"/>
  <c r="E232" i="4" s="1"/>
  <c r="O50" i="3"/>
  <c r="O49" i="3"/>
  <c r="O48" i="3"/>
  <c r="O47" i="3"/>
  <c r="E87" i="6" s="1"/>
  <c r="F87" i="6" s="1"/>
  <c r="O46" i="3"/>
  <c r="O45" i="3"/>
  <c r="E143" i="6" s="1"/>
  <c r="F143" i="6" s="1"/>
  <c r="O44" i="3"/>
  <c r="E667" i="4" s="1"/>
  <c r="O43" i="3"/>
  <c r="E661" i="4" s="1"/>
  <c r="O42" i="3"/>
  <c r="E679" i="4" s="1"/>
  <c r="F679" i="4" s="1"/>
  <c r="O41" i="3"/>
  <c r="E673" i="4" s="1"/>
  <c r="O40" i="3"/>
  <c r="E691" i="4" s="1"/>
  <c r="F691" i="4" s="1"/>
  <c r="O39" i="3"/>
  <c r="E685" i="4" s="1"/>
  <c r="O38" i="3"/>
  <c r="E222" i="4" s="1"/>
  <c r="F222" i="4" s="1"/>
  <c r="O37" i="3"/>
  <c r="E229" i="4" s="1"/>
  <c r="O36" i="3"/>
  <c r="O35" i="3"/>
  <c r="E80" i="4" s="1"/>
  <c r="F80" i="4" s="1"/>
  <c r="O34" i="3"/>
  <c r="O33" i="3"/>
  <c r="O32" i="3"/>
  <c r="O31" i="3"/>
  <c r="E345" i="4" s="1"/>
  <c r="O30" i="3"/>
  <c r="E337" i="4" s="1"/>
  <c r="F337" i="4" s="1"/>
  <c r="O29" i="3"/>
  <c r="E336" i="4" s="1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E27" i="4" s="1"/>
  <c r="O11" i="3"/>
  <c r="O10" i="3"/>
  <c r="E279" i="4" s="1"/>
  <c r="F279" i="4" s="1"/>
  <c r="V9" i="3"/>
  <c r="I33" i="4" s="1"/>
  <c r="J33" i="4" s="1"/>
  <c r="V8" i="3"/>
  <c r="I26" i="4" s="1"/>
  <c r="J26" i="4" s="1"/>
  <c r="V7" i="3"/>
  <c r="I19" i="4" s="1"/>
  <c r="J19" i="4" s="1"/>
  <c r="V6" i="3"/>
  <c r="I12" i="4" s="1"/>
  <c r="J12" i="4" s="1"/>
  <c r="V5" i="3"/>
  <c r="I5" i="4" s="1"/>
  <c r="J5" i="4" s="1"/>
  <c r="H914" i="4"/>
  <c r="J910" i="4"/>
  <c r="H909" i="4"/>
  <c r="J909" i="4"/>
  <c r="H908" i="4"/>
  <c r="J908" i="4"/>
  <c r="H907" i="4"/>
  <c r="H906" i="4"/>
  <c r="H905" i="4"/>
  <c r="J901" i="4"/>
  <c r="H900" i="4"/>
  <c r="J900" i="4"/>
  <c r="H899" i="4"/>
  <c r="H895" i="4"/>
  <c r="J895" i="4"/>
  <c r="H888" i="4"/>
  <c r="H882" i="4"/>
  <c r="H721" i="4"/>
  <c r="J721" i="4"/>
  <c r="H707" i="4"/>
  <c r="J707" i="4"/>
  <c r="H700" i="4"/>
  <c r="J700" i="4"/>
  <c r="H693" i="4"/>
  <c r="J693" i="4"/>
  <c r="H687" i="4"/>
  <c r="J687" i="4"/>
  <c r="H681" i="4"/>
  <c r="J681" i="4"/>
  <c r="H675" i="4"/>
  <c r="J675" i="4"/>
  <c r="H669" i="4"/>
  <c r="J669" i="4"/>
  <c r="H663" i="4"/>
  <c r="J663" i="4"/>
  <c r="H657" i="4"/>
  <c r="J657" i="4"/>
  <c r="H650" i="4"/>
  <c r="J650" i="4"/>
  <c r="H643" i="4"/>
  <c r="J643" i="4"/>
  <c r="H636" i="4"/>
  <c r="J636" i="4"/>
  <c r="H630" i="4"/>
  <c r="J630" i="4"/>
  <c r="H623" i="4"/>
  <c r="J623" i="4"/>
  <c r="H615" i="4"/>
  <c r="J615" i="4"/>
  <c r="H609" i="4"/>
  <c r="J609" i="4"/>
  <c r="H603" i="4"/>
  <c r="J603" i="4"/>
  <c r="F602" i="4"/>
  <c r="H601" i="4"/>
  <c r="J601" i="4"/>
  <c r="H600" i="4"/>
  <c r="H596" i="4"/>
  <c r="J596" i="4"/>
  <c r="H589" i="4"/>
  <c r="J589" i="4"/>
  <c r="H588" i="4"/>
  <c r="E589" i="4" s="1"/>
  <c r="F589" i="4" s="1"/>
  <c r="L589" i="4" s="1"/>
  <c r="H587" i="4"/>
  <c r="J587" i="4"/>
  <c r="H586" i="4"/>
  <c r="J586" i="4"/>
  <c r="H585" i="4"/>
  <c r="H590" i="4" s="1"/>
  <c r="J585" i="4"/>
  <c r="H581" i="4"/>
  <c r="J581" i="4"/>
  <c r="F580" i="4"/>
  <c r="J580" i="4"/>
  <c r="H579" i="4"/>
  <c r="J579" i="4"/>
  <c r="H578" i="4"/>
  <c r="H577" i="4"/>
  <c r="J577" i="4"/>
  <c r="H573" i="4"/>
  <c r="J573" i="4"/>
  <c r="F572" i="4"/>
  <c r="H572" i="4"/>
  <c r="E573" i="4" s="1"/>
  <c r="F573" i="4" s="1"/>
  <c r="J572" i="4"/>
  <c r="K572" i="4"/>
  <c r="H571" i="4"/>
  <c r="J571" i="4"/>
  <c r="H570" i="4"/>
  <c r="J570" i="4"/>
  <c r="H569" i="4"/>
  <c r="H565" i="4"/>
  <c r="J565" i="4"/>
  <c r="F564" i="4"/>
  <c r="H564" i="4"/>
  <c r="E565" i="4" s="1"/>
  <c r="K565" i="4" s="1"/>
  <c r="J564" i="4"/>
  <c r="H563" i="4"/>
  <c r="J563" i="4"/>
  <c r="H562" i="4"/>
  <c r="J562" i="4"/>
  <c r="J561" i="4"/>
  <c r="J566" i="4" s="1"/>
  <c r="G73" i="5" s="1"/>
  <c r="I62" i="6" s="1"/>
  <c r="J62" i="6" s="1"/>
  <c r="H557" i="4"/>
  <c r="J557" i="4"/>
  <c r="F556" i="4"/>
  <c r="H556" i="4"/>
  <c r="E557" i="4" s="1"/>
  <c r="F557" i="4" s="1"/>
  <c r="H555" i="4"/>
  <c r="J555" i="4"/>
  <c r="H554" i="4"/>
  <c r="H549" i="4"/>
  <c r="J549" i="4"/>
  <c r="H546" i="4"/>
  <c r="J546" i="4"/>
  <c r="H540" i="4"/>
  <c r="J540" i="4"/>
  <c r="H538" i="4"/>
  <c r="J538" i="4"/>
  <c r="H532" i="4"/>
  <c r="J532" i="4"/>
  <c r="H530" i="4"/>
  <c r="J530" i="4"/>
  <c r="H524" i="4"/>
  <c r="J524" i="4"/>
  <c r="H522" i="4"/>
  <c r="J522" i="4"/>
  <c r="H516" i="4"/>
  <c r="J516" i="4"/>
  <c r="H514" i="4"/>
  <c r="J514" i="4"/>
  <c r="H508" i="4"/>
  <c r="J508" i="4"/>
  <c r="H506" i="4"/>
  <c r="J506" i="4"/>
  <c r="H505" i="4"/>
  <c r="J505" i="4"/>
  <c r="H499" i="4"/>
  <c r="J499" i="4"/>
  <c r="H497" i="4"/>
  <c r="J497" i="4"/>
  <c r="H496" i="4"/>
  <c r="J496" i="4"/>
  <c r="H490" i="4"/>
  <c r="J490" i="4"/>
  <c r="H488" i="4"/>
  <c r="J488" i="4"/>
  <c r="H487" i="4"/>
  <c r="J487" i="4"/>
  <c r="H481" i="4"/>
  <c r="J481" i="4"/>
  <c r="H479" i="4"/>
  <c r="J479" i="4"/>
  <c r="H478" i="4"/>
  <c r="J478" i="4"/>
  <c r="H472" i="4"/>
  <c r="J472" i="4"/>
  <c r="H470" i="4"/>
  <c r="J470" i="4"/>
  <c r="H469" i="4"/>
  <c r="J469" i="4"/>
  <c r="H463" i="4"/>
  <c r="J463" i="4"/>
  <c r="H461" i="4"/>
  <c r="J461" i="4"/>
  <c r="H460" i="4"/>
  <c r="J460" i="4"/>
  <c r="H454" i="4"/>
  <c r="J454" i="4"/>
  <c r="H452" i="4"/>
  <c r="J452" i="4"/>
  <c r="H451" i="4"/>
  <c r="J451" i="4"/>
  <c r="H445" i="4"/>
  <c r="J445" i="4"/>
  <c r="H443" i="4"/>
  <c r="J443" i="4"/>
  <c r="H442" i="4"/>
  <c r="J442" i="4"/>
  <c r="H436" i="4"/>
  <c r="J436" i="4"/>
  <c r="H434" i="4"/>
  <c r="J434" i="4"/>
  <c r="H433" i="4"/>
  <c r="J433" i="4"/>
  <c r="H427" i="4"/>
  <c r="J427" i="4"/>
  <c r="H425" i="4"/>
  <c r="J425" i="4"/>
  <c r="H424" i="4"/>
  <c r="J424" i="4"/>
  <c r="H423" i="4"/>
  <c r="J423" i="4"/>
  <c r="H422" i="4"/>
  <c r="H418" i="4"/>
  <c r="J418" i="4"/>
  <c r="F417" i="4"/>
  <c r="H417" i="4"/>
  <c r="E418" i="4" s="1"/>
  <c r="K418" i="4" s="1"/>
  <c r="J417" i="4"/>
  <c r="K417" i="4"/>
  <c r="H416" i="4"/>
  <c r="H419" i="4" s="1"/>
  <c r="F56" i="5" s="1"/>
  <c r="J416" i="4"/>
  <c r="J419" i="4" s="1"/>
  <c r="G56" i="5" s="1"/>
  <c r="H412" i="4"/>
  <c r="J412" i="4"/>
  <c r="F411" i="4"/>
  <c r="H411" i="4"/>
  <c r="J411" i="4"/>
  <c r="F410" i="4"/>
  <c r="H410" i="4"/>
  <c r="H409" i="4"/>
  <c r="J409" i="4"/>
  <c r="H407" i="4"/>
  <c r="J407" i="4"/>
  <c r="H402" i="4"/>
  <c r="J402" i="4"/>
  <c r="H392" i="4"/>
  <c r="J392" i="4"/>
  <c r="H382" i="4"/>
  <c r="J382" i="4"/>
  <c r="H372" i="4"/>
  <c r="J372" i="4"/>
  <c r="H362" i="4"/>
  <c r="J362" i="4"/>
  <c r="H352" i="4"/>
  <c r="J352" i="4"/>
  <c r="H332" i="4"/>
  <c r="J332" i="4"/>
  <c r="H330" i="4"/>
  <c r="J330" i="4"/>
  <c r="H324" i="4"/>
  <c r="J324" i="4"/>
  <c r="H322" i="4"/>
  <c r="J322" i="4"/>
  <c r="H316" i="4"/>
  <c r="J316" i="4"/>
  <c r="H314" i="4"/>
  <c r="J314" i="4"/>
  <c r="H313" i="4"/>
  <c r="H308" i="4"/>
  <c r="J308" i="4"/>
  <c r="H306" i="4"/>
  <c r="J306" i="4"/>
  <c r="H300" i="4"/>
  <c r="J300" i="4"/>
  <c r="H298" i="4"/>
  <c r="J298" i="4"/>
  <c r="H292" i="4"/>
  <c r="J292" i="4"/>
  <c r="F257" i="4"/>
  <c r="H257" i="4"/>
  <c r="J257" i="4"/>
  <c r="K257" i="4"/>
  <c r="F252" i="4"/>
  <c r="H252" i="4"/>
  <c r="J252" i="4"/>
  <c r="K252" i="4"/>
  <c r="F247" i="4"/>
  <c r="H247" i="4"/>
  <c r="J247" i="4"/>
  <c r="K247" i="4"/>
  <c r="F242" i="4"/>
  <c r="H242" i="4"/>
  <c r="J242" i="4"/>
  <c r="K242" i="4"/>
  <c r="L242" i="4"/>
  <c r="H237" i="4"/>
  <c r="J237" i="4"/>
  <c r="H224" i="4"/>
  <c r="J224" i="4"/>
  <c r="H218" i="4"/>
  <c r="J218" i="4"/>
  <c r="H212" i="4"/>
  <c r="J212" i="4"/>
  <c r="H206" i="4"/>
  <c r="J206" i="4"/>
  <c r="H199" i="4"/>
  <c r="J199" i="4"/>
  <c r="H193" i="4"/>
  <c r="J193" i="4"/>
  <c r="H184" i="4"/>
  <c r="J184" i="4"/>
  <c r="H177" i="4"/>
  <c r="J177" i="4"/>
  <c r="H173" i="4"/>
  <c r="H169" i="4"/>
  <c r="J169" i="4"/>
  <c r="H161" i="4"/>
  <c r="J161" i="4"/>
  <c r="H159" i="4"/>
  <c r="J159" i="4"/>
  <c r="H153" i="4"/>
  <c r="J153" i="4"/>
  <c r="H151" i="4"/>
  <c r="J151" i="4"/>
  <c r="H145" i="4"/>
  <c r="J145" i="4"/>
  <c r="H143" i="4"/>
  <c r="J143" i="4"/>
  <c r="H137" i="4"/>
  <c r="J137" i="4"/>
  <c r="H135" i="4"/>
  <c r="J135" i="4"/>
  <c r="H129" i="4"/>
  <c r="J129" i="4"/>
  <c r="H127" i="4"/>
  <c r="J127" i="4"/>
  <c r="H121" i="4"/>
  <c r="J121" i="4"/>
  <c r="H119" i="4"/>
  <c r="J119" i="4"/>
  <c r="H113" i="4"/>
  <c r="J113" i="4"/>
  <c r="H110" i="4"/>
  <c r="J110" i="4"/>
  <c r="H104" i="4"/>
  <c r="J104" i="4"/>
  <c r="H101" i="4"/>
  <c r="J101" i="4"/>
  <c r="H95" i="4"/>
  <c r="J95" i="4"/>
  <c r="H85" i="4"/>
  <c r="J85" i="4"/>
  <c r="H75" i="4"/>
  <c r="J75" i="4"/>
  <c r="H64" i="4"/>
  <c r="J64" i="4"/>
  <c r="H58" i="4"/>
  <c r="J58" i="4"/>
  <c r="H52" i="4"/>
  <c r="J52" i="4"/>
  <c r="H50" i="4"/>
  <c r="J50" i="4"/>
  <c r="H44" i="4"/>
  <c r="J44" i="4"/>
  <c r="H42" i="4"/>
  <c r="J42" i="4"/>
  <c r="H36" i="4"/>
  <c r="J36" i="4"/>
  <c r="H29" i="4"/>
  <c r="J29" i="4"/>
  <c r="H22" i="4"/>
  <c r="J22" i="4"/>
  <c r="H15" i="4"/>
  <c r="J15" i="4"/>
  <c r="H8" i="4"/>
  <c r="J8" i="4"/>
  <c r="H342" i="6"/>
  <c r="J342" i="6"/>
  <c r="H271" i="6"/>
  <c r="J271" i="6"/>
  <c r="H676" i="4" l="1"/>
  <c r="F89" i="5" s="1"/>
  <c r="G135" i="6" s="1"/>
  <c r="H135" i="6" s="1"/>
  <c r="H658" i="4"/>
  <c r="F86" i="5" s="1"/>
  <c r="G71" i="6" s="1"/>
  <c r="H651" i="4"/>
  <c r="F85" i="5" s="1"/>
  <c r="G70" i="6" s="1"/>
  <c r="H70" i="6" s="1"/>
  <c r="H644" i="4"/>
  <c r="F84" i="5" s="1"/>
  <c r="G69" i="6" s="1"/>
  <c r="H69" i="6" s="1"/>
  <c r="H694" i="4"/>
  <c r="F92" i="5" s="1"/>
  <c r="G80" i="6" s="1"/>
  <c r="H80" i="6" s="1"/>
  <c r="H701" i="4"/>
  <c r="F93" i="5" s="1"/>
  <c r="G346" i="4" s="1"/>
  <c r="J701" i="4"/>
  <c r="G93" i="5" s="1"/>
  <c r="I346" i="4" s="1"/>
  <c r="J346" i="4" s="1"/>
  <c r="J676" i="4"/>
  <c r="G89" i="5" s="1"/>
  <c r="K668" i="4"/>
  <c r="J644" i="4"/>
  <c r="G84" i="5" s="1"/>
  <c r="I69" i="6" s="1"/>
  <c r="J69" i="6" s="1"/>
  <c r="J637" i="4"/>
  <c r="G83" i="5" s="1"/>
  <c r="I68" i="6" s="1"/>
  <c r="J68" i="6" s="1"/>
  <c r="H500" i="4"/>
  <c r="F65" i="5" s="1"/>
  <c r="G5" i="6" s="1"/>
  <c r="H5" i="6" s="1"/>
  <c r="H403" i="4"/>
  <c r="F54" i="5" s="1"/>
  <c r="G18" i="6" s="1"/>
  <c r="H18" i="6" s="1"/>
  <c r="J393" i="4"/>
  <c r="G53" i="5" s="1"/>
  <c r="L300" i="4"/>
  <c r="L169" i="4"/>
  <c r="L137" i="4"/>
  <c r="L129" i="4"/>
  <c r="J65" i="4"/>
  <c r="G12" i="5" s="1"/>
  <c r="I23" i="6" s="1"/>
  <c r="J23" i="6" s="1"/>
  <c r="H65" i="4"/>
  <c r="F12" i="5" s="1"/>
  <c r="G23" i="6" s="1"/>
  <c r="H23" i="6" s="1"/>
  <c r="H59" i="4"/>
  <c r="F11" i="5" s="1"/>
  <c r="G22" i="6" s="1"/>
  <c r="H22" i="6" s="1"/>
  <c r="L44" i="4"/>
  <c r="H558" i="4"/>
  <c r="F72" i="5" s="1"/>
  <c r="G227" i="6" s="1"/>
  <c r="H227" i="6" s="1"/>
  <c r="H428" i="4"/>
  <c r="F57" i="5" s="1"/>
  <c r="F548" i="4"/>
  <c r="K548" i="4"/>
  <c r="F539" i="4"/>
  <c r="K539" i="4"/>
  <c r="F507" i="4"/>
  <c r="K507" i="4"/>
  <c r="K498" i="4"/>
  <c r="F498" i="4"/>
  <c r="L498" i="4" s="1"/>
  <c r="K401" i="4"/>
  <c r="F401" i="4"/>
  <c r="F183" i="4"/>
  <c r="L183" i="4" s="1"/>
  <c r="K183" i="4"/>
  <c r="K829" i="4"/>
  <c r="K826" i="4"/>
  <c r="K741" i="4"/>
  <c r="K732" i="4"/>
  <c r="K620" i="4"/>
  <c r="K613" i="4"/>
  <c r="K588" i="4"/>
  <c r="K556" i="4"/>
  <c r="K547" i="4"/>
  <c r="J541" i="4"/>
  <c r="G70" i="5" s="1"/>
  <c r="I202" i="6" s="1"/>
  <c r="J202" i="6" s="1"/>
  <c r="K480" i="4"/>
  <c r="J473" i="4"/>
  <c r="G62" i="5" s="1"/>
  <c r="K444" i="4"/>
  <c r="K410" i="4"/>
  <c r="K390" i="4"/>
  <c r="K370" i="4"/>
  <c r="K192" i="4"/>
  <c r="K188" i="4"/>
  <c r="K176" i="4"/>
  <c r="K165" i="4"/>
  <c r="K152" i="4"/>
  <c r="K128" i="4"/>
  <c r="K103" i="4"/>
  <c r="K751" i="4"/>
  <c r="K656" i="4"/>
  <c r="E412" i="4"/>
  <c r="K87" i="6"/>
  <c r="K629" i="4"/>
  <c r="H533" i="4"/>
  <c r="F69" i="5" s="1"/>
  <c r="G59" i="6" s="1"/>
  <c r="H59" i="6" s="1"/>
  <c r="K628" i="4"/>
  <c r="K692" i="4"/>
  <c r="K662" i="4"/>
  <c r="L257" i="4"/>
  <c r="L252" i="4"/>
  <c r="L247" i="4"/>
  <c r="K698" i="4"/>
  <c r="K706" i="4"/>
  <c r="F706" i="4"/>
  <c r="L706" i="4" s="1"/>
  <c r="K699" i="4"/>
  <c r="F699" i="4"/>
  <c r="L699" i="4" s="1"/>
  <c r="F686" i="4"/>
  <c r="L686" i="4" s="1"/>
  <c r="K686" i="4"/>
  <c r="F674" i="4"/>
  <c r="K674" i="4"/>
  <c r="F655" i="4"/>
  <c r="K655" i="4"/>
  <c r="F654" i="4"/>
  <c r="K654" i="4"/>
  <c r="F649" i="4"/>
  <c r="L649" i="4" s="1"/>
  <c r="K649" i="4"/>
  <c r="K647" i="4"/>
  <c r="F647" i="4"/>
  <c r="L647" i="4" s="1"/>
  <c r="K642" i="4"/>
  <c r="F642" i="4"/>
  <c r="F635" i="4"/>
  <c r="K635" i="4"/>
  <c r="F634" i="4"/>
  <c r="K634" i="4"/>
  <c r="F622" i="4"/>
  <c r="L622" i="4" s="1"/>
  <c r="K622" i="4"/>
  <c r="K608" i="4"/>
  <c r="J608" i="4"/>
  <c r="J610" i="4" s="1"/>
  <c r="G79" i="5" s="1"/>
  <c r="I248" i="6" s="1"/>
  <c r="J248" i="6" s="1"/>
  <c r="F489" i="4"/>
  <c r="K489" i="4"/>
  <c r="F471" i="4"/>
  <c r="K471" i="4"/>
  <c r="F462" i="4"/>
  <c r="K462" i="4"/>
  <c r="F453" i="4"/>
  <c r="K453" i="4"/>
  <c r="H437" i="4"/>
  <c r="F58" i="5" s="1"/>
  <c r="G222" i="6" s="1"/>
  <c r="H222" i="6" s="1"/>
  <c r="E436" i="4"/>
  <c r="F436" i="4" s="1"/>
  <c r="L436" i="4" s="1"/>
  <c r="F435" i="4"/>
  <c r="K435" i="4"/>
  <c r="K400" i="4"/>
  <c r="F400" i="4"/>
  <c r="F381" i="4"/>
  <c r="K381" i="4"/>
  <c r="F380" i="4"/>
  <c r="K380" i="4"/>
  <c r="F360" i="4"/>
  <c r="K360" i="4"/>
  <c r="F351" i="4"/>
  <c r="K351" i="4"/>
  <c r="K349" i="4"/>
  <c r="F349" i="4"/>
  <c r="F234" i="4"/>
  <c r="K234" i="4"/>
  <c r="F63" i="4"/>
  <c r="K63" i="4"/>
  <c r="F57" i="4"/>
  <c r="K57" i="4"/>
  <c r="F51" i="4"/>
  <c r="K51" i="4"/>
  <c r="E908" i="4"/>
  <c r="E911" i="4"/>
  <c r="E914" i="4"/>
  <c r="E910" i="4"/>
  <c r="E913" i="4"/>
  <c r="E907" i="4"/>
  <c r="E906" i="4"/>
  <c r="F906" i="4" s="1"/>
  <c r="E912" i="4"/>
  <c r="E909" i="4"/>
  <c r="K902" i="4"/>
  <c r="F902" i="4"/>
  <c r="K901" i="4"/>
  <c r="F901" i="4"/>
  <c r="F900" i="4"/>
  <c r="K900" i="4"/>
  <c r="E883" i="4"/>
  <c r="E872" i="4"/>
  <c r="E882" i="4"/>
  <c r="E871" i="4"/>
  <c r="E881" i="4"/>
  <c r="E870" i="4"/>
  <c r="E877" i="4"/>
  <c r="F877" i="4" s="1"/>
  <c r="E888" i="4"/>
  <c r="F888" i="4" s="1"/>
  <c r="E866" i="4"/>
  <c r="E876" i="4"/>
  <c r="F876" i="4" s="1"/>
  <c r="E865" i="4"/>
  <c r="E887" i="4"/>
  <c r="F887" i="4" s="1"/>
  <c r="E875" i="4"/>
  <c r="F875" i="4" s="1"/>
  <c r="E864" i="4"/>
  <c r="E886" i="4"/>
  <c r="F886" i="4" s="1"/>
  <c r="E863" i="4"/>
  <c r="E885" i="4"/>
  <c r="F885" i="4" s="1"/>
  <c r="E874" i="4"/>
  <c r="E873" i="4"/>
  <c r="F873" i="4" s="1"/>
  <c r="E862" i="4"/>
  <c r="E884" i="4"/>
  <c r="K854" i="4"/>
  <c r="F854" i="4"/>
  <c r="K852" i="4"/>
  <c r="F852" i="4"/>
  <c r="L852" i="4" s="1"/>
  <c r="E815" i="4"/>
  <c r="E846" i="4"/>
  <c r="E800" i="4"/>
  <c r="E822" i="4"/>
  <c r="E821" i="4"/>
  <c r="F821" i="4" s="1"/>
  <c r="E799" i="4"/>
  <c r="E798" i="4"/>
  <c r="F798" i="4" s="1"/>
  <c r="E820" i="4"/>
  <c r="E819" i="4"/>
  <c r="F819" i="4" s="1"/>
  <c r="E850" i="4"/>
  <c r="F850" i="4" s="1"/>
  <c r="E797" i="4"/>
  <c r="F797" i="4" s="1"/>
  <c r="E818" i="4"/>
  <c r="E796" i="4"/>
  <c r="F796" i="4" s="1"/>
  <c r="E849" i="4"/>
  <c r="F849" i="4" s="1"/>
  <c r="E795" i="4"/>
  <c r="E848" i="4"/>
  <c r="E817" i="4"/>
  <c r="E847" i="4"/>
  <c r="F847" i="4" s="1"/>
  <c r="E816" i="4"/>
  <c r="E794" i="4"/>
  <c r="K793" i="4"/>
  <c r="F793" i="4"/>
  <c r="L793" i="4" s="1"/>
  <c r="E792" i="4"/>
  <c r="E845" i="4"/>
  <c r="E814" i="4"/>
  <c r="F814" i="4" s="1"/>
  <c r="E813" i="4"/>
  <c r="F813" i="4" s="1"/>
  <c r="E791" i="4"/>
  <c r="E843" i="4"/>
  <c r="E790" i="4"/>
  <c r="E812" i="4"/>
  <c r="E789" i="4"/>
  <c r="E811" i="4"/>
  <c r="F811" i="4" s="1"/>
  <c r="E840" i="4"/>
  <c r="E788" i="4"/>
  <c r="E810" i="4"/>
  <c r="E838" i="4"/>
  <c r="E787" i="4"/>
  <c r="E809" i="4"/>
  <c r="F809" i="4" s="1"/>
  <c r="E837" i="4"/>
  <c r="E808" i="4"/>
  <c r="F808" i="4" s="1"/>
  <c r="E786" i="4"/>
  <c r="E836" i="4"/>
  <c r="E807" i="4"/>
  <c r="F807" i="4" s="1"/>
  <c r="E785" i="4"/>
  <c r="E835" i="4"/>
  <c r="E784" i="4"/>
  <c r="E806" i="4"/>
  <c r="F806" i="4" s="1"/>
  <c r="E783" i="4"/>
  <c r="E834" i="4"/>
  <c r="E805" i="4"/>
  <c r="E833" i="4"/>
  <c r="E782" i="4"/>
  <c r="F782" i="4" s="1"/>
  <c r="L782" i="4" s="1"/>
  <c r="E804" i="4"/>
  <c r="K804" i="4" s="1"/>
  <c r="K762" i="4"/>
  <c r="F762" i="4"/>
  <c r="K761" i="4"/>
  <c r="F761" i="4"/>
  <c r="L761" i="4" s="1"/>
  <c r="K754" i="4"/>
  <c r="F754" i="4"/>
  <c r="K753" i="4"/>
  <c r="F753" i="4"/>
  <c r="K752" i="4"/>
  <c r="F752" i="4"/>
  <c r="K750" i="4"/>
  <c r="F750" i="4"/>
  <c r="K745" i="4"/>
  <c r="F745" i="4"/>
  <c r="K744" i="4"/>
  <c r="F744" i="4"/>
  <c r="K743" i="4"/>
  <c r="F743" i="4"/>
  <c r="K735" i="4"/>
  <c r="F735" i="4"/>
  <c r="L735" i="4" s="1"/>
  <c r="K734" i="4"/>
  <c r="F734" i="4"/>
  <c r="L734" i="4" s="1"/>
  <c r="K733" i="4"/>
  <c r="F733" i="4"/>
  <c r="L733" i="4" s="1"/>
  <c r="K727" i="4"/>
  <c r="F727" i="4"/>
  <c r="K725" i="4"/>
  <c r="F725" i="4"/>
  <c r="L725" i="4" s="1"/>
  <c r="K718" i="4"/>
  <c r="F718" i="4"/>
  <c r="K717" i="4"/>
  <c r="F717" i="4"/>
  <c r="L717" i="4" s="1"/>
  <c r="K714" i="4"/>
  <c r="F714" i="4"/>
  <c r="K711" i="4"/>
  <c r="F711" i="4"/>
  <c r="E157" i="4"/>
  <c r="E158" i="4"/>
  <c r="E149" i="4"/>
  <c r="E150" i="4"/>
  <c r="E141" i="4"/>
  <c r="E142" i="4"/>
  <c r="E133" i="4"/>
  <c r="E134" i="4"/>
  <c r="K182" i="4"/>
  <c r="F182" i="4"/>
  <c r="L182" i="4" s="1"/>
  <c r="K181" i="4"/>
  <c r="F181" i="4"/>
  <c r="L181" i="4" s="1"/>
  <c r="K607" i="4"/>
  <c r="F607" i="4"/>
  <c r="E600" i="4"/>
  <c r="E601" i="4"/>
  <c r="E593" i="4"/>
  <c r="E594" i="4"/>
  <c r="E537" i="4"/>
  <c r="E536" i="4"/>
  <c r="E529" i="4"/>
  <c r="E528" i="4"/>
  <c r="E520" i="4"/>
  <c r="E521" i="4"/>
  <c r="E486" i="4"/>
  <c r="E485" i="4"/>
  <c r="E477" i="4"/>
  <c r="E476" i="4"/>
  <c r="F476" i="4" s="1"/>
  <c r="E468" i="4"/>
  <c r="E467" i="4"/>
  <c r="E544" i="4"/>
  <c r="E545" i="4"/>
  <c r="E458" i="4"/>
  <c r="E459" i="4"/>
  <c r="F459" i="4" s="1"/>
  <c r="E450" i="4"/>
  <c r="E449" i="4"/>
  <c r="E441" i="4"/>
  <c r="F441" i="4" s="1"/>
  <c r="E440" i="4"/>
  <c r="E431" i="4"/>
  <c r="E432" i="4"/>
  <c r="E422" i="4"/>
  <c r="E423" i="4"/>
  <c r="E513" i="4"/>
  <c r="F513" i="4" s="1"/>
  <c r="E512" i="4"/>
  <c r="E503" i="4"/>
  <c r="F503" i="4" s="1"/>
  <c r="E505" i="4" s="1"/>
  <c r="F505" i="4" s="1"/>
  <c r="L505" i="4" s="1"/>
  <c r="E504" i="4"/>
  <c r="E494" i="4"/>
  <c r="F494" i="4" s="1"/>
  <c r="E496" i="4" s="1"/>
  <c r="F496" i="4" s="1"/>
  <c r="L496" i="4" s="1"/>
  <c r="E495" i="4"/>
  <c r="K253" i="6"/>
  <c r="F253" i="6"/>
  <c r="K62" i="4"/>
  <c r="F62" i="4"/>
  <c r="F56" i="4"/>
  <c r="K56" i="4"/>
  <c r="E376" i="4"/>
  <c r="F376" i="4" s="1"/>
  <c r="E406" i="4"/>
  <c r="F406" i="4" s="1"/>
  <c r="E366" i="4"/>
  <c r="E396" i="4"/>
  <c r="E386" i="4"/>
  <c r="E356" i="4"/>
  <c r="E377" i="4"/>
  <c r="E407" i="4"/>
  <c r="E397" i="4"/>
  <c r="E367" i="4"/>
  <c r="E357" i="4"/>
  <c r="E387" i="4"/>
  <c r="F387" i="4" s="1"/>
  <c r="E142" i="6"/>
  <c r="E207" i="6"/>
  <c r="E84" i="6"/>
  <c r="E73" i="4"/>
  <c r="F73" i="4" s="1"/>
  <c r="E83" i="4"/>
  <c r="F83" i="4" s="1"/>
  <c r="E68" i="4"/>
  <c r="F68" i="4" s="1"/>
  <c r="E79" i="4"/>
  <c r="K27" i="6"/>
  <c r="F27" i="6"/>
  <c r="L27" i="6" s="1"/>
  <c r="K704" i="4"/>
  <c r="F704" i="4"/>
  <c r="K697" i="4"/>
  <c r="F697" i="4"/>
  <c r="L697" i="4" s="1"/>
  <c r="K26" i="6"/>
  <c r="F26" i="6"/>
  <c r="L26" i="6" s="1"/>
  <c r="E166" i="4"/>
  <c r="E174" i="4"/>
  <c r="E189" i="4"/>
  <c r="E389" i="4"/>
  <c r="E409" i="4"/>
  <c r="E399" i="4"/>
  <c r="E369" i="4"/>
  <c r="E379" i="4"/>
  <c r="E359" i="4"/>
  <c r="E408" i="4"/>
  <c r="E368" i="4"/>
  <c r="F368" i="4" s="1"/>
  <c r="E358" i="4"/>
  <c r="E398" i="4"/>
  <c r="E388" i="4"/>
  <c r="E378" i="4"/>
  <c r="F378" i="4" s="1"/>
  <c r="E167" i="4"/>
  <c r="E175" i="4"/>
  <c r="E190" i="4"/>
  <c r="E209" i="6"/>
  <c r="E86" i="6"/>
  <c r="E144" i="6"/>
  <c r="E185" i="6"/>
  <c r="K661" i="4"/>
  <c r="F661" i="4"/>
  <c r="K673" i="4"/>
  <c r="F673" i="4"/>
  <c r="L673" i="4" s="1"/>
  <c r="K685" i="4"/>
  <c r="F685" i="4"/>
  <c r="E70" i="4"/>
  <c r="E287" i="4"/>
  <c r="E72" i="4"/>
  <c r="E82" i="4"/>
  <c r="E289" i="4"/>
  <c r="F289" i="4" s="1"/>
  <c r="E81" i="4"/>
  <c r="E71" i="4"/>
  <c r="E288" i="4"/>
  <c r="E286" i="4"/>
  <c r="F286" i="4" s="1"/>
  <c r="E69" i="4"/>
  <c r="K345" i="4"/>
  <c r="F345" i="4"/>
  <c r="E329" i="4"/>
  <c r="E328" i="4"/>
  <c r="F328" i="4" s="1"/>
  <c r="E330" i="4" s="1"/>
  <c r="E321" i="4"/>
  <c r="E320" i="4"/>
  <c r="E108" i="4"/>
  <c r="E109" i="4"/>
  <c r="E100" i="4"/>
  <c r="K100" i="4" s="1"/>
  <c r="E99" i="4"/>
  <c r="F99" i="4" s="1"/>
  <c r="L99" i="4" s="1"/>
  <c r="E313" i="4"/>
  <c r="F313" i="4" s="1"/>
  <c r="E312" i="4"/>
  <c r="E305" i="4"/>
  <c r="E304" i="4"/>
  <c r="F304" i="4" s="1"/>
  <c r="E297" i="4"/>
  <c r="E296" i="4"/>
  <c r="E49" i="4"/>
  <c r="E48" i="4"/>
  <c r="E41" i="4"/>
  <c r="E40" i="4"/>
  <c r="F40" i="4" s="1"/>
  <c r="E569" i="4"/>
  <c r="E570" i="4"/>
  <c r="E561" i="4"/>
  <c r="E562" i="4"/>
  <c r="E554" i="4"/>
  <c r="E553" i="4"/>
  <c r="E126" i="4"/>
  <c r="F126" i="4" s="1"/>
  <c r="E125" i="4"/>
  <c r="E118" i="4"/>
  <c r="E117" i="4"/>
  <c r="F117" i="4" s="1"/>
  <c r="E586" i="4"/>
  <c r="E585" i="4"/>
  <c r="E578" i="4"/>
  <c r="E577" i="4"/>
  <c r="E21" i="4"/>
  <c r="E6" i="4"/>
  <c r="F6" i="4" s="1"/>
  <c r="E8" i="4" s="1"/>
  <c r="E34" i="4"/>
  <c r="E14" i="4"/>
  <c r="E643" i="4"/>
  <c r="K643" i="4" s="1"/>
  <c r="H688" i="4"/>
  <c r="F91" i="5" s="1"/>
  <c r="G205" i="6" s="1"/>
  <c r="H205" i="6" s="1"/>
  <c r="H473" i="4"/>
  <c r="F62" i="5" s="1"/>
  <c r="G79" i="6"/>
  <c r="H79" i="6" s="1"/>
  <c r="G20" i="6"/>
  <c r="H20" i="6" s="1"/>
  <c r="I79" i="6"/>
  <c r="J79" i="6" s="1"/>
  <c r="I20" i="6"/>
  <c r="J20" i="6" s="1"/>
  <c r="I225" i="6"/>
  <c r="J225" i="6" s="1"/>
  <c r="I175" i="6"/>
  <c r="J175" i="6" s="1"/>
  <c r="I57" i="6"/>
  <c r="J57" i="6" s="1"/>
  <c r="I200" i="6"/>
  <c r="J200" i="6" s="1"/>
  <c r="J651" i="4"/>
  <c r="G85" i="5" s="1"/>
  <c r="I70" i="6" s="1"/>
  <c r="J70" i="6" s="1"/>
  <c r="G225" i="6"/>
  <c r="H225" i="6" s="1"/>
  <c r="G175" i="6"/>
  <c r="H175" i="6" s="1"/>
  <c r="G57" i="6"/>
  <c r="H57" i="6" s="1"/>
  <c r="G200" i="6"/>
  <c r="H200" i="6" s="1"/>
  <c r="G201" i="6"/>
  <c r="H201" i="6" s="1"/>
  <c r="G129" i="6"/>
  <c r="H129" i="6" s="1"/>
  <c r="G58" i="6"/>
  <c r="H58" i="6" s="1"/>
  <c r="J88" i="6"/>
  <c r="J176" i="4"/>
  <c r="L176" i="4" s="1"/>
  <c r="J358" i="4"/>
  <c r="K873" i="4"/>
  <c r="G107" i="6"/>
  <c r="H107" i="6" s="1"/>
  <c r="J87" i="6"/>
  <c r="L87" i="6" s="1"/>
  <c r="J188" i="4"/>
  <c r="L188" i="4" s="1"/>
  <c r="J410" i="4"/>
  <c r="L523" i="4"/>
  <c r="E636" i="4"/>
  <c r="K516" i="4"/>
  <c r="J656" i="4"/>
  <c r="J658" i="4" s="1"/>
  <c r="G86" i="5" s="1"/>
  <c r="I71" i="6" s="1"/>
  <c r="J71" i="6" s="1"/>
  <c r="K191" i="4"/>
  <c r="K361" i="4"/>
  <c r="K513" i="4"/>
  <c r="K523" i="4"/>
  <c r="K619" i="4"/>
  <c r="K627" i="4"/>
  <c r="K679" i="4"/>
  <c r="K691" i="4"/>
  <c r="K861" i="4"/>
  <c r="J504" i="4"/>
  <c r="J509" i="4" s="1"/>
  <c r="G66" i="5" s="1"/>
  <c r="I6" i="6" s="1"/>
  <c r="J6" i="6" s="1"/>
  <c r="J556" i="4"/>
  <c r="J558" i="4" s="1"/>
  <c r="G72" i="5" s="1"/>
  <c r="I227" i="6" s="1"/>
  <c r="J227" i="6" s="1"/>
  <c r="J569" i="4"/>
  <c r="K782" i="4"/>
  <c r="K839" i="4"/>
  <c r="H517" i="4"/>
  <c r="F67" i="5" s="1"/>
  <c r="G126" i="6" s="1"/>
  <c r="H126" i="6" s="1"/>
  <c r="G73" i="6"/>
  <c r="H73" i="6" s="1"/>
  <c r="J480" i="4"/>
  <c r="J578" i="4"/>
  <c r="H631" i="4"/>
  <c r="F82" i="5" s="1"/>
  <c r="G67" i="6" s="1"/>
  <c r="H67" i="6" s="1"/>
  <c r="J743" i="4"/>
  <c r="L743" i="4" s="1"/>
  <c r="J588" i="4"/>
  <c r="E650" i="4"/>
  <c r="K650" i="4" s="1"/>
  <c r="H664" i="4"/>
  <c r="F87" i="5" s="1"/>
  <c r="G133" i="6" s="1"/>
  <c r="H133" i="6" s="1"/>
  <c r="K847" i="4"/>
  <c r="L62" i="4"/>
  <c r="L381" i="4"/>
  <c r="J398" i="4"/>
  <c r="J403" i="4" s="1"/>
  <c r="G54" i="5" s="1"/>
  <c r="I18" i="6" s="1"/>
  <c r="J18" i="6" s="1"/>
  <c r="J582" i="4"/>
  <c r="G75" i="5" s="1"/>
  <c r="E104" i="4"/>
  <c r="H178" i="4"/>
  <c r="F25" i="5" s="1"/>
  <c r="G76" i="6" s="1"/>
  <c r="H76" i="6" s="1"/>
  <c r="J370" i="4"/>
  <c r="J500" i="4"/>
  <c r="G65" i="5" s="1"/>
  <c r="I5" i="6" s="1"/>
  <c r="E506" i="4"/>
  <c r="J817" i="4"/>
  <c r="J178" i="4"/>
  <c r="G25" i="5" s="1"/>
  <c r="I76" i="6" s="1"/>
  <c r="J76" i="6" s="1"/>
  <c r="E193" i="4"/>
  <c r="J458" i="4"/>
  <c r="J464" i="4" s="1"/>
  <c r="G61" i="5" s="1"/>
  <c r="I10" i="6" s="1"/>
  <c r="J10" i="6" s="1"/>
  <c r="L648" i="4"/>
  <c r="J692" i="4"/>
  <c r="K763" i="4"/>
  <c r="J688" i="4"/>
  <c r="G91" i="5" s="1"/>
  <c r="I205" i="6" s="1"/>
  <c r="J205" i="6" s="1"/>
  <c r="J366" i="4"/>
  <c r="J432" i="4"/>
  <c r="J437" i="4" s="1"/>
  <c r="G58" i="5" s="1"/>
  <c r="I222" i="6" s="1"/>
  <c r="J222" i="6" s="1"/>
  <c r="L619" i="4"/>
  <c r="J668" i="4"/>
  <c r="J670" i="4" s="1"/>
  <c r="G88" i="5" s="1"/>
  <c r="J704" i="4"/>
  <c r="J708" i="4" s="1"/>
  <c r="G94" i="5" s="1"/>
  <c r="I21" i="6" s="1"/>
  <c r="J21" i="6" s="1"/>
  <c r="K809" i="4"/>
  <c r="J444" i="4"/>
  <c r="K6" i="4"/>
  <c r="H574" i="4"/>
  <c r="L253" i="6"/>
  <c r="L252" i="6"/>
  <c r="K252" i="6"/>
  <c r="K209" i="6"/>
  <c r="F209" i="6"/>
  <c r="L209" i="6" s="1"/>
  <c r="K208" i="6"/>
  <c r="F208" i="6"/>
  <c r="L208" i="6" s="1"/>
  <c r="K185" i="6"/>
  <c r="F185" i="6"/>
  <c r="L185" i="6" s="1"/>
  <c r="K147" i="6"/>
  <c r="F147" i="6"/>
  <c r="L147" i="6" s="1"/>
  <c r="L146" i="6"/>
  <c r="K146" i="6"/>
  <c r="L145" i="6"/>
  <c r="K145" i="6"/>
  <c r="L143" i="6"/>
  <c r="K143" i="6"/>
  <c r="L85" i="6"/>
  <c r="K85" i="6"/>
  <c r="H71" i="6"/>
  <c r="J907" i="4"/>
  <c r="J915" i="4" s="1"/>
  <c r="G108" i="5" s="1"/>
  <c r="K906" i="4"/>
  <c r="L906" i="4"/>
  <c r="K905" i="4"/>
  <c r="L905" i="4"/>
  <c r="K904" i="4"/>
  <c r="L904" i="4"/>
  <c r="K903" i="4"/>
  <c r="F903" i="4"/>
  <c r="L903" i="4" s="1"/>
  <c r="L902" i="4"/>
  <c r="H915" i="4"/>
  <c r="F108" i="5" s="1"/>
  <c r="L901" i="4"/>
  <c r="L900" i="4"/>
  <c r="K899" i="4"/>
  <c r="F899" i="4"/>
  <c r="K888" i="4"/>
  <c r="L888" i="4"/>
  <c r="K887" i="4"/>
  <c r="H887" i="4"/>
  <c r="L887" i="4" s="1"/>
  <c r="K886" i="4"/>
  <c r="L886" i="4"/>
  <c r="K885" i="4"/>
  <c r="L885" i="4"/>
  <c r="K884" i="4"/>
  <c r="F884" i="4"/>
  <c r="L884" i="4" s="1"/>
  <c r="J883" i="4"/>
  <c r="L883" i="4" s="1"/>
  <c r="K877" i="4"/>
  <c r="L877" i="4"/>
  <c r="K876" i="4"/>
  <c r="L876" i="4"/>
  <c r="K875" i="4"/>
  <c r="L875" i="4"/>
  <c r="J878" i="4"/>
  <c r="G105" i="5" s="1"/>
  <c r="I893" i="4" s="1"/>
  <c r="J893" i="4" s="1"/>
  <c r="K874" i="4"/>
  <c r="H878" i="4"/>
  <c r="F105" i="5" s="1"/>
  <c r="G893" i="4" s="1"/>
  <c r="H893" i="4" s="1"/>
  <c r="F874" i="4"/>
  <c r="L874" i="4" s="1"/>
  <c r="L873" i="4"/>
  <c r="K866" i="4"/>
  <c r="F866" i="4"/>
  <c r="L866" i="4" s="1"/>
  <c r="J862" i="4"/>
  <c r="J867" i="4" s="1"/>
  <c r="G104" i="5" s="1"/>
  <c r="I892" i="4" s="1"/>
  <c r="L861" i="4"/>
  <c r="K860" i="4"/>
  <c r="L860" i="4"/>
  <c r="K859" i="4"/>
  <c r="L859" i="4"/>
  <c r="H867" i="4"/>
  <c r="F104" i="5" s="1"/>
  <c r="G892" i="4" s="1"/>
  <c r="H892" i="4" s="1"/>
  <c r="K858" i="4"/>
  <c r="L858" i="4"/>
  <c r="L854" i="4"/>
  <c r="K853" i="4"/>
  <c r="H853" i="4"/>
  <c r="K851" i="4"/>
  <c r="F851" i="4"/>
  <c r="L851" i="4" s="1"/>
  <c r="K850" i="4"/>
  <c r="L850" i="4"/>
  <c r="K849" i="4"/>
  <c r="L849" i="4"/>
  <c r="K848" i="4"/>
  <c r="F848" i="4"/>
  <c r="L848" i="4" s="1"/>
  <c r="L847" i="4"/>
  <c r="J845" i="4"/>
  <c r="J855" i="4" s="1"/>
  <c r="G103" i="5" s="1"/>
  <c r="I773" i="4" s="1"/>
  <c r="J773" i="4" s="1"/>
  <c r="K844" i="4"/>
  <c r="F844" i="4"/>
  <c r="L844" i="4" s="1"/>
  <c r="K843" i="4"/>
  <c r="F843" i="4"/>
  <c r="L843" i="4" s="1"/>
  <c r="K842" i="4"/>
  <c r="F842" i="4"/>
  <c r="L842" i="4" s="1"/>
  <c r="K841" i="4"/>
  <c r="L841" i="4"/>
  <c r="H840" i="4"/>
  <c r="L839" i="4"/>
  <c r="L829" i="4"/>
  <c r="K828" i="4"/>
  <c r="F828" i="4"/>
  <c r="L828" i="4" s="1"/>
  <c r="K827" i="4"/>
  <c r="L827" i="4"/>
  <c r="F830" i="4"/>
  <c r="E102" i="5" s="1"/>
  <c r="E772" i="4" s="1"/>
  <c r="F772" i="4" s="1"/>
  <c r="J826" i="4"/>
  <c r="K821" i="4"/>
  <c r="L821" i="4"/>
  <c r="K820" i="4"/>
  <c r="F820" i="4"/>
  <c r="L820" i="4" s="1"/>
  <c r="K819" i="4"/>
  <c r="H819" i="4"/>
  <c r="L819" i="4" s="1"/>
  <c r="K814" i="4"/>
  <c r="L814" i="4"/>
  <c r="K813" i="4"/>
  <c r="L813" i="4"/>
  <c r="K812" i="4"/>
  <c r="F812" i="4"/>
  <c r="L812" i="4" s="1"/>
  <c r="K811" i="4"/>
  <c r="H811" i="4"/>
  <c r="L811" i="4" s="1"/>
  <c r="K810" i="4"/>
  <c r="F810" i="4"/>
  <c r="L810" i="4" s="1"/>
  <c r="L809" i="4"/>
  <c r="K808" i="4"/>
  <c r="L808" i="4"/>
  <c r="L807" i="4"/>
  <c r="K807" i="4"/>
  <c r="K806" i="4"/>
  <c r="H806" i="4"/>
  <c r="J805" i="4"/>
  <c r="F804" i="4"/>
  <c r="K798" i="4"/>
  <c r="L798" i="4"/>
  <c r="K797" i="4"/>
  <c r="L797" i="4"/>
  <c r="K796" i="4"/>
  <c r="H796" i="4"/>
  <c r="L796" i="4" s="1"/>
  <c r="H785" i="4"/>
  <c r="J801" i="4"/>
  <c r="G100" i="5" s="1"/>
  <c r="I770" i="4" s="1"/>
  <c r="J770" i="4" s="1"/>
  <c r="K766" i="4"/>
  <c r="L766" i="4"/>
  <c r="K765" i="4"/>
  <c r="L765" i="4"/>
  <c r="K764" i="4"/>
  <c r="H764" i="4"/>
  <c r="L764" i="4" s="1"/>
  <c r="L763" i="4"/>
  <c r="L762" i="4"/>
  <c r="K760" i="4"/>
  <c r="H760" i="4"/>
  <c r="L760" i="4" s="1"/>
  <c r="K759" i="4"/>
  <c r="F759" i="4"/>
  <c r="L759" i="4" s="1"/>
  <c r="K758" i="4"/>
  <c r="L758" i="4"/>
  <c r="K757" i="4"/>
  <c r="H757" i="4"/>
  <c r="L757" i="4" s="1"/>
  <c r="K756" i="4"/>
  <c r="F756" i="4"/>
  <c r="L756" i="4" s="1"/>
  <c r="K755" i="4"/>
  <c r="L755" i="4"/>
  <c r="L754" i="4"/>
  <c r="L753" i="4"/>
  <c r="L752" i="4"/>
  <c r="J751" i="4"/>
  <c r="L751" i="4" s="1"/>
  <c r="L750" i="4"/>
  <c r="K749" i="4"/>
  <c r="F749" i="4"/>
  <c r="L749" i="4" s="1"/>
  <c r="K748" i="4"/>
  <c r="L748" i="4"/>
  <c r="K747" i="4"/>
  <c r="F747" i="4"/>
  <c r="L747" i="4" s="1"/>
  <c r="K746" i="4"/>
  <c r="F746" i="4"/>
  <c r="L746" i="4" s="1"/>
  <c r="L745" i="4"/>
  <c r="L744" i="4"/>
  <c r="K742" i="4"/>
  <c r="F742" i="4"/>
  <c r="L741" i="4"/>
  <c r="K740" i="4"/>
  <c r="H740" i="4"/>
  <c r="L740" i="4" s="1"/>
  <c r="K739" i="4"/>
  <c r="H739" i="4"/>
  <c r="J736" i="4"/>
  <c r="G96" i="5" s="1"/>
  <c r="I341" i="6" s="1"/>
  <c r="J341" i="6" s="1"/>
  <c r="J363" i="6" s="1"/>
  <c r="L732" i="4"/>
  <c r="K731" i="4"/>
  <c r="F731" i="4"/>
  <c r="L731" i="4" s="1"/>
  <c r="K730" i="4"/>
  <c r="H736" i="4"/>
  <c r="F96" i="5" s="1"/>
  <c r="G341" i="6" s="1"/>
  <c r="H341" i="6" s="1"/>
  <c r="H363" i="6" s="1"/>
  <c r="L730" i="4"/>
  <c r="K729" i="4"/>
  <c r="F729" i="4"/>
  <c r="L729" i="4" s="1"/>
  <c r="K728" i="4"/>
  <c r="F728" i="4"/>
  <c r="L728" i="4" s="1"/>
  <c r="L727" i="4"/>
  <c r="K726" i="4"/>
  <c r="L726" i="4"/>
  <c r="K720" i="4"/>
  <c r="H720" i="4"/>
  <c r="L720" i="4" s="1"/>
  <c r="K719" i="4"/>
  <c r="F719" i="4"/>
  <c r="L719" i="4" s="1"/>
  <c r="L718" i="4"/>
  <c r="K716" i="4"/>
  <c r="H716" i="4"/>
  <c r="L716" i="4" s="1"/>
  <c r="J722" i="4"/>
  <c r="G95" i="5" s="1"/>
  <c r="I317" i="6" s="1"/>
  <c r="J317" i="6" s="1"/>
  <c r="J339" i="6" s="1"/>
  <c r="K715" i="4"/>
  <c r="F715" i="4"/>
  <c r="L715" i="4" s="1"/>
  <c r="L714" i="4"/>
  <c r="K713" i="4"/>
  <c r="L713" i="4"/>
  <c r="K712" i="4"/>
  <c r="F712" i="4"/>
  <c r="L712" i="4" s="1"/>
  <c r="L711" i="4"/>
  <c r="K705" i="4"/>
  <c r="H705" i="4"/>
  <c r="L705" i="4" s="1"/>
  <c r="L698" i="4"/>
  <c r="F693" i="4"/>
  <c r="F694" i="4" s="1"/>
  <c r="E92" i="5" s="1"/>
  <c r="L691" i="4"/>
  <c r="F687" i="4"/>
  <c r="L687" i="4" s="1"/>
  <c r="F688" i="4"/>
  <c r="E91" i="5" s="1"/>
  <c r="L685" i="4"/>
  <c r="J682" i="4"/>
  <c r="G90" i="5" s="1"/>
  <c r="K680" i="4"/>
  <c r="H682" i="4"/>
  <c r="F90" i="5" s="1"/>
  <c r="F680" i="4"/>
  <c r="L680" i="4" s="1"/>
  <c r="F681" i="4"/>
  <c r="L681" i="4" s="1"/>
  <c r="L679" i="4"/>
  <c r="L674" i="4"/>
  <c r="F669" i="4"/>
  <c r="L669" i="4" s="1"/>
  <c r="K669" i="4"/>
  <c r="H670" i="4"/>
  <c r="F88" i="5" s="1"/>
  <c r="L668" i="4"/>
  <c r="K667" i="4"/>
  <c r="F667" i="4"/>
  <c r="F670" i="4" s="1"/>
  <c r="E88" i="5" s="1"/>
  <c r="J662" i="4"/>
  <c r="J664" i="4" s="1"/>
  <c r="G87" i="5" s="1"/>
  <c r="I133" i="6" s="1"/>
  <c r="J133" i="6" s="1"/>
  <c r="L661" i="4"/>
  <c r="E657" i="4"/>
  <c r="F657" i="4" s="1"/>
  <c r="F658" i="4" s="1"/>
  <c r="E86" i="5" s="1"/>
  <c r="E71" i="6" s="1"/>
  <c r="F71" i="6" s="1"/>
  <c r="L655" i="4"/>
  <c r="L654" i="4"/>
  <c r="K648" i="4"/>
  <c r="L642" i="4"/>
  <c r="K641" i="4"/>
  <c r="F641" i="4"/>
  <c r="L641" i="4" s="1"/>
  <c r="K640" i="4"/>
  <c r="F643" i="4"/>
  <c r="L640" i="4"/>
  <c r="L635" i="4"/>
  <c r="F636" i="4"/>
  <c r="L636" i="4" s="1"/>
  <c r="K636" i="4"/>
  <c r="F637" i="4"/>
  <c r="E83" i="5" s="1"/>
  <c r="H637" i="4"/>
  <c r="F83" i="5" s="1"/>
  <c r="G68" i="6" s="1"/>
  <c r="H68" i="6" s="1"/>
  <c r="L634" i="4"/>
  <c r="J629" i="4"/>
  <c r="L629" i="4" s="1"/>
  <c r="J628" i="4"/>
  <c r="L628" i="4" s="1"/>
  <c r="J627" i="4"/>
  <c r="J631" i="4" s="1"/>
  <c r="G82" i="5" s="1"/>
  <c r="I67" i="6" s="1"/>
  <c r="J67" i="6" s="1"/>
  <c r="F630" i="4"/>
  <c r="L630" i="4" s="1"/>
  <c r="E623" i="4"/>
  <c r="K623" i="4" s="1"/>
  <c r="H624" i="4"/>
  <c r="F81" i="5" s="1"/>
  <c r="G66" i="6" s="1"/>
  <c r="H66" i="6" s="1"/>
  <c r="K621" i="4"/>
  <c r="F621" i="4"/>
  <c r="L621" i="4" s="1"/>
  <c r="J620" i="4"/>
  <c r="J624" i="4" s="1"/>
  <c r="G81" i="5" s="1"/>
  <c r="I66" i="6" s="1"/>
  <c r="J66" i="6" s="1"/>
  <c r="K614" i="4"/>
  <c r="H616" i="4"/>
  <c r="F80" i="5" s="1"/>
  <c r="G249" i="6" s="1"/>
  <c r="H249" i="6" s="1"/>
  <c r="F614" i="4"/>
  <c r="L614" i="4" s="1"/>
  <c r="J613" i="4"/>
  <c r="J616" i="4" s="1"/>
  <c r="G80" i="5" s="1"/>
  <c r="I249" i="6" s="1"/>
  <c r="J249" i="6" s="1"/>
  <c r="F615" i="4"/>
  <c r="F616" i="4" s="1"/>
  <c r="E80" i="5" s="1"/>
  <c r="E249" i="6" s="1"/>
  <c r="F249" i="6" s="1"/>
  <c r="H610" i="4"/>
  <c r="F79" i="5" s="1"/>
  <c r="G248" i="6" s="1"/>
  <c r="H248" i="6" s="1"/>
  <c r="L608" i="4"/>
  <c r="F609" i="4"/>
  <c r="L609" i="4" s="1"/>
  <c r="L607" i="4"/>
  <c r="K602" i="4"/>
  <c r="H602" i="4"/>
  <c r="L602" i="4" s="1"/>
  <c r="J600" i="4"/>
  <c r="J604" i="4" s="1"/>
  <c r="G78" i="5" s="1"/>
  <c r="I247" i="6" s="1"/>
  <c r="J247" i="6" s="1"/>
  <c r="K595" i="4"/>
  <c r="H597" i="4"/>
  <c r="F77" i="5" s="1"/>
  <c r="G246" i="6" s="1"/>
  <c r="H246" i="6" s="1"/>
  <c r="F595" i="4"/>
  <c r="L595" i="4" s="1"/>
  <c r="J593" i="4"/>
  <c r="J597" i="4" s="1"/>
  <c r="G77" i="5" s="1"/>
  <c r="I246" i="6" s="1"/>
  <c r="J246" i="6" s="1"/>
  <c r="K589" i="4"/>
  <c r="K580" i="4"/>
  <c r="H580" i="4"/>
  <c r="L580" i="4" s="1"/>
  <c r="L572" i="4"/>
  <c r="L573" i="4"/>
  <c r="K573" i="4"/>
  <c r="K564" i="4"/>
  <c r="L564" i="4"/>
  <c r="F565" i="4"/>
  <c r="L565" i="4" s="1"/>
  <c r="H561" i="4"/>
  <c r="H566" i="4" s="1"/>
  <c r="F73" i="5" s="1"/>
  <c r="G62" i="6" s="1"/>
  <c r="H62" i="6" s="1"/>
  <c r="K557" i="4"/>
  <c r="L557" i="4"/>
  <c r="L548" i="4"/>
  <c r="H550" i="4"/>
  <c r="F71" i="5" s="1"/>
  <c r="G60" i="6" s="1"/>
  <c r="H60" i="6" s="1"/>
  <c r="L547" i="4"/>
  <c r="F549" i="4"/>
  <c r="L549" i="4" s="1"/>
  <c r="J544" i="4"/>
  <c r="J550" i="4" s="1"/>
  <c r="G71" i="5" s="1"/>
  <c r="I60" i="6" s="1"/>
  <c r="J60" i="6" s="1"/>
  <c r="L539" i="4"/>
  <c r="K531" i="4"/>
  <c r="F531" i="4"/>
  <c r="L531" i="4" s="1"/>
  <c r="K532" i="4"/>
  <c r="J528" i="4"/>
  <c r="J533" i="4" s="1"/>
  <c r="G69" i="5" s="1"/>
  <c r="I59" i="6" s="1"/>
  <c r="J59" i="6" s="1"/>
  <c r="J520" i="4"/>
  <c r="F524" i="4"/>
  <c r="L524" i="4" s="1"/>
  <c r="K515" i="4"/>
  <c r="F515" i="4"/>
  <c r="L515" i="4" s="1"/>
  <c r="J513" i="4"/>
  <c r="J517" i="4" s="1"/>
  <c r="G67" i="5" s="1"/>
  <c r="I126" i="6" s="1"/>
  <c r="J126" i="6" s="1"/>
  <c r="L507" i="4"/>
  <c r="K503" i="4"/>
  <c r="H503" i="4"/>
  <c r="K494" i="4"/>
  <c r="K499" i="4"/>
  <c r="L494" i="4"/>
  <c r="E497" i="4"/>
  <c r="K497" i="4" s="1"/>
  <c r="L489" i="4"/>
  <c r="F490" i="4"/>
  <c r="L490" i="4" s="1"/>
  <c r="K476" i="4"/>
  <c r="H476" i="4"/>
  <c r="H482" i="4" s="1"/>
  <c r="F63" i="5" s="1"/>
  <c r="F481" i="4"/>
  <c r="L481" i="4" s="1"/>
  <c r="L471" i="4"/>
  <c r="K472" i="4"/>
  <c r="L462" i="4"/>
  <c r="H464" i="4"/>
  <c r="F61" i="5" s="1"/>
  <c r="G10" i="6" s="1"/>
  <c r="H10" i="6" s="1"/>
  <c r="L459" i="4"/>
  <c r="K459" i="4"/>
  <c r="L453" i="4"/>
  <c r="H455" i="4"/>
  <c r="F60" i="5" s="1"/>
  <c r="G9" i="6" s="1"/>
  <c r="H9" i="6" s="1"/>
  <c r="J449" i="4"/>
  <c r="J455" i="4" s="1"/>
  <c r="G60" i="5" s="1"/>
  <c r="I9" i="6" s="1"/>
  <c r="J9" i="6" s="1"/>
  <c r="F454" i="4"/>
  <c r="L454" i="4" s="1"/>
  <c r="K441" i="4"/>
  <c r="H441" i="4"/>
  <c r="H446" i="4" s="1"/>
  <c r="F59" i="5" s="1"/>
  <c r="K445" i="4"/>
  <c r="K440" i="4"/>
  <c r="F440" i="4"/>
  <c r="L435" i="4"/>
  <c r="K436" i="4"/>
  <c r="K426" i="4"/>
  <c r="F426" i="4"/>
  <c r="L426" i="4" s="1"/>
  <c r="J422" i="4"/>
  <c r="J428" i="4" s="1"/>
  <c r="G57" i="5" s="1"/>
  <c r="F427" i="4"/>
  <c r="L427" i="4" s="1"/>
  <c r="F418" i="4"/>
  <c r="L418" i="4" s="1"/>
  <c r="L417" i="4"/>
  <c r="K416" i="4"/>
  <c r="F416" i="4"/>
  <c r="K411" i="4"/>
  <c r="L411" i="4"/>
  <c r="L410" i="4"/>
  <c r="J413" i="4"/>
  <c r="G55" i="5" s="1"/>
  <c r="I19" i="6" s="1"/>
  <c r="J19" i="6" s="1"/>
  <c r="K408" i="4"/>
  <c r="F408" i="4"/>
  <c r="L408" i="4" s="1"/>
  <c r="K406" i="4"/>
  <c r="H406" i="4"/>
  <c r="H413" i="4" s="1"/>
  <c r="F55" i="5" s="1"/>
  <c r="G19" i="6" s="1"/>
  <c r="H19" i="6" s="1"/>
  <c r="L401" i="4"/>
  <c r="L400" i="4"/>
  <c r="F402" i="4"/>
  <c r="K391" i="4"/>
  <c r="H391" i="4"/>
  <c r="E392" i="4" s="1"/>
  <c r="F392" i="4" s="1"/>
  <c r="L392" i="4" s="1"/>
  <c r="H393" i="4"/>
  <c r="F53" i="5" s="1"/>
  <c r="L390" i="4"/>
  <c r="K387" i="4"/>
  <c r="L387" i="4"/>
  <c r="K386" i="4"/>
  <c r="F386" i="4"/>
  <c r="L380" i="4"/>
  <c r="K378" i="4"/>
  <c r="H383" i="4"/>
  <c r="F52" i="5" s="1"/>
  <c r="G16" i="6" s="1"/>
  <c r="H16" i="6" s="1"/>
  <c r="H378" i="4"/>
  <c r="L378" i="4" s="1"/>
  <c r="K377" i="4"/>
  <c r="K382" i="4"/>
  <c r="F377" i="4"/>
  <c r="L377" i="4" s="1"/>
  <c r="K376" i="4"/>
  <c r="L376" i="4"/>
  <c r="K371" i="4"/>
  <c r="E372" i="4"/>
  <c r="K372" i="4" s="1"/>
  <c r="H371" i="4"/>
  <c r="L371" i="4" s="1"/>
  <c r="L370" i="4"/>
  <c r="K368" i="4"/>
  <c r="H368" i="4"/>
  <c r="J363" i="4"/>
  <c r="G50" i="5" s="1"/>
  <c r="J361" i="4"/>
  <c r="L361" i="4" s="1"/>
  <c r="L360" i="4"/>
  <c r="F362" i="4"/>
  <c r="L362" i="4" s="1"/>
  <c r="H363" i="4"/>
  <c r="F50" i="5" s="1"/>
  <c r="L351" i="4"/>
  <c r="E352" i="4"/>
  <c r="K352" i="4" s="1"/>
  <c r="K350" i="4"/>
  <c r="F350" i="4"/>
  <c r="L350" i="4" s="1"/>
  <c r="L349" i="4"/>
  <c r="K347" i="4"/>
  <c r="L347" i="4"/>
  <c r="H346" i="4"/>
  <c r="L345" i="4"/>
  <c r="K344" i="4"/>
  <c r="H344" i="4"/>
  <c r="L344" i="4" s="1"/>
  <c r="K343" i="4"/>
  <c r="F343" i="4"/>
  <c r="L343" i="4" s="1"/>
  <c r="L337" i="4"/>
  <c r="K337" i="4"/>
  <c r="K336" i="4"/>
  <c r="F336" i="4"/>
  <c r="L331" i="4"/>
  <c r="K331" i="4"/>
  <c r="J333" i="4"/>
  <c r="G48" i="5" s="1"/>
  <c r="I131" i="6" s="1"/>
  <c r="J131" i="6" s="1"/>
  <c r="K329" i="4"/>
  <c r="F329" i="4"/>
  <c r="L329" i="4" s="1"/>
  <c r="K328" i="4"/>
  <c r="F332" i="4"/>
  <c r="L332" i="4" s="1"/>
  <c r="H328" i="4"/>
  <c r="H333" i="4" s="1"/>
  <c r="F48" i="5" s="1"/>
  <c r="G131" i="6" s="1"/>
  <c r="H131" i="6" s="1"/>
  <c r="K323" i="4"/>
  <c r="F323" i="4"/>
  <c r="L323" i="4" s="1"/>
  <c r="J325" i="4"/>
  <c r="G47" i="5" s="1"/>
  <c r="I130" i="6" s="1"/>
  <c r="J130" i="6" s="1"/>
  <c r="H325" i="4"/>
  <c r="F47" i="5" s="1"/>
  <c r="G130" i="6" s="1"/>
  <c r="H130" i="6" s="1"/>
  <c r="K315" i="4"/>
  <c r="F315" i="4"/>
  <c r="L315" i="4" s="1"/>
  <c r="J317" i="4"/>
  <c r="G46" i="5" s="1"/>
  <c r="I221" i="6" s="1"/>
  <c r="J221" i="6" s="1"/>
  <c r="F316" i="4"/>
  <c r="L316" i="4" s="1"/>
  <c r="L313" i="4"/>
  <c r="H317" i="4"/>
  <c r="F46" i="5" s="1"/>
  <c r="G221" i="6" s="1"/>
  <c r="H221" i="6" s="1"/>
  <c r="K313" i="4"/>
  <c r="K312" i="4"/>
  <c r="F312" i="4"/>
  <c r="L307" i="4"/>
  <c r="K307" i="4"/>
  <c r="J309" i="4"/>
  <c r="G45" i="5" s="1"/>
  <c r="I125" i="6" s="1"/>
  <c r="J125" i="6" s="1"/>
  <c r="K305" i="4"/>
  <c r="H309" i="4"/>
  <c r="F45" i="5" s="1"/>
  <c r="G125" i="6" s="1"/>
  <c r="H125" i="6" s="1"/>
  <c r="F308" i="4"/>
  <c r="L308" i="4" s="1"/>
  <c r="F305" i="4"/>
  <c r="L305" i="4" s="1"/>
  <c r="L304" i="4"/>
  <c r="E306" i="4"/>
  <c r="F306" i="4" s="1"/>
  <c r="L306" i="4" s="1"/>
  <c r="K304" i="4"/>
  <c r="K299" i="4"/>
  <c r="F299" i="4"/>
  <c r="L299" i="4" s="1"/>
  <c r="J301" i="4"/>
  <c r="G44" i="5" s="1"/>
  <c r="I226" i="6" s="1"/>
  <c r="J226" i="6" s="1"/>
  <c r="K297" i="4"/>
  <c r="H301" i="4"/>
  <c r="F44" i="5" s="1"/>
  <c r="G226" i="6" s="1"/>
  <c r="H226" i="6" s="1"/>
  <c r="F297" i="4"/>
  <c r="L297" i="4" s="1"/>
  <c r="K296" i="4"/>
  <c r="K300" i="4"/>
  <c r="F296" i="4"/>
  <c r="L296" i="4" s="1"/>
  <c r="K291" i="4"/>
  <c r="H291" i="4"/>
  <c r="E292" i="4" s="1"/>
  <c r="F292" i="4" s="1"/>
  <c r="L292" i="4" s="1"/>
  <c r="L290" i="4"/>
  <c r="K290" i="4"/>
  <c r="K289" i="4"/>
  <c r="L289" i="4"/>
  <c r="K288" i="4"/>
  <c r="F288" i="4"/>
  <c r="J293" i="4"/>
  <c r="G43" i="5" s="1"/>
  <c r="I132" i="6" s="1"/>
  <c r="J132" i="6" s="1"/>
  <c r="K287" i="4"/>
  <c r="H293" i="4"/>
  <c r="F43" i="5" s="1"/>
  <c r="G132" i="6" s="1"/>
  <c r="H132" i="6" s="1"/>
  <c r="F287" i="4"/>
  <c r="L287" i="4" s="1"/>
  <c r="K286" i="4"/>
  <c r="L286" i="4"/>
  <c r="K281" i="4"/>
  <c r="F281" i="4"/>
  <c r="L281" i="4" s="1"/>
  <c r="K280" i="4"/>
  <c r="F280" i="4"/>
  <c r="L280" i="4" s="1"/>
  <c r="K279" i="4"/>
  <c r="L279" i="4"/>
  <c r="K270" i="4"/>
  <c r="F270" i="4"/>
  <c r="F271" i="4" s="1"/>
  <c r="E40" i="5" s="1"/>
  <c r="J267" i="4"/>
  <c r="G39" i="5" s="1"/>
  <c r="I256" i="4" s="1"/>
  <c r="J256" i="4" s="1"/>
  <c r="J258" i="4" s="1"/>
  <c r="G37" i="5" s="1"/>
  <c r="K266" i="4"/>
  <c r="F266" i="4"/>
  <c r="L266" i="4" s="1"/>
  <c r="G246" i="4"/>
  <c r="H246" i="4" s="1"/>
  <c r="H248" i="4" s="1"/>
  <c r="F35" i="5" s="1"/>
  <c r="G339" i="4" s="1"/>
  <c r="H339" i="4" s="1"/>
  <c r="G256" i="4"/>
  <c r="H256" i="4" s="1"/>
  <c r="H258" i="4" s="1"/>
  <c r="F37" i="5" s="1"/>
  <c r="K265" i="4"/>
  <c r="F265" i="4"/>
  <c r="G241" i="4"/>
  <c r="H241" i="4" s="1"/>
  <c r="H243" i="4" s="1"/>
  <c r="F34" i="5" s="1"/>
  <c r="G338" i="4" s="1"/>
  <c r="H338" i="4" s="1"/>
  <c r="G251" i="4"/>
  <c r="H251" i="4" s="1"/>
  <c r="H253" i="4" s="1"/>
  <c r="F36" i="5" s="1"/>
  <c r="K261" i="4"/>
  <c r="F261" i="4"/>
  <c r="F262" i="4" s="1"/>
  <c r="E38" i="5" s="1"/>
  <c r="K236" i="4"/>
  <c r="F236" i="4"/>
  <c r="L236" i="4" s="1"/>
  <c r="K235" i="4"/>
  <c r="F235" i="4"/>
  <c r="L235" i="4" s="1"/>
  <c r="E237" i="4"/>
  <c r="K237" i="4" s="1"/>
  <c r="L234" i="4"/>
  <c r="L233" i="4"/>
  <c r="K233" i="4"/>
  <c r="K232" i="4"/>
  <c r="F232" i="4"/>
  <c r="L232" i="4" s="1"/>
  <c r="K231" i="4"/>
  <c r="F231" i="4"/>
  <c r="L231" i="4" s="1"/>
  <c r="K230" i="4"/>
  <c r="F230" i="4"/>
  <c r="L230" i="4" s="1"/>
  <c r="J238" i="4"/>
  <c r="G33" i="5" s="1"/>
  <c r="I108" i="6" s="1"/>
  <c r="J108" i="6" s="1"/>
  <c r="K229" i="4"/>
  <c r="H238" i="4"/>
  <c r="F33" i="5" s="1"/>
  <c r="G108" i="6" s="1"/>
  <c r="H108" i="6" s="1"/>
  <c r="F229" i="4"/>
  <c r="L229" i="4" s="1"/>
  <c r="K228" i="4"/>
  <c r="L228" i="4"/>
  <c r="J225" i="4"/>
  <c r="G32" i="5" s="1"/>
  <c r="I140" i="6" s="1"/>
  <c r="J140" i="6" s="1"/>
  <c r="K223" i="4"/>
  <c r="H225" i="4"/>
  <c r="F32" i="5" s="1"/>
  <c r="G140" i="6" s="1"/>
  <c r="H140" i="6" s="1"/>
  <c r="F223" i="4"/>
  <c r="L223" i="4" s="1"/>
  <c r="L222" i="4"/>
  <c r="K222" i="4"/>
  <c r="J219" i="4"/>
  <c r="G31" i="5" s="1"/>
  <c r="I139" i="6" s="1"/>
  <c r="J139" i="6" s="1"/>
  <c r="K217" i="4"/>
  <c r="F217" i="4"/>
  <c r="L217" i="4" s="1"/>
  <c r="K216" i="4"/>
  <c r="H216" i="4"/>
  <c r="H219" i="4" s="1"/>
  <c r="F31" i="5" s="1"/>
  <c r="G139" i="6" s="1"/>
  <c r="H139" i="6" s="1"/>
  <c r="J213" i="4"/>
  <c r="G30" i="5" s="1"/>
  <c r="I138" i="6" s="1"/>
  <c r="J138" i="6" s="1"/>
  <c r="K211" i="4"/>
  <c r="H213" i="4"/>
  <c r="F30" i="5" s="1"/>
  <c r="G138" i="6" s="1"/>
  <c r="H138" i="6" s="1"/>
  <c r="F211" i="4"/>
  <c r="L211" i="4" s="1"/>
  <c r="K210" i="4"/>
  <c r="F210" i="4"/>
  <c r="L205" i="4"/>
  <c r="K205" i="4"/>
  <c r="J207" i="4"/>
  <c r="G29" i="5" s="1"/>
  <c r="I137" i="6" s="1"/>
  <c r="J137" i="6" s="1"/>
  <c r="E206" i="4"/>
  <c r="F206" i="4" s="1"/>
  <c r="L206" i="4" s="1"/>
  <c r="H207" i="4"/>
  <c r="F29" i="5" s="1"/>
  <c r="G137" i="6" s="1"/>
  <c r="H137" i="6" s="1"/>
  <c r="K204" i="4"/>
  <c r="F204" i="4"/>
  <c r="L204" i="4" s="1"/>
  <c r="L203" i="4"/>
  <c r="K203" i="4"/>
  <c r="J200" i="4"/>
  <c r="G28" i="5" s="1"/>
  <c r="I77" i="6" s="1"/>
  <c r="J77" i="6" s="1"/>
  <c r="E199" i="4"/>
  <c r="K199" i="4" s="1"/>
  <c r="H200" i="4"/>
  <c r="F28" i="5" s="1"/>
  <c r="G77" i="6" s="1"/>
  <c r="H77" i="6" s="1"/>
  <c r="K198" i="4"/>
  <c r="F198" i="4"/>
  <c r="L198" i="4" s="1"/>
  <c r="K197" i="4"/>
  <c r="F197" i="4"/>
  <c r="L192" i="4"/>
  <c r="J191" i="4"/>
  <c r="H194" i="4"/>
  <c r="F27" i="5" s="1"/>
  <c r="G109" i="6" s="1"/>
  <c r="H109" i="6" s="1"/>
  <c r="L173" i="4"/>
  <c r="K173" i="4"/>
  <c r="K168" i="4"/>
  <c r="F168" i="4"/>
  <c r="L168" i="4" s="1"/>
  <c r="H170" i="4"/>
  <c r="F24" i="5" s="1"/>
  <c r="G75" i="6" s="1"/>
  <c r="H75" i="6" s="1"/>
  <c r="J165" i="4"/>
  <c r="K169" i="4"/>
  <c r="K160" i="4"/>
  <c r="F160" i="4"/>
  <c r="L160" i="4" s="1"/>
  <c r="J162" i="4"/>
  <c r="G23" i="5" s="1"/>
  <c r="I181" i="6" s="1"/>
  <c r="J181" i="6" s="1"/>
  <c r="H162" i="4"/>
  <c r="F23" i="5" s="1"/>
  <c r="G181" i="6" s="1"/>
  <c r="H181" i="6" s="1"/>
  <c r="J152" i="4"/>
  <c r="L152" i="4" s="1"/>
  <c r="J154" i="4"/>
  <c r="G22" i="5" s="1"/>
  <c r="I180" i="6" s="1"/>
  <c r="J180" i="6" s="1"/>
  <c r="H154" i="4"/>
  <c r="F22" i="5" s="1"/>
  <c r="G180" i="6" s="1"/>
  <c r="H180" i="6" s="1"/>
  <c r="L144" i="4"/>
  <c r="K144" i="4"/>
  <c r="J146" i="4"/>
  <c r="G21" i="5" s="1"/>
  <c r="I179" i="6" s="1"/>
  <c r="J179" i="6" s="1"/>
  <c r="H141" i="4"/>
  <c r="H146" i="4" s="1"/>
  <c r="F21" i="5" s="1"/>
  <c r="G179" i="6" s="1"/>
  <c r="H179" i="6" s="1"/>
  <c r="K136" i="4"/>
  <c r="F136" i="4"/>
  <c r="L136" i="4" s="1"/>
  <c r="J138" i="4"/>
  <c r="G20" i="5" s="1"/>
  <c r="I178" i="6" s="1"/>
  <c r="J178" i="6" s="1"/>
  <c r="K134" i="4"/>
  <c r="H138" i="4"/>
  <c r="F20" i="5" s="1"/>
  <c r="G178" i="6" s="1"/>
  <c r="H178" i="6" s="1"/>
  <c r="F134" i="4"/>
  <c r="L134" i="4" s="1"/>
  <c r="K133" i="4"/>
  <c r="K137" i="4"/>
  <c r="F133" i="4"/>
  <c r="L133" i="4" s="1"/>
  <c r="J128" i="4"/>
  <c r="L128" i="4" s="1"/>
  <c r="J130" i="4"/>
  <c r="G19" i="5" s="1"/>
  <c r="I106" i="6" s="1"/>
  <c r="J106" i="6" s="1"/>
  <c r="L126" i="4"/>
  <c r="K126" i="4"/>
  <c r="H130" i="4"/>
  <c r="F19" i="5" s="1"/>
  <c r="G106" i="6" s="1"/>
  <c r="H106" i="6" s="1"/>
  <c r="K125" i="4"/>
  <c r="K129" i="4"/>
  <c r="F125" i="4"/>
  <c r="K120" i="4"/>
  <c r="F120" i="4"/>
  <c r="L120" i="4" s="1"/>
  <c r="J122" i="4"/>
  <c r="G18" i="5" s="1"/>
  <c r="I105" i="6" s="1"/>
  <c r="J105" i="6" s="1"/>
  <c r="K118" i="4"/>
  <c r="H122" i="4"/>
  <c r="F18" i="5" s="1"/>
  <c r="G105" i="6" s="1"/>
  <c r="H105" i="6" s="1"/>
  <c r="F118" i="4"/>
  <c r="L118" i="4" s="1"/>
  <c r="E119" i="4"/>
  <c r="K119" i="4" s="1"/>
  <c r="L117" i="4"/>
  <c r="K117" i="4"/>
  <c r="K112" i="4"/>
  <c r="E113" i="4"/>
  <c r="K113" i="4" s="1"/>
  <c r="F112" i="4"/>
  <c r="L112" i="4" s="1"/>
  <c r="K111" i="4"/>
  <c r="F111" i="4"/>
  <c r="L111" i="4" s="1"/>
  <c r="J114" i="4"/>
  <c r="G17" i="5" s="1"/>
  <c r="I65" i="6" s="1"/>
  <c r="J65" i="6" s="1"/>
  <c r="H114" i="4"/>
  <c r="F17" i="5" s="1"/>
  <c r="G65" i="6" s="1"/>
  <c r="H65" i="6" s="1"/>
  <c r="J103" i="4"/>
  <c r="L103" i="4" s="1"/>
  <c r="L102" i="4"/>
  <c r="K102" i="4"/>
  <c r="H105" i="4"/>
  <c r="F16" i="5" s="1"/>
  <c r="G64" i="6" s="1"/>
  <c r="H64" i="6" s="1"/>
  <c r="F100" i="4"/>
  <c r="L100" i="4" s="1"/>
  <c r="E101" i="4"/>
  <c r="F101" i="4" s="1"/>
  <c r="L101" i="4" s="1"/>
  <c r="K99" i="4"/>
  <c r="K94" i="4"/>
  <c r="F94" i="4"/>
  <c r="L94" i="4" s="1"/>
  <c r="K93" i="4"/>
  <c r="E95" i="4"/>
  <c r="F95" i="4" s="1"/>
  <c r="L95" i="4" s="1"/>
  <c r="F93" i="4"/>
  <c r="L93" i="4" s="1"/>
  <c r="K92" i="4"/>
  <c r="F92" i="4"/>
  <c r="L92" i="4" s="1"/>
  <c r="K91" i="4"/>
  <c r="L91" i="4"/>
  <c r="J96" i="4"/>
  <c r="G15" i="5" s="1"/>
  <c r="I254" i="6" s="1"/>
  <c r="J254" i="6" s="1"/>
  <c r="H96" i="4"/>
  <c r="F15" i="5" s="1"/>
  <c r="G254" i="6" s="1"/>
  <c r="H254" i="6" s="1"/>
  <c r="L90" i="4"/>
  <c r="K90" i="4"/>
  <c r="K89" i="4"/>
  <c r="F89" i="4"/>
  <c r="K84" i="4"/>
  <c r="L84" i="4"/>
  <c r="L83" i="4"/>
  <c r="K83" i="4"/>
  <c r="J86" i="4"/>
  <c r="G14" i="5" s="1"/>
  <c r="I251" i="6" s="1"/>
  <c r="J251" i="6" s="1"/>
  <c r="H86" i="4"/>
  <c r="F14" i="5" s="1"/>
  <c r="G251" i="6" s="1"/>
  <c r="H251" i="6" s="1"/>
  <c r="L80" i="4"/>
  <c r="K80" i="4"/>
  <c r="K79" i="4"/>
  <c r="F79" i="4"/>
  <c r="K74" i="4"/>
  <c r="F74" i="4"/>
  <c r="L74" i="4" s="1"/>
  <c r="K73" i="4"/>
  <c r="L73" i="4"/>
  <c r="K72" i="4"/>
  <c r="F72" i="4"/>
  <c r="L72" i="4" s="1"/>
  <c r="K71" i="4"/>
  <c r="F71" i="4"/>
  <c r="K70" i="4"/>
  <c r="F70" i="4"/>
  <c r="L70" i="4" s="1"/>
  <c r="J76" i="4"/>
  <c r="G13" i="5" s="1"/>
  <c r="I250" i="6" s="1"/>
  <c r="J250" i="6" s="1"/>
  <c r="H76" i="4"/>
  <c r="F13" i="5" s="1"/>
  <c r="G250" i="6" s="1"/>
  <c r="H250" i="6" s="1"/>
  <c r="F75" i="4"/>
  <c r="L75" i="4" s="1"/>
  <c r="L68" i="4"/>
  <c r="K68" i="4"/>
  <c r="L63" i="4"/>
  <c r="L57" i="4"/>
  <c r="J56" i="4"/>
  <c r="J59" i="4" s="1"/>
  <c r="G11" i="5" s="1"/>
  <c r="I22" i="6" s="1"/>
  <c r="J22" i="6" s="1"/>
  <c r="F58" i="4"/>
  <c r="L51" i="4"/>
  <c r="J53" i="4"/>
  <c r="G10" i="5" s="1"/>
  <c r="I177" i="6" s="1"/>
  <c r="J177" i="6" s="1"/>
  <c r="H53" i="4"/>
  <c r="F10" i="5" s="1"/>
  <c r="G177" i="6" s="1"/>
  <c r="H177" i="6" s="1"/>
  <c r="K48" i="4"/>
  <c r="F48" i="4"/>
  <c r="K43" i="4"/>
  <c r="F43" i="4"/>
  <c r="L43" i="4" s="1"/>
  <c r="J45" i="4"/>
  <c r="G9" i="5" s="1"/>
  <c r="I176" i="6" s="1"/>
  <c r="J176" i="6" s="1"/>
  <c r="H45" i="4"/>
  <c r="F9" i="5" s="1"/>
  <c r="G176" i="6" s="1"/>
  <c r="H176" i="6" s="1"/>
  <c r="K40" i="4"/>
  <c r="K44" i="4"/>
  <c r="K35" i="4"/>
  <c r="L35" i="4"/>
  <c r="J37" i="4"/>
  <c r="G8" i="5" s="1"/>
  <c r="I342" i="4" s="1"/>
  <c r="J342" i="4" s="1"/>
  <c r="H37" i="4"/>
  <c r="F8" i="5" s="1"/>
  <c r="G342" i="4" s="1"/>
  <c r="H342" i="4" s="1"/>
  <c r="K33" i="4"/>
  <c r="F33" i="4"/>
  <c r="L28" i="4"/>
  <c r="K28" i="4"/>
  <c r="J30" i="4"/>
  <c r="G7" i="5" s="1"/>
  <c r="K27" i="4"/>
  <c r="H30" i="4"/>
  <c r="F7" i="5" s="1"/>
  <c r="F27" i="4"/>
  <c r="E29" i="4" s="1"/>
  <c r="K29" i="4" s="1"/>
  <c r="K26" i="4"/>
  <c r="F26" i="4"/>
  <c r="J23" i="4"/>
  <c r="G6" i="5" s="1"/>
  <c r="I275" i="4" s="1"/>
  <c r="J275" i="4" s="1"/>
  <c r="H23" i="4"/>
  <c r="F6" i="5" s="1"/>
  <c r="G275" i="4" s="1"/>
  <c r="H275" i="4" s="1"/>
  <c r="L20" i="4"/>
  <c r="K20" i="4"/>
  <c r="K19" i="4"/>
  <c r="F19" i="4"/>
  <c r="J16" i="4"/>
  <c r="G5" i="5" s="1"/>
  <c r="H16" i="4"/>
  <c r="F5" i="5" s="1"/>
  <c r="K13" i="4"/>
  <c r="L13" i="4"/>
  <c r="K12" i="4"/>
  <c r="F12" i="4"/>
  <c r="K7" i="4"/>
  <c r="H9" i="4"/>
  <c r="F4" i="5" s="1"/>
  <c r="G274" i="4" s="1"/>
  <c r="H274" i="4" s="1"/>
  <c r="H276" i="4" s="1"/>
  <c r="F41" i="5" s="1"/>
  <c r="G282" i="4" s="1"/>
  <c r="H282" i="4" s="1"/>
  <c r="H283" i="4" s="1"/>
  <c r="F42" i="5" s="1"/>
  <c r="G340" i="4" s="1"/>
  <c r="H340" i="4" s="1"/>
  <c r="F7" i="4"/>
  <c r="L7" i="4" s="1"/>
  <c r="J9" i="4"/>
  <c r="G4" i="5" s="1"/>
  <c r="I274" i="4" s="1"/>
  <c r="J274" i="4" s="1"/>
  <c r="J276" i="4" s="1"/>
  <c r="G41" i="5" s="1"/>
  <c r="I282" i="4" s="1"/>
  <c r="J282" i="4" s="1"/>
  <c r="J283" i="4" s="1"/>
  <c r="G42" i="5" s="1"/>
  <c r="I340" i="4" s="1"/>
  <c r="J340" i="4" s="1"/>
  <c r="F8" i="4"/>
  <c r="L8" i="4" s="1"/>
  <c r="K8" i="4"/>
  <c r="L6" i="4"/>
  <c r="K5" i="4"/>
  <c r="F5" i="4"/>
  <c r="F700" i="4"/>
  <c r="F675" i="4"/>
  <c r="F663" i="4"/>
  <c r="F596" i="4"/>
  <c r="F76" i="5"/>
  <c r="G348" i="4" s="1"/>
  <c r="H348" i="4" s="1"/>
  <c r="F74" i="5"/>
  <c r="F540" i="4"/>
  <c r="L540" i="4" s="1"/>
  <c r="F508" i="4"/>
  <c r="L508" i="4" s="1"/>
  <c r="K505" i="4"/>
  <c r="K496" i="4"/>
  <c r="F463" i="4"/>
  <c r="L463" i="4" s="1"/>
  <c r="F324" i="4"/>
  <c r="L324" i="4" s="1"/>
  <c r="G38" i="5"/>
  <c r="F224" i="4"/>
  <c r="L224" i="4" s="1"/>
  <c r="F218" i="4"/>
  <c r="L218" i="4" s="1"/>
  <c r="F212" i="4"/>
  <c r="L212" i="4" s="1"/>
  <c r="F184" i="4"/>
  <c r="F177" i="4"/>
  <c r="L177" i="4" s="1"/>
  <c r="F161" i="4"/>
  <c r="L161" i="4" s="1"/>
  <c r="F153" i="4"/>
  <c r="L153" i="4" s="1"/>
  <c r="F145" i="4"/>
  <c r="L145" i="4" s="1"/>
  <c r="F121" i="4"/>
  <c r="L121" i="4" s="1"/>
  <c r="F85" i="4"/>
  <c r="L85" i="4" s="1"/>
  <c r="F64" i="4"/>
  <c r="F52" i="4"/>
  <c r="L52" i="4" s="1"/>
  <c r="L704" i="4" l="1"/>
  <c r="I107" i="6"/>
  <c r="J107" i="6" s="1"/>
  <c r="I135" i="6"/>
  <c r="J135" i="6" s="1"/>
  <c r="I73" i="6"/>
  <c r="J73" i="6" s="1"/>
  <c r="I229" i="6"/>
  <c r="J229" i="6" s="1"/>
  <c r="I17" i="6"/>
  <c r="J17" i="6" s="1"/>
  <c r="G101" i="6"/>
  <c r="H101" i="6" s="1"/>
  <c r="G7" i="6"/>
  <c r="H7" i="6" s="1"/>
  <c r="G53" i="6"/>
  <c r="H53" i="6" s="1"/>
  <c r="I173" i="6"/>
  <c r="J173" i="6" s="1"/>
  <c r="I127" i="6"/>
  <c r="J127" i="6" s="1"/>
  <c r="I55" i="6"/>
  <c r="J55" i="6" s="1"/>
  <c r="I198" i="6"/>
  <c r="J198" i="6" s="1"/>
  <c r="I103" i="6"/>
  <c r="J103" i="6" s="1"/>
  <c r="I224" i="6"/>
  <c r="J224" i="6" s="1"/>
  <c r="K412" i="4"/>
  <c r="F412" i="4"/>
  <c r="L412" i="4" s="1"/>
  <c r="F908" i="4"/>
  <c r="L908" i="4" s="1"/>
  <c r="K908" i="4"/>
  <c r="K911" i="4"/>
  <c r="F911" i="4"/>
  <c r="L911" i="4" s="1"/>
  <c r="K914" i="4"/>
  <c r="F914" i="4"/>
  <c r="L914" i="4" s="1"/>
  <c r="F913" i="4"/>
  <c r="L913" i="4" s="1"/>
  <c r="K913" i="4"/>
  <c r="K912" i="4"/>
  <c r="F912" i="4"/>
  <c r="L912" i="4" s="1"/>
  <c r="F883" i="4"/>
  <c r="K883" i="4"/>
  <c r="F800" i="4"/>
  <c r="L800" i="4" s="1"/>
  <c r="K800" i="4"/>
  <c r="F822" i="4"/>
  <c r="L822" i="4" s="1"/>
  <c r="K822" i="4"/>
  <c r="F840" i="4"/>
  <c r="L840" i="4" s="1"/>
  <c r="K840" i="4"/>
  <c r="F838" i="4"/>
  <c r="L838" i="4" s="1"/>
  <c r="K838" i="4"/>
  <c r="F837" i="4"/>
  <c r="L837" i="4" s="1"/>
  <c r="K837" i="4"/>
  <c r="K836" i="4"/>
  <c r="F836" i="4"/>
  <c r="L836" i="4" s="1"/>
  <c r="K835" i="4"/>
  <c r="F835" i="4"/>
  <c r="L835" i="4" s="1"/>
  <c r="K834" i="4"/>
  <c r="F834" i="4"/>
  <c r="F833" i="4"/>
  <c r="L833" i="4" s="1"/>
  <c r="K833" i="4"/>
  <c r="K142" i="6"/>
  <c r="F142" i="6"/>
  <c r="L142" i="6" s="1"/>
  <c r="K144" i="6"/>
  <c r="F144" i="6"/>
  <c r="L144" i="6" s="1"/>
  <c r="F82" i="4"/>
  <c r="L82" i="4" s="1"/>
  <c r="K82" i="4"/>
  <c r="K81" i="4"/>
  <c r="F81" i="4"/>
  <c r="L81" i="4" s="1"/>
  <c r="K108" i="4"/>
  <c r="F108" i="4"/>
  <c r="F109" i="4"/>
  <c r="L109" i="4" s="1"/>
  <c r="K109" i="4"/>
  <c r="K104" i="4"/>
  <c r="F104" i="4"/>
  <c r="J446" i="4"/>
  <c r="G59" i="5" s="1"/>
  <c r="L444" i="4"/>
  <c r="K910" i="4"/>
  <c r="F910" i="4"/>
  <c r="L910" i="4" s="1"/>
  <c r="F907" i="4"/>
  <c r="K907" i="4"/>
  <c r="K909" i="4"/>
  <c r="F909" i="4"/>
  <c r="L909" i="4" s="1"/>
  <c r="K872" i="4"/>
  <c r="F872" i="4"/>
  <c r="L872" i="4" s="1"/>
  <c r="K882" i="4"/>
  <c r="F882" i="4"/>
  <c r="L882" i="4" s="1"/>
  <c r="K871" i="4"/>
  <c r="F871" i="4"/>
  <c r="L871" i="4" s="1"/>
  <c r="K881" i="4"/>
  <c r="F881" i="4"/>
  <c r="L881" i="4" s="1"/>
  <c r="K870" i="4"/>
  <c r="F870" i="4"/>
  <c r="K865" i="4"/>
  <c r="F865" i="4"/>
  <c r="L865" i="4" s="1"/>
  <c r="K864" i="4"/>
  <c r="F864" i="4"/>
  <c r="L864" i="4" s="1"/>
  <c r="K863" i="4"/>
  <c r="F863" i="4"/>
  <c r="L863" i="4" s="1"/>
  <c r="K862" i="4"/>
  <c r="F862" i="4"/>
  <c r="K815" i="4"/>
  <c r="F815" i="4"/>
  <c r="L815" i="4" s="1"/>
  <c r="K846" i="4"/>
  <c r="F846" i="4"/>
  <c r="L846" i="4" s="1"/>
  <c r="K799" i="4"/>
  <c r="F799" i="4"/>
  <c r="L799" i="4" s="1"/>
  <c r="K818" i="4"/>
  <c r="F818" i="4"/>
  <c r="L818" i="4" s="1"/>
  <c r="K817" i="4"/>
  <c r="F817" i="4"/>
  <c r="L817" i="4" s="1"/>
  <c r="K816" i="4"/>
  <c r="F816" i="4"/>
  <c r="L816" i="4" s="1"/>
  <c r="K845" i="4"/>
  <c r="F845" i="4"/>
  <c r="L845" i="4" s="1"/>
  <c r="K784" i="4"/>
  <c r="F784" i="4"/>
  <c r="L784" i="4" s="1"/>
  <c r="K783" i="4"/>
  <c r="F783" i="4"/>
  <c r="K805" i="4"/>
  <c r="F805" i="4"/>
  <c r="K600" i="4"/>
  <c r="F600" i="4"/>
  <c r="L600" i="4" s="1"/>
  <c r="K601" i="4"/>
  <c r="F601" i="4"/>
  <c r="L601" i="4" s="1"/>
  <c r="K593" i="4"/>
  <c r="F593" i="4"/>
  <c r="K594" i="4"/>
  <c r="F594" i="4"/>
  <c r="L594" i="4" s="1"/>
  <c r="K537" i="4"/>
  <c r="F537" i="4"/>
  <c r="L537" i="4" s="1"/>
  <c r="K536" i="4"/>
  <c r="F536" i="4"/>
  <c r="K529" i="4"/>
  <c r="F529" i="4"/>
  <c r="L529" i="4" s="1"/>
  <c r="K528" i="4"/>
  <c r="F528" i="4"/>
  <c r="E530" i="4" s="1"/>
  <c r="K520" i="4"/>
  <c r="F520" i="4"/>
  <c r="E522" i="4" s="1"/>
  <c r="K521" i="4"/>
  <c r="F521" i="4"/>
  <c r="L521" i="4" s="1"/>
  <c r="K486" i="4"/>
  <c r="F486" i="4"/>
  <c r="L486" i="4" s="1"/>
  <c r="K485" i="4"/>
  <c r="F485" i="4"/>
  <c r="K477" i="4"/>
  <c r="F477" i="4"/>
  <c r="E478" i="4"/>
  <c r="E479" i="4"/>
  <c r="K468" i="4"/>
  <c r="F468" i="4"/>
  <c r="L468" i="4" s="1"/>
  <c r="K467" i="4"/>
  <c r="F467" i="4"/>
  <c r="K544" i="4"/>
  <c r="F544" i="4"/>
  <c r="E546" i="4" s="1"/>
  <c r="F545" i="4"/>
  <c r="L545" i="4" s="1"/>
  <c r="K545" i="4"/>
  <c r="K458" i="4"/>
  <c r="F458" i="4"/>
  <c r="K450" i="4"/>
  <c r="F450" i="4"/>
  <c r="L450" i="4" s="1"/>
  <c r="K449" i="4"/>
  <c r="F449" i="4"/>
  <c r="F431" i="4"/>
  <c r="K431" i="4"/>
  <c r="K432" i="4"/>
  <c r="F432" i="4"/>
  <c r="L432" i="4" s="1"/>
  <c r="K422" i="4"/>
  <c r="F422" i="4"/>
  <c r="K423" i="4"/>
  <c r="F423" i="4"/>
  <c r="L423" i="4" s="1"/>
  <c r="K512" i="4"/>
  <c r="F512" i="4"/>
  <c r="K504" i="4"/>
  <c r="F504" i="4"/>
  <c r="L504" i="4" s="1"/>
  <c r="K495" i="4"/>
  <c r="F495" i="4"/>
  <c r="L495" i="4" s="1"/>
  <c r="K366" i="4"/>
  <c r="F366" i="4"/>
  <c r="L366" i="4" s="1"/>
  <c r="K396" i="4"/>
  <c r="F396" i="4"/>
  <c r="K356" i="4"/>
  <c r="F356" i="4"/>
  <c r="L356" i="4" s="1"/>
  <c r="F407" i="4"/>
  <c r="L407" i="4" s="1"/>
  <c r="K407" i="4"/>
  <c r="K397" i="4"/>
  <c r="F397" i="4"/>
  <c r="L397" i="4" s="1"/>
  <c r="K367" i="4"/>
  <c r="F367" i="4"/>
  <c r="L367" i="4" s="1"/>
  <c r="K357" i="4"/>
  <c r="F357" i="4"/>
  <c r="L357" i="4" s="1"/>
  <c r="K207" i="6"/>
  <c r="F207" i="6"/>
  <c r="L207" i="6" s="1"/>
  <c r="K84" i="6"/>
  <c r="F84" i="6"/>
  <c r="L84" i="6" s="1"/>
  <c r="K174" i="4"/>
  <c r="F174" i="4"/>
  <c r="L174" i="4" s="1"/>
  <c r="K189" i="4"/>
  <c r="F189" i="4"/>
  <c r="K389" i="4"/>
  <c r="F389" i="4"/>
  <c r="L389" i="4" s="1"/>
  <c r="K409" i="4"/>
  <c r="F409" i="4"/>
  <c r="L409" i="4" s="1"/>
  <c r="K399" i="4"/>
  <c r="F399" i="4"/>
  <c r="L399" i="4" s="1"/>
  <c r="K369" i="4"/>
  <c r="F369" i="4"/>
  <c r="L369" i="4" s="1"/>
  <c r="K379" i="4"/>
  <c r="F379" i="4"/>
  <c r="K359" i="4"/>
  <c r="F359" i="4"/>
  <c r="L359" i="4" s="1"/>
  <c r="K358" i="4"/>
  <c r="F358" i="4"/>
  <c r="L358" i="4" s="1"/>
  <c r="K398" i="4"/>
  <c r="F398" i="4"/>
  <c r="L398" i="4" s="1"/>
  <c r="K388" i="4"/>
  <c r="F388" i="4"/>
  <c r="L388" i="4" s="1"/>
  <c r="K167" i="4"/>
  <c r="F167" i="4"/>
  <c r="L167" i="4" s="1"/>
  <c r="K175" i="4"/>
  <c r="F175" i="4"/>
  <c r="L175" i="4" s="1"/>
  <c r="K190" i="4"/>
  <c r="F190" i="4"/>
  <c r="L190" i="4" s="1"/>
  <c r="F86" i="6"/>
  <c r="L86" i="6" s="1"/>
  <c r="K86" i="6"/>
  <c r="K69" i="4"/>
  <c r="F69" i="4"/>
  <c r="L69" i="4" s="1"/>
  <c r="K49" i="4"/>
  <c r="F49" i="4"/>
  <c r="L49" i="4" s="1"/>
  <c r="K41" i="4"/>
  <c r="F41" i="4"/>
  <c r="L41" i="4" s="1"/>
  <c r="K569" i="4"/>
  <c r="F569" i="4"/>
  <c r="E571" i="4" s="1"/>
  <c r="K570" i="4"/>
  <c r="F570" i="4"/>
  <c r="L570" i="4" s="1"/>
  <c r="K562" i="4"/>
  <c r="F562" i="4"/>
  <c r="L562" i="4" s="1"/>
  <c r="K554" i="4"/>
  <c r="F554" i="4"/>
  <c r="L554" i="4" s="1"/>
  <c r="K553" i="4"/>
  <c r="F553" i="4"/>
  <c r="K586" i="4"/>
  <c r="F586" i="4"/>
  <c r="L586" i="4" s="1"/>
  <c r="K585" i="4"/>
  <c r="F585" i="4"/>
  <c r="K578" i="4"/>
  <c r="F578" i="4"/>
  <c r="L578" i="4" s="1"/>
  <c r="K577" i="4"/>
  <c r="F577" i="4"/>
  <c r="J373" i="4"/>
  <c r="G51" i="5" s="1"/>
  <c r="I15" i="6" s="1"/>
  <c r="J15" i="6" s="1"/>
  <c r="L249" i="6"/>
  <c r="L71" i="6"/>
  <c r="F795" i="4"/>
  <c r="L795" i="4" s="1"/>
  <c r="K795" i="4"/>
  <c r="F794" i="4"/>
  <c r="L794" i="4" s="1"/>
  <c r="K794" i="4"/>
  <c r="F792" i="4"/>
  <c r="L792" i="4" s="1"/>
  <c r="K792" i="4"/>
  <c r="F791" i="4"/>
  <c r="L791" i="4" s="1"/>
  <c r="K791" i="4"/>
  <c r="K790" i="4"/>
  <c r="F790" i="4"/>
  <c r="L790" i="4" s="1"/>
  <c r="F789" i="4"/>
  <c r="L789" i="4" s="1"/>
  <c r="K789" i="4"/>
  <c r="F788" i="4"/>
  <c r="L788" i="4" s="1"/>
  <c r="K788" i="4"/>
  <c r="F787" i="4"/>
  <c r="L787" i="4" s="1"/>
  <c r="K787" i="4"/>
  <c r="F786" i="4"/>
  <c r="L786" i="4" s="1"/>
  <c r="K786" i="4"/>
  <c r="F785" i="4"/>
  <c r="K785" i="4"/>
  <c r="F157" i="4"/>
  <c r="K157" i="4"/>
  <c r="F158" i="4"/>
  <c r="L158" i="4" s="1"/>
  <c r="K158" i="4"/>
  <c r="K149" i="4"/>
  <c r="F149" i="4"/>
  <c r="F150" i="4"/>
  <c r="L150" i="4" s="1"/>
  <c r="K150" i="4"/>
  <c r="F141" i="4"/>
  <c r="E143" i="4" s="1"/>
  <c r="K141" i="4"/>
  <c r="K142" i="4"/>
  <c r="F142" i="4"/>
  <c r="L142" i="4" s="1"/>
  <c r="F166" i="4"/>
  <c r="K166" i="4"/>
  <c r="K330" i="4"/>
  <c r="F330" i="4"/>
  <c r="F321" i="4"/>
  <c r="L321" i="4" s="1"/>
  <c r="K321" i="4"/>
  <c r="F320" i="4"/>
  <c r="K320" i="4"/>
  <c r="F561" i="4"/>
  <c r="E563" i="4" s="1"/>
  <c r="K561" i="4"/>
  <c r="F21" i="4"/>
  <c r="K21" i="4"/>
  <c r="F34" i="4"/>
  <c r="K34" i="4"/>
  <c r="F14" i="4"/>
  <c r="K14" i="4"/>
  <c r="G103" i="6"/>
  <c r="H103" i="6" s="1"/>
  <c r="G224" i="6"/>
  <c r="H224" i="6" s="1"/>
  <c r="G198" i="6"/>
  <c r="H198" i="6" s="1"/>
  <c r="G55" i="6"/>
  <c r="H55" i="6" s="1"/>
  <c r="G127" i="6"/>
  <c r="H127" i="6" s="1"/>
  <c r="G173" i="6"/>
  <c r="H173" i="6" s="1"/>
  <c r="J482" i="4"/>
  <c r="G63" i="5" s="1"/>
  <c r="L480" i="4"/>
  <c r="J590" i="4"/>
  <c r="G76" i="5" s="1"/>
  <c r="I348" i="4" s="1"/>
  <c r="J348" i="4" s="1"/>
  <c r="L588" i="4"/>
  <c r="K506" i="4"/>
  <c r="F506" i="4"/>
  <c r="K193" i="4"/>
  <c r="F193" i="4"/>
  <c r="L193" i="4" s="1"/>
  <c r="J694" i="4"/>
  <c r="G92" i="5" s="1"/>
  <c r="I80" i="6" s="1"/>
  <c r="J80" i="6" s="1"/>
  <c r="L692" i="4"/>
  <c r="J830" i="4"/>
  <c r="L826" i="4"/>
  <c r="H823" i="4"/>
  <c r="F101" i="5" s="1"/>
  <c r="G771" i="4" s="1"/>
  <c r="H771" i="4" s="1"/>
  <c r="L806" i="4"/>
  <c r="H373" i="4"/>
  <c r="F51" i="5" s="1"/>
  <c r="G15" i="6" s="1"/>
  <c r="H15" i="6" s="1"/>
  <c r="L368" i="4"/>
  <c r="L191" i="4"/>
  <c r="J194" i="4"/>
  <c r="G27" i="5" s="1"/>
  <c r="I109" i="6" s="1"/>
  <c r="J109" i="6" s="1"/>
  <c r="J170" i="4"/>
  <c r="G24" i="5" s="1"/>
  <c r="I75" i="6" s="1"/>
  <c r="J75" i="6" s="1"/>
  <c r="L165" i="4"/>
  <c r="I197" i="6"/>
  <c r="J197" i="6" s="1"/>
  <c r="I223" i="6"/>
  <c r="J223" i="6" s="1"/>
  <c r="I102" i="6"/>
  <c r="J102" i="6" s="1"/>
  <c r="I8" i="6"/>
  <c r="J8" i="6" s="1"/>
  <c r="I54" i="6"/>
  <c r="J54" i="6" s="1"/>
  <c r="G778" i="4"/>
  <c r="H778" i="4" s="1"/>
  <c r="G270" i="6"/>
  <c r="H270" i="6" s="1"/>
  <c r="I14" i="6"/>
  <c r="J14" i="6" s="1"/>
  <c r="I228" i="6"/>
  <c r="J228" i="6" s="1"/>
  <c r="I78" i="6"/>
  <c r="J78" i="6" s="1"/>
  <c r="J574" i="4"/>
  <c r="G74" i="5" s="1"/>
  <c r="L569" i="4"/>
  <c r="L556" i="4"/>
  <c r="J5" i="6"/>
  <c r="H83" i="5"/>
  <c r="E68" i="6"/>
  <c r="G197" i="6"/>
  <c r="H197" i="6" s="1"/>
  <c r="G223" i="6"/>
  <c r="H223" i="6" s="1"/>
  <c r="G102" i="6"/>
  <c r="H102" i="6" s="1"/>
  <c r="G8" i="6"/>
  <c r="H8" i="6" s="1"/>
  <c r="G54" i="6"/>
  <c r="H54" i="6" s="1"/>
  <c r="I778" i="4"/>
  <c r="J778" i="4" s="1"/>
  <c r="I270" i="6"/>
  <c r="J270" i="6" s="1"/>
  <c r="F650" i="4"/>
  <c r="F651" i="4" s="1"/>
  <c r="E85" i="5" s="1"/>
  <c r="L656" i="4"/>
  <c r="I182" i="6"/>
  <c r="J182" i="6" s="1"/>
  <c r="I72" i="6"/>
  <c r="J72" i="6" s="1"/>
  <c r="I204" i="6"/>
  <c r="J204" i="6" s="1"/>
  <c r="I134" i="6"/>
  <c r="J134" i="6" s="1"/>
  <c r="G83" i="6"/>
  <c r="H83" i="6" s="1"/>
  <c r="G25" i="6"/>
  <c r="H25" i="6" s="1"/>
  <c r="G182" i="6"/>
  <c r="H182" i="6" s="1"/>
  <c r="G72" i="6"/>
  <c r="H72" i="6" s="1"/>
  <c r="G204" i="6"/>
  <c r="H204" i="6" s="1"/>
  <c r="G134" i="6"/>
  <c r="H134" i="6" s="1"/>
  <c r="G63" i="6"/>
  <c r="H63" i="6" s="1"/>
  <c r="G203" i="6"/>
  <c r="H203" i="6" s="1"/>
  <c r="G12" i="6"/>
  <c r="H12" i="6" s="1"/>
  <c r="I101" i="6"/>
  <c r="J101" i="6" s="1"/>
  <c r="I7" i="6"/>
  <c r="J7" i="6" s="1"/>
  <c r="I53" i="6"/>
  <c r="J53" i="6" s="1"/>
  <c r="H91" i="5"/>
  <c r="E205" i="6"/>
  <c r="H353" i="4"/>
  <c r="F49" i="5" s="1"/>
  <c r="G13" i="6" s="1"/>
  <c r="H13" i="6" s="1"/>
  <c r="G174" i="6"/>
  <c r="H174" i="6" s="1"/>
  <c r="G128" i="6"/>
  <c r="H128" i="6" s="1"/>
  <c r="G56" i="6"/>
  <c r="H56" i="6" s="1"/>
  <c r="G199" i="6"/>
  <c r="H199" i="6" s="1"/>
  <c r="E182" i="6"/>
  <c r="E72" i="6"/>
  <c r="E204" i="6"/>
  <c r="E134" i="6"/>
  <c r="I136" i="6"/>
  <c r="J136" i="6" s="1"/>
  <c r="I183" i="6"/>
  <c r="J183" i="6" s="1"/>
  <c r="I74" i="6"/>
  <c r="J74" i="6" s="1"/>
  <c r="F219" i="4"/>
  <c r="E31" i="5" s="1"/>
  <c r="E139" i="6" s="1"/>
  <c r="H801" i="4"/>
  <c r="F100" i="5" s="1"/>
  <c r="G770" i="4" s="1"/>
  <c r="H770" i="4" s="1"/>
  <c r="H855" i="4"/>
  <c r="F103" i="5" s="1"/>
  <c r="G773" i="4" s="1"/>
  <c r="H773" i="4" s="1"/>
  <c r="H889" i="4"/>
  <c r="F106" i="5" s="1"/>
  <c r="G894" i="4" s="1"/>
  <c r="H894" i="4" s="1"/>
  <c r="H896" i="4" s="1"/>
  <c r="F107" i="5" s="1"/>
  <c r="G82" i="6"/>
  <c r="H82" i="6" s="1"/>
  <c r="G24" i="6"/>
  <c r="H24" i="6" s="1"/>
  <c r="G14" i="6"/>
  <c r="H14" i="6" s="1"/>
  <c r="G228" i="6"/>
  <c r="H228" i="6" s="1"/>
  <c r="G78" i="6"/>
  <c r="H78" i="6" s="1"/>
  <c r="I104" i="6"/>
  <c r="J104" i="6" s="1"/>
  <c r="I245" i="6"/>
  <c r="J245" i="6" s="1"/>
  <c r="J267" i="6" s="1"/>
  <c r="I11" i="6"/>
  <c r="J11" i="6" s="1"/>
  <c r="I61" i="6"/>
  <c r="J61" i="6" s="1"/>
  <c r="I174" i="6"/>
  <c r="J174" i="6" s="1"/>
  <c r="I128" i="6"/>
  <c r="J128" i="6" s="1"/>
  <c r="I56" i="6"/>
  <c r="J56" i="6" s="1"/>
  <c r="I199" i="6"/>
  <c r="J199" i="6" s="1"/>
  <c r="F76" i="4"/>
  <c r="F631" i="4"/>
  <c r="L662" i="4"/>
  <c r="J892" i="4"/>
  <c r="G229" i="6"/>
  <c r="H229" i="6" s="1"/>
  <c r="G17" i="6"/>
  <c r="H17" i="6" s="1"/>
  <c r="G136" i="6"/>
  <c r="H136" i="6" s="1"/>
  <c r="G183" i="6"/>
  <c r="H183" i="6" s="1"/>
  <c r="G74" i="6"/>
  <c r="H74" i="6" s="1"/>
  <c r="F178" i="4"/>
  <c r="E25" i="5" s="1"/>
  <c r="F363" i="4"/>
  <c r="H722" i="4"/>
  <c r="F95" i="5" s="1"/>
  <c r="G317" i="6" s="1"/>
  <c r="H317" i="6" s="1"/>
  <c r="H339" i="6" s="1"/>
  <c r="J823" i="4"/>
  <c r="G101" i="5" s="1"/>
  <c r="I771" i="4" s="1"/>
  <c r="J771" i="4" s="1"/>
  <c r="J774" i="4" s="1"/>
  <c r="G98" i="5" s="1"/>
  <c r="I294" i="6" s="1"/>
  <c r="J889" i="4"/>
  <c r="G106" i="5" s="1"/>
  <c r="I894" i="4" s="1"/>
  <c r="J894" i="4" s="1"/>
  <c r="K249" i="6"/>
  <c r="H92" i="5"/>
  <c r="E80" i="6"/>
  <c r="H40" i="5"/>
  <c r="E341" i="4"/>
  <c r="H38" i="5"/>
  <c r="J105" i="4"/>
  <c r="G16" i="5" s="1"/>
  <c r="I64" i="6" s="1"/>
  <c r="J64" i="6" s="1"/>
  <c r="L270" i="4"/>
  <c r="L406" i="4"/>
  <c r="L544" i="4"/>
  <c r="J767" i="4"/>
  <c r="G97" i="5" s="1"/>
  <c r="I293" i="6" s="1"/>
  <c r="J293" i="6" s="1"/>
  <c r="F889" i="4"/>
  <c r="K71" i="6"/>
  <c r="I83" i="6"/>
  <c r="I25" i="6"/>
  <c r="J25" i="6" s="1"/>
  <c r="F225" i="4"/>
  <c r="E32" i="5" s="1"/>
  <c r="E140" i="6" s="1"/>
  <c r="L907" i="4"/>
  <c r="F915" i="4"/>
  <c r="L899" i="4"/>
  <c r="L853" i="4"/>
  <c r="L804" i="4"/>
  <c r="L785" i="4"/>
  <c r="F767" i="4"/>
  <c r="E97" i="5" s="1"/>
  <c r="E293" i="6" s="1"/>
  <c r="L742" i="4"/>
  <c r="L739" i="4"/>
  <c r="H767" i="4"/>
  <c r="F736" i="4"/>
  <c r="E96" i="5" s="1"/>
  <c r="E721" i="4"/>
  <c r="F721" i="4" s="1"/>
  <c r="L721" i="4" s="1"/>
  <c r="F722" i="4"/>
  <c r="H708" i="4"/>
  <c r="F94" i="5" s="1"/>
  <c r="G21" i="6" s="1"/>
  <c r="H21" i="6" s="1"/>
  <c r="E707" i="4"/>
  <c r="L700" i="4"/>
  <c r="F701" i="4"/>
  <c r="L693" i="4"/>
  <c r="L694" i="4"/>
  <c r="L688" i="4"/>
  <c r="F682" i="4"/>
  <c r="E90" i="5" s="1"/>
  <c r="L675" i="4"/>
  <c r="F676" i="4"/>
  <c r="H88" i="5"/>
  <c r="L667" i="4"/>
  <c r="L670" i="4"/>
  <c r="L663" i="4"/>
  <c r="F664" i="4"/>
  <c r="K657" i="4"/>
  <c r="L657" i="4"/>
  <c r="L658" i="4"/>
  <c r="H86" i="5"/>
  <c r="L650" i="4"/>
  <c r="L651" i="4"/>
  <c r="L643" i="4"/>
  <c r="F644" i="4"/>
  <c r="L637" i="4"/>
  <c r="L627" i="4"/>
  <c r="F623" i="4"/>
  <c r="L623" i="4" s="1"/>
  <c r="L620" i="4"/>
  <c r="F624" i="4"/>
  <c r="H80" i="5"/>
  <c r="L613" i="4"/>
  <c r="L615" i="4"/>
  <c r="L616" i="4"/>
  <c r="F610" i="4"/>
  <c r="E603" i="4"/>
  <c r="H604" i="4"/>
  <c r="F78" i="5" s="1"/>
  <c r="G247" i="6" s="1"/>
  <c r="H247" i="6" s="1"/>
  <c r="L596" i="4"/>
  <c r="E581" i="4"/>
  <c r="H582" i="4"/>
  <c r="F75" i="5" s="1"/>
  <c r="L561" i="4"/>
  <c r="L528" i="4"/>
  <c r="L520" i="4"/>
  <c r="J525" i="4"/>
  <c r="G68" i="5" s="1"/>
  <c r="L513" i="4"/>
  <c r="H509" i="4"/>
  <c r="F66" i="5" s="1"/>
  <c r="G6" i="6" s="1"/>
  <c r="H6" i="6" s="1"/>
  <c r="L503" i="4"/>
  <c r="F497" i="4"/>
  <c r="L476" i="4"/>
  <c r="L449" i="4"/>
  <c r="L441" i="4"/>
  <c r="E442" i="4"/>
  <c r="E443" i="4"/>
  <c r="L440" i="4"/>
  <c r="L422" i="4"/>
  <c r="F419" i="4"/>
  <c r="L416" i="4"/>
  <c r="F413" i="4"/>
  <c r="E55" i="5" s="1"/>
  <c r="L402" i="4"/>
  <c r="L391" i="4"/>
  <c r="K392" i="4"/>
  <c r="F393" i="4"/>
  <c r="L386" i="4"/>
  <c r="F372" i="4"/>
  <c r="L372" i="4" s="1"/>
  <c r="F373" i="4"/>
  <c r="F352" i="4"/>
  <c r="L352" i="4" s="1"/>
  <c r="L336" i="4"/>
  <c r="L328" i="4"/>
  <c r="L312" i="4"/>
  <c r="E314" i="4"/>
  <c r="F309" i="4"/>
  <c r="L309" i="4" s="1"/>
  <c r="K306" i="4"/>
  <c r="E298" i="4"/>
  <c r="L291" i="4"/>
  <c r="K292" i="4"/>
  <c r="F293" i="4"/>
  <c r="E43" i="5" s="1"/>
  <c r="L288" i="4"/>
  <c r="L271" i="4"/>
  <c r="I246" i="4"/>
  <c r="J246" i="4" s="1"/>
  <c r="J248" i="4" s="1"/>
  <c r="G35" i="5" s="1"/>
  <c r="I339" i="4" s="1"/>
  <c r="J339" i="4" s="1"/>
  <c r="L265" i="4"/>
  <c r="F267" i="4"/>
  <c r="I241" i="4"/>
  <c r="J241" i="4" s="1"/>
  <c r="J243" i="4" s="1"/>
  <c r="G34" i="5" s="1"/>
  <c r="I338" i="4" s="1"/>
  <c r="J338" i="4" s="1"/>
  <c r="J353" i="4" s="1"/>
  <c r="G49" i="5" s="1"/>
  <c r="I13" i="6" s="1"/>
  <c r="J13" i="6" s="1"/>
  <c r="I251" i="4"/>
  <c r="J251" i="4" s="1"/>
  <c r="J253" i="4" s="1"/>
  <c r="G36" i="5" s="1"/>
  <c r="E251" i="4"/>
  <c r="E241" i="4"/>
  <c r="L262" i="4"/>
  <c r="L261" i="4"/>
  <c r="F237" i="4"/>
  <c r="L237" i="4" s="1"/>
  <c r="F238" i="4"/>
  <c r="L238" i="4" s="1"/>
  <c r="H32" i="5"/>
  <c r="L225" i="4"/>
  <c r="L216" i="4"/>
  <c r="H31" i="5"/>
  <c r="L219" i="4"/>
  <c r="L210" i="4"/>
  <c r="F213" i="4"/>
  <c r="K206" i="4"/>
  <c r="F207" i="4"/>
  <c r="E29" i="5" s="1"/>
  <c r="F199" i="4"/>
  <c r="L199" i="4" s="1"/>
  <c r="L197" i="4"/>
  <c r="F200" i="4"/>
  <c r="L184" i="4"/>
  <c r="F185" i="4"/>
  <c r="L178" i="4"/>
  <c r="L157" i="4"/>
  <c r="E159" i="4"/>
  <c r="E151" i="4"/>
  <c r="L149" i="4"/>
  <c r="L141" i="4"/>
  <c r="E135" i="4"/>
  <c r="E127" i="4"/>
  <c r="L125" i="4"/>
  <c r="F119" i="4"/>
  <c r="F113" i="4"/>
  <c r="L113" i="4" s="1"/>
  <c r="L108" i="4"/>
  <c r="E110" i="4"/>
  <c r="K101" i="4"/>
  <c r="K95" i="4"/>
  <c r="F96" i="4"/>
  <c r="E15" i="5" s="1"/>
  <c r="L89" i="4"/>
  <c r="F86" i="4"/>
  <c r="E14" i="5" s="1"/>
  <c r="L79" i="4"/>
  <c r="L71" i="4"/>
  <c r="L76" i="4"/>
  <c r="E13" i="5"/>
  <c r="L64" i="4"/>
  <c r="F65" i="4"/>
  <c r="L56" i="4"/>
  <c r="L58" i="4"/>
  <c r="F59" i="4"/>
  <c r="E50" i="4"/>
  <c r="L48" i="4"/>
  <c r="E42" i="4"/>
  <c r="L40" i="4"/>
  <c r="L33" i="4"/>
  <c r="F30" i="4"/>
  <c r="E7" i="5" s="1"/>
  <c r="H7" i="5" s="1"/>
  <c r="L27" i="4"/>
  <c r="F29" i="4"/>
  <c r="L29" i="4" s="1"/>
  <c r="L26" i="4"/>
  <c r="L19" i="4"/>
  <c r="L12" i="4"/>
  <c r="L5" i="4"/>
  <c r="F9" i="4"/>
  <c r="J243" i="6" l="1"/>
  <c r="H774" i="4"/>
  <c r="F98" i="5" s="1"/>
  <c r="G294" i="6" s="1"/>
  <c r="H294" i="6" s="1"/>
  <c r="L834" i="4"/>
  <c r="F855" i="4"/>
  <c r="E103" i="5" s="1"/>
  <c r="E773" i="4" s="1"/>
  <c r="F773" i="4" s="1"/>
  <c r="L773" i="4" s="1"/>
  <c r="L104" i="4"/>
  <c r="F105" i="4"/>
  <c r="F867" i="4"/>
  <c r="L862" i="4"/>
  <c r="L593" i="4"/>
  <c r="F597" i="4"/>
  <c r="F143" i="4"/>
  <c r="K143" i="4"/>
  <c r="L330" i="4"/>
  <c r="F333" i="4"/>
  <c r="E48" i="5" s="1"/>
  <c r="L320" i="4"/>
  <c r="E322" i="4"/>
  <c r="K563" i="4"/>
  <c r="F563" i="4"/>
  <c r="E36" i="4"/>
  <c r="L34" i="4"/>
  <c r="G102" i="5"/>
  <c r="L830" i="4"/>
  <c r="F878" i="4"/>
  <c r="L870" i="4"/>
  <c r="L536" i="4"/>
  <c r="E538" i="4"/>
  <c r="F530" i="4"/>
  <c r="K530" i="4"/>
  <c r="F522" i="4"/>
  <c r="K522" i="4"/>
  <c r="L485" i="4"/>
  <c r="E487" i="4"/>
  <c r="E488" i="4"/>
  <c r="K478" i="4"/>
  <c r="F478" i="4"/>
  <c r="F479" i="4"/>
  <c r="L479" i="4" s="1"/>
  <c r="K479" i="4"/>
  <c r="L467" i="4"/>
  <c r="E469" i="4"/>
  <c r="E470" i="4"/>
  <c r="F546" i="4"/>
  <c r="K546" i="4"/>
  <c r="E460" i="4"/>
  <c r="E461" i="4"/>
  <c r="L458" i="4"/>
  <c r="E452" i="4"/>
  <c r="E451" i="4"/>
  <c r="L431" i="4"/>
  <c r="E434" i="4"/>
  <c r="E433" i="4"/>
  <c r="E425" i="4"/>
  <c r="E424" i="4"/>
  <c r="L512" i="4"/>
  <c r="E514" i="4"/>
  <c r="F403" i="4"/>
  <c r="L396" i="4"/>
  <c r="F194" i="4"/>
  <c r="L189" i="4"/>
  <c r="F383" i="4"/>
  <c r="L379" i="4"/>
  <c r="F571" i="4"/>
  <c r="K571" i="4"/>
  <c r="L553" i="4"/>
  <c r="E555" i="4"/>
  <c r="L585" i="4"/>
  <c r="E587" i="4"/>
  <c r="E579" i="4"/>
  <c r="L577" i="4"/>
  <c r="L166" i="4"/>
  <c r="F170" i="4"/>
  <c r="L21" i="4"/>
  <c r="E22" i="4"/>
  <c r="L14" i="4"/>
  <c r="E15" i="4"/>
  <c r="H243" i="6"/>
  <c r="H171" i="6"/>
  <c r="J195" i="6"/>
  <c r="J896" i="4"/>
  <c r="G107" i="5" s="1"/>
  <c r="L783" i="4"/>
  <c r="F801" i="4"/>
  <c r="L805" i="4"/>
  <c r="F823" i="4"/>
  <c r="L477" i="4"/>
  <c r="L506" i="4"/>
  <c r="F509" i="4"/>
  <c r="L631" i="4"/>
  <c r="E82" i="5"/>
  <c r="E50" i="5"/>
  <c r="H50" i="5" s="1"/>
  <c r="L363" i="4"/>
  <c r="E106" i="5"/>
  <c r="L889" i="4"/>
  <c r="G777" i="4"/>
  <c r="H777" i="4" s="1"/>
  <c r="H779" i="4" s="1"/>
  <c r="F99" i="5" s="1"/>
  <c r="G269" i="6"/>
  <c r="H269" i="6" s="1"/>
  <c r="H291" i="6" s="1"/>
  <c r="H123" i="6"/>
  <c r="I63" i="6"/>
  <c r="J63" i="6" s="1"/>
  <c r="I203" i="6"/>
  <c r="J203" i="6" s="1"/>
  <c r="I12" i="6"/>
  <c r="J12" i="6" s="1"/>
  <c r="J51" i="6" s="1"/>
  <c r="J123" i="6"/>
  <c r="J294" i="6"/>
  <c r="J315" i="6" s="1"/>
  <c r="H15" i="5"/>
  <c r="E254" i="6"/>
  <c r="H219" i="6"/>
  <c r="H14" i="5"/>
  <c r="E251" i="6"/>
  <c r="H25" i="5"/>
  <c r="E76" i="6"/>
  <c r="F182" i="6"/>
  <c r="L182" i="6" s="1"/>
  <c r="K182" i="6"/>
  <c r="I201" i="6"/>
  <c r="J201" i="6" s="1"/>
  <c r="I129" i="6"/>
  <c r="J129" i="6" s="1"/>
  <c r="J171" i="6" s="1"/>
  <c r="I58" i="6"/>
  <c r="J58" i="6" s="1"/>
  <c r="J99" i="6" s="1"/>
  <c r="E14" i="6"/>
  <c r="E228" i="6"/>
  <c r="E78" i="6"/>
  <c r="K72" i="6"/>
  <c r="F72" i="6"/>
  <c r="L72" i="6" s="1"/>
  <c r="F341" i="4"/>
  <c r="L341" i="4" s="1"/>
  <c r="K341" i="4"/>
  <c r="H55" i="5"/>
  <c r="E19" i="6"/>
  <c r="F204" i="6"/>
  <c r="L204" i="6" s="1"/>
  <c r="K204" i="6"/>
  <c r="F205" i="6"/>
  <c r="L205" i="6" s="1"/>
  <c r="K205" i="6"/>
  <c r="F293" i="6"/>
  <c r="F134" i="6"/>
  <c r="L134" i="6" s="1"/>
  <c r="K134" i="6"/>
  <c r="H43" i="5"/>
  <c r="E132" i="6"/>
  <c r="I82" i="6"/>
  <c r="J82" i="6" s="1"/>
  <c r="I24" i="6"/>
  <c r="J24" i="6" s="1"/>
  <c r="H13" i="5"/>
  <c r="E250" i="6"/>
  <c r="H48" i="5"/>
  <c r="E131" i="6"/>
  <c r="H90" i="5"/>
  <c r="E136" i="6"/>
  <c r="E183" i="6"/>
  <c r="E74" i="6"/>
  <c r="H85" i="5"/>
  <c r="E70" i="6"/>
  <c r="J83" i="6"/>
  <c r="F68" i="6"/>
  <c r="L68" i="6" s="1"/>
  <c r="K68" i="6"/>
  <c r="H29" i="5"/>
  <c r="E137" i="6"/>
  <c r="H96" i="5"/>
  <c r="E341" i="6"/>
  <c r="K80" i="6"/>
  <c r="F80" i="6"/>
  <c r="L80" i="6" s="1"/>
  <c r="F139" i="6"/>
  <c r="L139" i="6" s="1"/>
  <c r="K139" i="6"/>
  <c r="G104" i="6"/>
  <c r="H104" i="6" s="1"/>
  <c r="G245" i="6"/>
  <c r="H245" i="6" s="1"/>
  <c r="H267" i="6" s="1"/>
  <c r="G11" i="6"/>
  <c r="H11" i="6" s="1"/>
  <c r="H51" i="6" s="1"/>
  <c r="G61" i="6"/>
  <c r="H61" i="6" s="1"/>
  <c r="H99" i="6" s="1"/>
  <c r="F140" i="6"/>
  <c r="L140" i="6" s="1"/>
  <c r="K140" i="6"/>
  <c r="H195" i="6"/>
  <c r="E108" i="5"/>
  <c r="E270" i="6" s="1"/>
  <c r="L915" i="4"/>
  <c r="H103" i="5"/>
  <c r="K773" i="4"/>
  <c r="L855" i="4"/>
  <c r="F97" i="5"/>
  <c r="L767" i="4"/>
  <c r="L736" i="4"/>
  <c r="K721" i="4"/>
  <c r="E95" i="5"/>
  <c r="L722" i="4"/>
  <c r="K707" i="4"/>
  <c r="F707" i="4"/>
  <c r="E93" i="5"/>
  <c r="L701" i="4"/>
  <c r="L682" i="4"/>
  <c r="E89" i="5"/>
  <c r="L676" i="4"/>
  <c r="E87" i="5"/>
  <c r="L664" i="4"/>
  <c r="L644" i="4"/>
  <c r="E84" i="5"/>
  <c r="L624" i="4"/>
  <c r="E81" i="5"/>
  <c r="E79" i="5"/>
  <c r="L610" i="4"/>
  <c r="F603" i="4"/>
  <c r="K603" i="4"/>
  <c r="K581" i="4"/>
  <c r="F581" i="4"/>
  <c r="L497" i="4"/>
  <c r="F500" i="4"/>
  <c r="K443" i="4"/>
  <c r="F443" i="4"/>
  <c r="L443" i="4" s="1"/>
  <c r="F442" i="4"/>
  <c r="K442" i="4"/>
  <c r="E56" i="5"/>
  <c r="L419" i="4"/>
  <c r="L413" i="4"/>
  <c r="L393" i="4"/>
  <c r="E53" i="5"/>
  <c r="L373" i="4"/>
  <c r="E51" i="5"/>
  <c r="L333" i="4"/>
  <c r="F314" i="4"/>
  <c r="K314" i="4"/>
  <c r="E45" i="5"/>
  <c r="F298" i="4"/>
  <c r="K298" i="4"/>
  <c r="L293" i="4"/>
  <c r="E39" i="5"/>
  <c r="L267" i="4"/>
  <c r="F241" i="4"/>
  <c r="K241" i="4"/>
  <c r="F251" i="4"/>
  <c r="K251" i="4"/>
  <c r="E33" i="5"/>
  <c r="L213" i="4"/>
  <c r="E30" i="5"/>
  <c r="L207" i="4"/>
  <c r="E28" i="5"/>
  <c r="L200" i="4"/>
  <c r="E26" i="5"/>
  <c r="L185" i="4"/>
  <c r="K159" i="4"/>
  <c r="F159" i="4"/>
  <c r="K151" i="4"/>
  <c r="F151" i="4"/>
  <c r="K135" i="4"/>
  <c r="F135" i="4"/>
  <c r="F127" i="4"/>
  <c r="K127" i="4"/>
  <c r="L119" i="4"/>
  <c r="F122" i="4"/>
  <c r="K110" i="4"/>
  <c r="F110" i="4"/>
  <c r="L96" i="4"/>
  <c r="L86" i="4"/>
  <c r="E12" i="5"/>
  <c r="L65" i="4"/>
  <c r="E11" i="5"/>
  <c r="L59" i="4"/>
  <c r="K50" i="4"/>
  <c r="F50" i="4"/>
  <c r="K42" i="4"/>
  <c r="F42" i="4"/>
  <c r="L30" i="4"/>
  <c r="L9" i="4"/>
  <c r="E4" i="5"/>
  <c r="E16" i="5" l="1"/>
  <c r="L105" i="4"/>
  <c r="L867" i="4"/>
  <c r="E104" i="5"/>
  <c r="F322" i="4"/>
  <c r="K322" i="4"/>
  <c r="F566" i="4"/>
  <c r="L563" i="4"/>
  <c r="F36" i="4"/>
  <c r="K36" i="4"/>
  <c r="H102" i="5"/>
  <c r="I772" i="4"/>
  <c r="J219" i="6"/>
  <c r="E77" i="5"/>
  <c r="L597" i="4"/>
  <c r="L143" i="4"/>
  <c r="F146" i="4"/>
  <c r="K15" i="4"/>
  <c r="F15" i="4"/>
  <c r="E100" i="5"/>
  <c r="L801" i="4"/>
  <c r="E101" i="5"/>
  <c r="L823" i="4"/>
  <c r="H82" i="5"/>
  <c r="E67" i="6"/>
  <c r="E894" i="4"/>
  <c r="H106" i="5"/>
  <c r="L878" i="4"/>
  <c r="E105" i="5"/>
  <c r="F538" i="4"/>
  <c r="K538" i="4"/>
  <c r="L530" i="4"/>
  <c r="F533" i="4"/>
  <c r="L522" i="4"/>
  <c r="F525" i="4"/>
  <c r="K487" i="4"/>
  <c r="F487" i="4"/>
  <c r="F488" i="4"/>
  <c r="L488" i="4" s="1"/>
  <c r="K488" i="4"/>
  <c r="F469" i="4"/>
  <c r="K469" i="4"/>
  <c r="K470" i="4"/>
  <c r="F470" i="4"/>
  <c r="L470" i="4" s="1"/>
  <c r="F550" i="4"/>
  <c r="L546" i="4"/>
  <c r="K460" i="4"/>
  <c r="F460" i="4"/>
  <c r="F461" i="4"/>
  <c r="L461" i="4" s="1"/>
  <c r="K461" i="4"/>
  <c r="F452" i="4"/>
  <c r="L452" i="4" s="1"/>
  <c r="K452" i="4"/>
  <c r="K451" i="4"/>
  <c r="F451" i="4"/>
  <c r="F434" i="4"/>
  <c r="L434" i="4" s="1"/>
  <c r="K434" i="4"/>
  <c r="F433" i="4"/>
  <c r="K433" i="4"/>
  <c r="F425" i="4"/>
  <c r="L425" i="4" s="1"/>
  <c r="K425" i="4"/>
  <c r="K424" i="4"/>
  <c r="F424" i="4"/>
  <c r="F514" i="4"/>
  <c r="K514" i="4"/>
  <c r="E54" i="5"/>
  <c r="L403" i="4"/>
  <c r="L194" i="4"/>
  <c r="E27" i="5"/>
  <c r="L383" i="4"/>
  <c r="E52" i="5"/>
  <c r="F574" i="4"/>
  <c r="L571" i="4"/>
  <c r="F555" i="4"/>
  <c r="K555" i="4"/>
  <c r="K587" i="4"/>
  <c r="F587" i="4"/>
  <c r="F579" i="4"/>
  <c r="K579" i="4"/>
  <c r="L170" i="4"/>
  <c r="E24" i="5"/>
  <c r="F22" i="4"/>
  <c r="K22" i="4"/>
  <c r="L478" i="4"/>
  <c r="F482" i="4"/>
  <c r="I777" i="4"/>
  <c r="J777" i="4" s="1"/>
  <c r="J779" i="4" s="1"/>
  <c r="G99" i="5" s="1"/>
  <c r="I269" i="6"/>
  <c r="J269" i="6" s="1"/>
  <c r="J291" i="6" s="1"/>
  <c r="E66" i="5"/>
  <c r="L509" i="4"/>
  <c r="H84" i="5"/>
  <c r="E69" i="6"/>
  <c r="F183" i="6"/>
  <c r="L183" i="6" s="1"/>
  <c r="K183" i="6"/>
  <c r="K254" i="6"/>
  <c r="F254" i="6"/>
  <c r="L254" i="6" s="1"/>
  <c r="K19" i="6"/>
  <c r="F19" i="6"/>
  <c r="L19" i="6" s="1"/>
  <c r="H11" i="5"/>
  <c r="E22" i="6"/>
  <c r="H56" i="5"/>
  <c r="E79" i="6"/>
  <c r="E20" i="6"/>
  <c r="K14" i="6"/>
  <c r="F14" i="6"/>
  <c r="L14" i="6" s="1"/>
  <c r="H81" i="5"/>
  <c r="E66" i="6"/>
  <c r="H28" i="5"/>
  <c r="E77" i="6"/>
  <c r="H79" i="5"/>
  <c r="E248" i="6"/>
  <c r="H26" i="5"/>
  <c r="E88" i="6"/>
  <c r="K78" i="6"/>
  <c r="F78" i="6"/>
  <c r="L78" i="6" s="1"/>
  <c r="H45" i="5"/>
  <c r="E125" i="6"/>
  <c r="H51" i="5"/>
  <c r="E15" i="6"/>
  <c r="H89" i="5"/>
  <c r="E135" i="6"/>
  <c r="E73" i="6"/>
  <c r="E107" i="6"/>
  <c r="K270" i="6"/>
  <c r="F270" i="6"/>
  <c r="L270" i="6" s="1"/>
  <c r="E271" i="6" s="1"/>
  <c r="F250" i="6"/>
  <c r="L250" i="6" s="1"/>
  <c r="K250" i="6"/>
  <c r="H30" i="5"/>
  <c r="E138" i="6"/>
  <c r="H97" i="5"/>
  <c r="G293" i="6"/>
  <c r="F70" i="6"/>
  <c r="L70" i="6" s="1"/>
  <c r="K70" i="6"/>
  <c r="F251" i="6"/>
  <c r="L251" i="6" s="1"/>
  <c r="K251" i="6"/>
  <c r="H4" i="5"/>
  <c r="E274" i="4"/>
  <c r="H87" i="5"/>
  <c r="E133" i="6"/>
  <c r="K131" i="6"/>
  <c r="F131" i="6"/>
  <c r="L131" i="6" s="1"/>
  <c r="F76" i="6"/>
  <c r="L76" i="6" s="1"/>
  <c r="K76" i="6"/>
  <c r="F341" i="6"/>
  <c r="L341" i="6" s="1"/>
  <c r="E342" i="6" s="1"/>
  <c r="K341" i="6"/>
  <c r="F228" i="6"/>
  <c r="L228" i="6" s="1"/>
  <c r="K228" i="6"/>
  <c r="F132" i="6"/>
  <c r="L132" i="6" s="1"/>
  <c r="K132" i="6"/>
  <c r="F137" i="6"/>
  <c r="L137" i="6" s="1"/>
  <c r="K137" i="6"/>
  <c r="K74" i="6"/>
  <c r="F74" i="6"/>
  <c r="L74" i="6" s="1"/>
  <c r="H53" i="5"/>
  <c r="E229" i="6"/>
  <c r="E17" i="6"/>
  <c r="H12" i="5"/>
  <c r="E23" i="6"/>
  <c r="H33" i="5"/>
  <c r="E108" i="6"/>
  <c r="K136" i="6"/>
  <c r="F136" i="6"/>
  <c r="L136" i="6" s="1"/>
  <c r="H95" i="5"/>
  <c r="E317" i="6"/>
  <c r="E778" i="4"/>
  <c r="H108" i="5"/>
  <c r="L707" i="4"/>
  <c r="F708" i="4"/>
  <c r="H93" i="5"/>
  <c r="E346" i="4"/>
  <c r="L603" i="4"/>
  <c r="F604" i="4"/>
  <c r="L581" i="4"/>
  <c r="E65" i="5"/>
  <c r="L500" i="4"/>
  <c r="L442" i="4"/>
  <c r="F446" i="4"/>
  <c r="L314" i="4"/>
  <c r="F317" i="4"/>
  <c r="L298" i="4"/>
  <c r="F301" i="4"/>
  <c r="E246" i="4"/>
  <c r="E256" i="4"/>
  <c r="H39" i="5"/>
  <c r="L241" i="4"/>
  <c r="F243" i="4"/>
  <c r="L251" i="4"/>
  <c r="F253" i="4"/>
  <c r="L159" i="4"/>
  <c r="F162" i="4"/>
  <c r="L151" i="4"/>
  <c r="F154" i="4"/>
  <c r="L135" i="4"/>
  <c r="F138" i="4"/>
  <c r="L127" i="4"/>
  <c r="F130" i="4"/>
  <c r="L122" i="4"/>
  <c r="E18" i="5"/>
  <c r="L110" i="4"/>
  <c r="F114" i="4"/>
  <c r="L50" i="4"/>
  <c r="F53" i="4"/>
  <c r="L42" i="4"/>
  <c r="F45" i="4"/>
  <c r="H16" i="5" l="1"/>
  <c r="E64" i="6"/>
  <c r="H104" i="5"/>
  <c r="E892" i="4"/>
  <c r="F325" i="4"/>
  <c r="L322" i="4"/>
  <c r="L566" i="4"/>
  <c r="E73" i="5"/>
  <c r="F37" i="4"/>
  <c r="L36" i="4"/>
  <c r="K772" i="4"/>
  <c r="J772" i="4"/>
  <c r="L772" i="4" s="1"/>
  <c r="F16" i="4"/>
  <c r="L15" i="4"/>
  <c r="H100" i="5"/>
  <c r="E770" i="4"/>
  <c r="K894" i="4"/>
  <c r="F894" i="4"/>
  <c r="L894" i="4" s="1"/>
  <c r="H77" i="5"/>
  <c r="E246" i="6"/>
  <c r="E21" i="5"/>
  <c r="L146" i="4"/>
  <c r="E771" i="4"/>
  <c r="H101" i="5"/>
  <c r="F67" i="6"/>
  <c r="L67" i="6" s="1"/>
  <c r="K67" i="6"/>
  <c r="H105" i="5"/>
  <c r="E893" i="4"/>
  <c r="L538" i="4"/>
  <c r="F541" i="4"/>
  <c r="L533" i="4"/>
  <c r="E69" i="5"/>
  <c r="L525" i="4"/>
  <c r="E68" i="5"/>
  <c r="F491" i="4"/>
  <c r="L487" i="4"/>
  <c r="F473" i="4"/>
  <c r="L469" i="4"/>
  <c r="L550" i="4"/>
  <c r="E71" i="5"/>
  <c r="L460" i="4"/>
  <c r="F464" i="4"/>
  <c r="F455" i="4"/>
  <c r="L451" i="4"/>
  <c r="F437" i="4"/>
  <c r="L433" i="4"/>
  <c r="F428" i="4"/>
  <c r="L424" i="4"/>
  <c r="F517" i="4"/>
  <c r="L514" i="4"/>
  <c r="E18" i="6"/>
  <c r="H54" i="5"/>
  <c r="H27" i="5"/>
  <c r="E109" i="6"/>
  <c r="H52" i="5"/>
  <c r="E16" i="6"/>
  <c r="L574" i="4"/>
  <c r="E74" i="5"/>
  <c r="F558" i="4"/>
  <c r="L555" i="4"/>
  <c r="F590" i="4"/>
  <c r="L587" i="4"/>
  <c r="H24" i="5"/>
  <c r="E75" i="6"/>
  <c r="F23" i="4"/>
  <c r="L22" i="4"/>
  <c r="L482" i="4"/>
  <c r="E63" i="5"/>
  <c r="L579" i="4"/>
  <c r="F582" i="4"/>
  <c r="H66" i="5"/>
  <c r="E6" i="6"/>
  <c r="M10" i="8"/>
  <c r="M13" i="8"/>
  <c r="F17" i="6"/>
  <c r="L17" i="6" s="1"/>
  <c r="K17" i="6"/>
  <c r="F138" i="6"/>
  <c r="L138" i="6" s="1"/>
  <c r="K138" i="6"/>
  <c r="F246" i="6"/>
  <c r="L246" i="6" s="1"/>
  <c r="K246" i="6"/>
  <c r="H65" i="5"/>
  <c r="E5" i="6"/>
  <c r="F125" i="6"/>
  <c r="K125" i="6"/>
  <c r="K79" i="6"/>
  <c r="F79" i="6"/>
  <c r="L79" i="6" s="1"/>
  <c r="H21" i="5"/>
  <c r="E179" i="6"/>
  <c r="H293" i="6"/>
  <c r="K293" i="6"/>
  <c r="F135" i="6"/>
  <c r="L135" i="6" s="1"/>
  <c r="K135" i="6"/>
  <c r="K20" i="6"/>
  <c r="F20" i="6"/>
  <c r="L20" i="6" s="1"/>
  <c r="K22" i="6"/>
  <c r="F22" i="6"/>
  <c r="L22" i="6" s="1"/>
  <c r="F73" i="6"/>
  <c r="L73" i="6" s="1"/>
  <c r="K73" i="6"/>
  <c r="F15" i="6"/>
  <c r="L15" i="6" s="1"/>
  <c r="K15" i="6"/>
  <c r="F248" i="6"/>
  <c r="L248" i="6" s="1"/>
  <c r="K248" i="6"/>
  <c r="F69" i="6"/>
  <c r="L69" i="6" s="1"/>
  <c r="K69" i="6"/>
  <c r="F23" i="6"/>
  <c r="L23" i="6" s="1"/>
  <c r="K23" i="6"/>
  <c r="K342" i="6"/>
  <c r="F342" i="6"/>
  <c r="F107" i="6"/>
  <c r="L107" i="6" s="1"/>
  <c r="K107" i="6"/>
  <c r="F317" i="6"/>
  <c r="K317" i="6"/>
  <c r="K108" i="6"/>
  <c r="F108" i="6"/>
  <c r="L108" i="6" s="1"/>
  <c r="K271" i="6"/>
  <c r="F271" i="6"/>
  <c r="L271" i="6" s="1"/>
  <c r="F229" i="6"/>
  <c r="L229" i="6" s="1"/>
  <c r="K229" i="6"/>
  <c r="H18" i="5"/>
  <c r="E105" i="6"/>
  <c r="F88" i="6"/>
  <c r="L88" i="6" s="1"/>
  <c r="K88" i="6"/>
  <c r="K133" i="6"/>
  <c r="F133" i="6"/>
  <c r="L133" i="6" s="1"/>
  <c r="F274" i="4"/>
  <c r="K274" i="4"/>
  <c r="F66" i="6"/>
  <c r="L66" i="6" s="1"/>
  <c r="K66" i="6"/>
  <c r="K77" i="6"/>
  <c r="F77" i="6"/>
  <c r="L77" i="6" s="1"/>
  <c r="F778" i="4"/>
  <c r="L778" i="4" s="1"/>
  <c r="K778" i="4"/>
  <c r="E94" i="5"/>
  <c r="L708" i="4"/>
  <c r="F346" i="4"/>
  <c r="K346" i="4"/>
  <c r="E78" i="5"/>
  <c r="L604" i="4"/>
  <c r="E59" i="5"/>
  <c r="L446" i="4"/>
  <c r="L317" i="4"/>
  <c r="E46" i="5"/>
  <c r="E44" i="5"/>
  <c r="L301" i="4"/>
  <c r="F246" i="4"/>
  <c r="K246" i="4"/>
  <c r="F256" i="4"/>
  <c r="K256" i="4"/>
  <c r="E36" i="5"/>
  <c r="L253" i="4"/>
  <c r="E34" i="5"/>
  <c r="L243" i="4"/>
  <c r="L162" i="4"/>
  <c r="E23" i="5"/>
  <c r="E22" i="5"/>
  <c r="L154" i="4"/>
  <c r="L138" i="4"/>
  <c r="E20" i="5"/>
  <c r="L130" i="4"/>
  <c r="E19" i="5"/>
  <c r="E17" i="5"/>
  <c r="L114" i="4"/>
  <c r="E10" i="5"/>
  <c r="L53" i="4"/>
  <c r="E9" i="5"/>
  <c r="L45" i="4"/>
  <c r="F64" i="6" l="1"/>
  <c r="L64" i="6" s="1"/>
  <c r="K64" i="6"/>
  <c r="K892" i="4"/>
  <c r="F892" i="4"/>
  <c r="L892" i="4" s="1"/>
  <c r="L325" i="4"/>
  <c r="E47" i="5"/>
  <c r="H73" i="5"/>
  <c r="E62" i="6"/>
  <c r="E8" i="5"/>
  <c r="L37" i="4"/>
  <c r="E5" i="5"/>
  <c r="H5" i="5" s="1"/>
  <c r="L16" i="4"/>
  <c r="K770" i="4"/>
  <c r="F770" i="4"/>
  <c r="L770" i="4" s="1"/>
  <c r="K771" i="4"/>
  <c r="F771" i="4"/>
  <c r="L771" i="4" s="1"/>
  <c r="K893" i="4"/>
  <c r="F893" i="4"/>
  <c r="L541" i="4"/>
  <c r="E70" i="5"/>
  <c r="E59" i="6"/>
  <c r="H69" i="5"/>
  <c r="E58" i="6"/>
  <c r="E129" i="6"/>
  <c r="E201" i="6"/>
  <c r="H68" i="5"/>
  <c r="L491" i="4"/>
  <c r="E64" i="5"/>
  <c r="L473" i="4"/>
  <c r="E62" i="5"/>
  <c r="E60" i="6"/>
  <c r="H71" i="5"/>
  <c r="E61" i="5"/>
  <c r="L464" i="4"/>
  <c r="L455" i="4"/>
  <c r="E60" i="5"/>
  <c r="L437" i="4"/>
  <c r="E58" i="5"/>
  <c r="E57" i="5"/>
  <c r="L428" i="4"/>
  <c r="L517" i="4"/>
  <c r="E67" i="5"/>
  <c r="K18" i="6"/>
  <c r="F18" i="6"/>
  <c r="L18" i="6" s="1"/>
  <c r="K109" i="6"/>
  <c r="F109" i="6"/>
  <c r="L109" i="6" s="1"/>
  <c r="F16" i="6"/>
  <c r="L16" i="6" s="1"/>
  <c r="K16" i="6"/>
  <c r="E12" i="6"/>
  <c r="E203" i="6"/>
  <c r="E63" i="6"/>
  <c r="H74" i="5"/>
  <c r="L558" i="4"/>
  <c r="E72" i="5"/>
  <c r="E76" i="5"/>
  <c r="L590" i="4"/>
  <c r="K75" i="6"/>
  <c r="F75" i="6"/>
  <c r="L75" i="6" s="1"/>
  <c r="E6" i="5"/>
  <c r="L23" i="4"/>
  <c r="E199" i="6"/>
  <c r="E56" i="6"/>
  <c r="E128" i="6"/>
  <c r="E174" i="6"/>
  <c r="H63" i="5"/>
  <c r="M17" i="8"/>
  <c r="M18" i="8"/>
  <c r="M21" i="8"/>
  <c r="M11" i="8"/>
  <c r="M12" i="8" s="1"/>
  <c r="L582" i="4"/>
  <c r="E75" i="5"/>
  <c r="F6" i="6"/>
  <c r="L6" i="6" s="1"/>
  <c r="K6" i="6"/>
  <c r="H34" i="5"/>
  <c r="E338" i="4"/>
  <c r="H59" i="5"/>
  <c r="E197" i="6"/>
  <c r="E223" i="6"/>
  <c r="E102" i="6"/>
  <c r="E8" i="6"/>
  <c r="E54" i="6"/>
  <c r="H10" i="5"/>
  <c r="E177" i="6"/>
  <c r="F363" i="6"/>
  <c r="L342" i="6"/>
  <c r="L363" i="6" s="1"/>
  <c r="H9" i="5"/>
  <c r="E176" i="6"/>
  <c r="H22" i="5"/>
  <c r="E180" i="6"/>
  <c r="K105" i="6"/>
  <c r="F105" i="6"/>
  <c r="L105" i="6" s="1"/>
  <c r="F179" i="6"/>
  <c r="L179" i="6" s="1"/>
  <c r="K179" i="6"/>
  <c r="H23" i="5"/>
  <c r="E181" i="6"/>
  <c r="H94" i="5"/>
  <c r="E21" i="6"/>
  <c r="H20" i="5"/>
  <c r="E178" i="6"/>
  <c r="H46" i="5"/>
  <c r="E221" i="6"/>
  <c r="L274" i="4"/>
  <c r="H78" i="5"/>
  <c r="E247" i="6"/>
  <c r="L125" i="6"/>
  <c r="F339" i="6"/>
  <c r="L317" i="6"/>
  <c r="L339" i="6" s="1"/>
  <c r="H17" i="5"/>
  <c r="E65" i="6"/>
  <c r="H44" i="5"/>
  <c r="E226" i="6"/>
  <c r="H19" i="5"/>
  <c r="E106" i="6"/>
  <c r="H36" i="5"/>
  <c r="E82" i="6"/>
  <c r="E24" i="6"/>
  <c r="H75" i="5"/>
  <c r="E104" i="6"/>
  <c r="E245" i="6"/>
  <c r="E11" i="6"/>
  <c r="E61" i="6"/>
  <c r="H315" i="6"/>
  <c r="L293" i="6"/>
  <c r="F5" i="6"/>
  <c r="K5" i="6"/>
  <c r="F774" i="4"/>
  <c r="L346" i="4"/>
  <c r="F248" i="4"/>
  <c r="L246" i="4"/>
  <c r="F258" i="4"/>
  <c r="L256" i="4"/>
  <c r="M19" i="8" l="1"/>
  <c r="H47" i="5"/>
  <c r="E130" i="6"/>
  <c r="K62" i="6"/>
  <c r="F62" i="6"/>
  <c r="L62" i="6" s="1"/>
  <c r="H8" i="5"/>
  <c r="E342" i="4"/>
  <c r="L893" i="4"/>
  <c r="E895" i="4" s="1"/>
  <c r="E202" i="6"/>
  <c r="H70" i="5"/>
  <c r="K59" i="6"/>
  <c r="F59" i="6"/>
  <c r="L59" i="6" s="1"/>
  <c r="F58" i="6"/>
  <c r="L58" i="6" s="1"/>
  <c r="K58" i="6"/>
  <c r="F129" i="6"/>
  <c r="L129" i="6" s="1"/>
  <c r="K129" i="6"/>
  <c r="K201" i="6"/>
  <c r="F201" i="6"/>
  <c r="L201" i="6" s="1"/>
  <c r="E200" i="6"/>
  <c r="E57" i="6"/>
  <c r="E175" i="6"/>
  <c r="E225" i="6"/>
  <c r="H64" i="5"/>
  <c r="E103" i="6"/>
  <c r="E224" i="6"/>
  <c r="E198" i="6"/>
  <c r="E55" i="6"/>
  <c r="E127" i="6"/>
  <c r="E173" i="6"/>
  <c r="H62" i="5"/>
  <c r="K60" i="6"/>
  <c r="F60" i="6"/>
  <c r="L60" i="6" s="1"/>
  <c r="E10" i="6"/>
  <c r="H61" i="5"/>
  <c r="E9" i="6"/>
  <c r="H60" i="5"/>
  <c r="E222" i="6"/>
  <c r="H58" i="5"/>
  <c r="E53" i="6"/>
  <c r="E7" i="6"/>
  <c r="E101" i="6"/>
  <c r="H57" i="5"/>
  <c r="E126" i="6"/>
  <c r="H67" i="5"/>
  <c r="K12" i="6"/>
  <c r="F12" i="6"/>
  <c r="L12" i="6" s="1"/>
  <c r="F203" i="6"/>
  <c r="L203" i="6" s="1"/>
  <c r="K203" i="6"/>
  <c r="K63" i="6"/>
  <c r="F63" i="6"/>
  <c r="L63" i="6" s="1"/>
  <c r="H72" i="5"/>
  <c r="E227" i="6"/>
  <c r="H76" i="5"/>
  <c r="E348" i="4"/>
  <c r="H6" i="5"/>
  <c r="E275" i="4"/>
  <c r="F199" i="6"/>
  <c r="L199" i="6" s="1"/>
  <c r="K199" i="6"/>
  <c r="K56" i="6"/>
  <c r="F56" i="6"/>
  <c r="L56" i="6" s="1"/>
  <c r="K128" i="6"/>
  <c r="F128" i="6"/>
  <c r="L128" i="6" s="1"/>
  <c r="K174" i="6"/>
  <c r="F174" i="6"/>
  <c r="L174" i="6" s="1"/>
  <c r="M23" i="8"/>
  <c r="M15" i="8"/>
  <c r="M14" i="8"/>
  <c r="M24" i="8"/>
  <c r="F181" i="6"/>
  <c r="L181" i="6" s="1"/>
  <c r="K181" i="6"/>
  <c r="F177" i="6"/>
  <c r="L177" i="6" s="1"/>
  <c r="K177" i="6"/>
  <c r="F338" i="4"/>
  <c r="K338" i="4"/>
  <c r="K21" i="6"/>
  <c r="F21" i="6"/>
  <c r="L21" i="6" s="1"/>
  <c r="L5" i="6"/>
  <c r="F245" i="6"/>
  <c r="K245" i="6"/>
  <c r="F65" i="6"/>
  <c r="L65" i="6" s="1"/>
  <c r="K65" i="6"/>
  <c r="F221" i="6"/>
  <c r="K221" i="6"/>
  <c r="K180" i="6"/>
  <c r="F180" i="6"/>
  <c r="L180" i="6" s="1"/>
  <c r="F197" i="6"/>
  <c r="K197" i="6"/>
  <c r="F223" i="6"/>
  <c r="L223" i="6" s="1"/>
  <c r="K223" i="6"/>
  <c r="K24" i="6"/>
  <c r="F24" i="6"/>
  <c r="L24" i="6" s="1"/>
  <c r="K102" i="6"/>
  <c r="F102" i="6"/>
  <c r="F226" i="6"/>
  <c r="L226" i="6" s="1"/>
  <c r="K226" i="6"/>
  <c r="F178" i="6"/>
  <c r="L178" i="6" s="1"/>
  <c r="K178" i="6"/>
  <c r="F106" i="6"/>
  <c r="L106" i="6" s="1"/>
  <c r="K106" i="6"/>
  <c r="K82" i="6"/>
  <c r="F82" i="6"/>
  <c r="L82" i="6" s="1"/>
  <c r="F8" i="6"/>
  <c r="L8" i="6" s="1"/>
  <c r="K8" i="6"/>
  <c r="K11" i="6"/>
  <c r="F11" i="6"/>
  <c r="L11" i="6" s="1"/>
  <c r="F61" i="6"/>
  <c r="L61" i="6" s="1"/>
  <c r="K61" i="6"/>
  <c r="F176" i="6"/>
  <c r="K176" i="6"/>
  <c r="K104" i="6"/>
  <c r="F104" i="6"/>
  <c r="L104" i="6" s="1"/>
  <c r="F247" i="6"/>
  <c r="L247" i="6" s="1"/>
  <c r="K247" i="6"/>
  <c r="F54" i="6"/>
  <c r="K54" i="6"/>
  <c r="E98" i="5"/>
  <c r="L774" i="4"/>
  <c r="E37" i="5"/>
  <c r="L258" i="4"/>
  <c r="E35" i="5"/>
  <c r="L248" i="4"/>
  <c r="F130" i="6" l="1"/>
  <c r="L130" i="6" s="1"/>
  <c r="K130" i="6"/>
  <c r="K342" i="4"/>
  <c r="F342" i="4"/>
  <c r="L342" i="4" s="1"/>
  <c r="F895" i="4"/>
  <c r="K895" i="4"/>
  <c r="F202" i="6"/>
  <c r="L202" i="6" s="1"/>
  <c r="K202" i="6"/>
  <c r="K200" i="6"/>
  <c r="F200" i="6"/>
  <c r="L200" i="6" s="1"/>
  <c r="K57" i="6"/>
  <c r="F57" i="6"/>
  <c r="L57" i="6" s="1"/>
  <c r="K175" i="6"/>
  <c r="F175" i="6"/>
  <c r="K225" i="6"/>
  <c r="F225" i="6"/>
  <c r="L225" i="6" s="1"/>
  <c r="K103" i="6"/>
  <c r="F103" i="6"/>
  <c r="K224" i="6"/>
  <c r="F224" i="6"/>
  <c r="K198" i="6"/>
  <c r="F198" i="6"/>
  <c r="K55" i="6"/>
  <c r="F55" i="6"/>
  <c r="L55" i="6" s="1"/>
  <c r="F127" i="6"/>
  <c r="L127" i="6" s="1"/>
  <c r="K127" i="6"/>
  <c r="K173" i="6"/>
  <c r="F173" i="6"/>
  <c r="L173" i="6" s="1"/>
  <c r="F10" i="6"/>
  <c r="L10" i="6" s="1"/>
  <c r="K10" i="6"/>
  <c r="K9" i="6"/>
  <c r="F9" i="6"/>
  <c r="L9" i="6" s="1"/>
  <c r="K222" i="6"/>
  <c r="F222" i="6"/>
  <c r="L222" i="6" s="1"/>
  <c r="K53" i="6"/>
  <c r="F53" i="6"/>
  <c r="L53" i="6" s="1"/>
  <c r="K7" i="6"/>
  <c r="F7" i="6"/>
  <c r="L7" i="6" s="1"/>
  <c r="F101" i="6"/>
  <c r="L101" i="6" s="1"/>
  <c r="K101" i="6"/>
  <c r="F126" i="6"/>
  <c r="K126" i="6"/>
  <c r="K227" i="6"/>
  <c r="F227" i="6"/>
  <c r="L227" i="6" s="1"/>
  <c r="F348" i="4"/>
  <c r="L348" i="4" s="1"/>
  <c r="K348" i="4"/>
  <c r="K275" i="4"/>
  <c r="F275" i="4"/>
  <c r="L176" i="6"/>
  <c r="L197" i="6"/>
  <c r="L338" i="4"/>
  <c r="L221" i="6"/>
  <c r="H35" i="5"/>
  <c r="E339" i="4"/>
  <c r="L102" i="6"/>
  <c r="H98" i="5"/>
  <c r="E294" i="6"/>
  <c r="L245" i="6"/>
  <c r="L267" i="6" s="1"/>
  <c r="F267" i="6"/>
  <c r="H37" i="5"/>
  <c r="E83" i="6"/>
  <c r="E25" i="6"/>
  <c r="L54" i="6"/>
  <c r="F896" i="4" l="1"/>
  <c r="L895" i="4"/>
  <c r="F171" i="6"/>
  <c r="L126" i="6"/>
  <c r="L171" i="6" s="1"/>
  <c r="F276" i="4"/>
  <c r="L275" i="4"/>
  <c r="L243" i="6"/>
  <c r="L175" i="6"/>
  <c r="L195" i="6" s="1"/>
  <c r="F195" i="6"/>
  <c r="L103" i="6"/>
  <c r="L123" i="6" s="1"/>
  <c r="F123" i="6"/>
  <c r="L224" i="6"/>
  <c r="F243" i="6"/>
  <c r="L198" i="6"/>
  <c r="L219" i="6" s="1"/>
  <c r="F219" i="6"/>
  <c r="F339" i="4"/>
  <c r="K339" i="4"/>
  <c r="F294" i="6"/>
  <c r="K294" i="6"/>
  <c r="F83" i="6"/>
  <c r="K83" i="6"/>
  <c r="F25" i="6"/>
  <c r="L25" i="6" s="1"/>
  <c r="K25" i="6"/>
  <c r="L896" i="4" l="1"/>
  <c r="E107" i="5"/>
  <c r="L276" i="4"/>
  <c r="E41" i="5"/>
  <c r="L339" i="4"/>
  <c r="L294" i="6"/>
  <c r="L315" i="6" s="1"/>
  <c r="F315" i="6"/>
  <c r="L83" i="6"/>
  <c r="L99" i="6" s="1"/>
  <c r="F99" i="6"/>
  <c r="E777" i="4" l="1"/>
  <c r="H107" i="5"/>
  <c r="E269" i="6"/>
  <c r="H41" i="5"/>
  <c r="E282" i="4"/>
  <c r="K777" i="4" l="1"/>
  <c r="F777" i="4"/>
  <c r="K269" i="6"/>
  <c r="F269" i="6"/>
  <c r="K282" i="4"/>
  <c r="F282" i="4"/>
  <c r="F779" i="4" l="1"/>
  <c r="L777" i="4"/>
  <c r="F291" i="6"/>
  <c r="L269" i="6"/>
  <c r="L291" i="6" s="1"/>
  <c r="F283" i="4"/>
  <c r="L282" i="4"/>
  <c r="L779" i="4" l="1"/>
  <c r="E99" i="5"/>
  <c r="H99" i="5" s="1"/>
  <c r="L283" i="4"/>
  <c r="E42" i="5"/>
  <c r="H42" i="5" l="1"/>
  <c r="E340" i="4"/>
  <c r="F340" i="4" l="1"/>
  <c r="K340" i="4"/>
  <c r="F353" i="4" l="1"/>
  <c r="L340" i="4"/>
  <c r="E49" i="5" l="1"/>
  <c r="L353" i="4"/>
  <c r="T15" i="7" l="1"/>
  <c r="E13" i="6"/>
  <c r="H49" i="5"/>
  <c r="AO7" i="8" l="1"/>
  <c r="F13" i="6"/>
  <c r="K13" i="6"/>
  <c r="F51" i="6" l="1"/>
  <c r="L13" i="6"/>
  <c r="L51" i="6" s="1"/>
  <c r="M6" i="8" l="1"/>
  <c r="M9" i="8" s="1"/>
  <c r="AP18" i="8" l="1"/>
  <c r="AO6" i="8"/>
  <c r="M20" i="8"/>
  <c r="AQ18" i="8"/>
  <c r="AO18" i="8"/>
  <c r="AQ17" i="8"/>
  <c r="AP17" i="8"/>
  <c r="AO17" i="8"/>
  <c r="M16" i="8" s="1"/>
  <c r="M25" i="8" l="1"/>
  <c r="AR10" i="8"/>
  <c r="M26" i="8"/>
  <c r="M27" i="8" l="1"/>
  <c r="M28" i="8" s="1"/>
  <c r="AO30" i="8" s="1"/>
  <c r="M30" i="8" s="1"/>
  <c r="M31" i="8" s="1"/>
  <c r="AR9" i="8"/>
  <c r="M32" i="8" l="1"/>
  <c r="M33" i="8"/>
  <c r="AR4" i="8" l="1"/>
  <c r="AO15" i="8"/>
  <c r="N21" i="8"/>
  <c r="N16" i="8"/>
  <c r="AO13" i="8"/>
  <c r="M37" i="8"/>
  <c r="AG4" i="8" s="1"/>
  <c r="T4" i="8" s="1"/>
  <c r="AR5" i="8" l="1"/>
  <c r="AR2" i="8" s="1"/>
  <c r="AR8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AO13" authorId="0" shapeId="0" xr:uid="{00000000-0006-0000-0100-000001000000}">
      <text>
        <r>
          <rPr>
            <sz val="10"/>
            <color indexed="81"/>
            <rFont val="Tahoma"/>
            <family val="2"/>
          </rPr>
          <t>2.3%</t>
        </r>
      </text>
    </comment>
    <comment ref="AO15" authorId="0" shapeId="0" xr:uid="{00000000-0006-0000-0100-000002000000}">
      <text>
        <r>
          <rPr>
            <sz val="10"/>
            <color indexed="81"/>
            <rFont val="Tahoma"/>
            <family val="2"/>
          </rPr>
          <t>5</t>
        </r>
        <r>
          <rPr>
            <sz val="10"/>
            <color indexed="81"/>
            <rFont val="돋움"/>
            <family val="3"/>
            <charset val="129"/>
          </rPr>
          <t>억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미만</t>
        </r>
        <r>
          <rPr>
            <sz val="10"/>
            <color indexed="81"/>
            <rFont val="Tahoma"/>
            <family val="2"/>
          </rPr>
          <t xml:space="preserve"> : 3.11%
5</t>
        </r>
        <r>
          <rPr>
            <sz val="10"/>
            <color indexed="81"/>
            <rFont val="돋움"/>
            <family val="3"/>
            <charset val="129"/>
          </rPr>
          <t>억</t>
        </r>
        <r>
          <rPr>
            <sz val="10"/>
            <color indexed="81"/>
            <rFont val="Tahoma"/>
            <family val="2"/>
          </rPr>
          <t>~50</t>
        </r>
        <r>
          <rPr>
            <sz val="10"/>
            <color indexed="81"/>
            <rFont val="돋움"/>
            <family val="3"/>
            <charset val="129"/>
          </rPr>
          <t>억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미만</t>
        </r>
        <r>
          <rPr>
            <sz val="10"/>
            <color indexed="81"/>
            <rFont val="Tahoma"/>
            <family val="2"/>
          </rPr>
          <t xml:space="preserve"> : 2.28%+4,325</t>
        </r>
        <r>
          <rPr>
            <sz val="10"/>
            <color indexed="81"/>
            <rFont val="돋움"/>
            <family val="3"/>
            <charset val="129"/>
          </rPr>
          <t xml:space="preserve">천원
</t>
        </r>
        <r>
          <rPr>
            <sz val="10"/>
            <color indexed="81"/>
            <rFont val="Tahoma"/>
            <family val="2"/>
          </rPr>
          <t>50</t>
        </r>
        <r>
          <rPr>
            <sz val="10"/>
            <color indexed="81"/>
            <rFont val="돋움"/>
            <family val="3"/>
            <charset val="129"/>
          </rPr>
          <t>억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이상</t>
        </r>
        <r>
          <rPr>
            <sz val="10"/>
            <color indexed="81"/>
            <rFont val="Tahoma"/>
            <family val="2"/>
          </rPr>
          <t xml:space="preserve"> : 2.37%</t>
        </r>
      </text>
    </comment>
  </commentList>
</comments>
</file>

<file path=xl/sharedStrings.xml><?xml version="1.0" encoding="utf-8"?>
<sst xmlns="http://schemas.openxmlformats.org/spreadsheetml/2006/main" count="17221" uniqueCount="2372">
  <si>
    <t>공 종 별 집 계 표</t>
  </si>
  <si>
    <t>[ 북원도서관신축사업설계용역-통신 ]</t>
  </si>
  <si>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</si>
  <si>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</si>
  <si>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</si>
  <si>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</si>
  <si>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</si>
  <si>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</si>
  <si>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</si>
  <si>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</si>
  <si>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</si>
  <si>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</si>
  <si>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</si>
  <si>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>공종코드</t>
  </si>
  <si>
    <t>변수</t>
  </si>
  <si>
    <t>상위공종</t>
  </si>
  <si>
    <t>공종구분</t>
  </si>
  <si>
    <t>공종레벨</t>
  </si>
  <si>
    <t>공종소계</t>
  </si>
  <si>
    <t>원가계산서 연결금액</t>
  </si>
  <si>
    <t>품목코드</t>
  </si>
  <si>
    <t>설정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</si>
  <si>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</si>
  <si>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</si>
  <si>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</si>
  <si>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</si>
  <si>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</si>
  <si>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</si>
  <si>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</si>
  <si>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</si>
  <si>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</si>
  <si>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</si>
  <si>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</si>
  <si>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</si>
  <si>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</si>
  <si>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</si>
  <si>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</si>
  <si>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</si>
  <si>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</si>
  <si>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</si>
  <si>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</si>
  <si>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</si>
  <si>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</si>
  <si>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</si>
  <si>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</si>
  <si>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</si>
  <si>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</si>
  <si>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</si>
  <si>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</si>
  <si>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공종+자재</t>
  </si>
  <si>
    <t>고유번호</t>
  </si>
  <si>
    <t>01  북원도서관신축사업설계용역-통신</t>
  </si>
  <si>
    <t/>
  </si>
  <si>
    <t>01</t>
  </si>
  <si>
    <t>0101  통신공사</t>
  </si>
  <si>
    <t>0101</t>
  </si>
  <si>
    <t>010101  옥외통신설비공사</t>
  </si>
  <si>
    <t>010101</t>
  </si>
  <si>
    <t>강제전선관(통신노출)</t>
  </si>
  <si>
    <t>아연도  36 mm</t>
  </si>
  <si>
    <t>M</t>
  </si>
  <si>
    <t>호표 62</t>
  </si>
  <si>
    <t>5686B116EDCB04D3E7A9420B5A6226</t>
  </si>
  <si>
    <t>T</t>
  </si>
  <si>
    <t>F</t>
  </si>
  <si>
    <t>0101015686B116EDCB04D3E7A9420B5A6226</t>
  </si>
  <si>
    <t>아연도  54 mm</t>
  </si>
  <si>
    <t>호표 63</t>
  </si>
  <si>
    <t>5686B116EDCB04D3E7A9420B5A6078</t>
  </si>
  <si>
    <t>0101015686B116EDCB04D3E7A9420B5A6078</t>
  </si>
  <si>
    <t>경질비닐전선관(통신)</t>
  </si>
  <si>
    <t>HI  16 mm</t>
  </si>
  <si>
    <t>호표 54</t>
  </si>
  <si>
    <t>5686B116EDCB04D3B7D4DBF277C5F1</t>
  </si>
  <si>
    <t>0101015686B116EDCB04D3B7D4DBF277C5F1</t>
  </si>
  <si>
    <t>HI  28 mm</t>
  </si>
  <si>
    <t>호표 56</t>
  </si>
  <si>
    <t>5686B116EDCB04D3B7D4DBF277C3C4</t>
  </si>
  <si>
    <t>0101015686B116EDCB04D3B7D4DBF277C3C4</t>
  </si>
  <si>
    <t>HI  36 mm</t>
  </si>
  <si>
    <t>호표 57</t>
  </si>
  <si>
    <t>5686B116EDCB04D3B7D4DBF277C23D</t>
  </si>
  <si>
    <t>0101015686B116EDCB04D3B7D4DBF277C23D</t>
  </si>
  <si>
    <t>HI  54 mm</t>
  </si>
  <si>
    <t>호표 58</t>
  </si>
  <si>
    <t>5686B116EDCB04D3B7D4DBF277C00F</t>
  </si>
  <si>
    <t>0101015686B116EDCB04D3B7D4DBF277C00F</t>
  </si>
  <si>
    <t>난연성 비닐절연 접지용전선(통신)</t>
  </si>
  <si>
    <t>0.6/1kV F-GV  6㎟</t>
  </si>
  <si>
    <t>호표 72</t>
  </si>
  <si>
    <t>5686B116EDC8B49FF7010034BC1C8A</t>
  </si>
  <si>
    <t>0101015686B116EDC8B49FF7010034BC1C8A</t>
  </si>
  <si>
    <t>UTP 케이블</t>
  </si>
  <si>
    <t>CAT 6. 4P-0.5mm</t>
  </si>
  <si>
    <t>호표 71</t>
  </si>
  <si>
    <t>5686B116EDC8B49FB7A6D2A9099DDE</t>
  </si>
  <si>
    <t>0101015686B116EDC8B49FB7A6D2A9099DDE</t>
  </si>
  <si>
    <t>통신맨홀 (사각수공 1호)</t>
  </si>
  <si>
    <t>450x950x700</t>
  </si>
  <si>
    <t>개소</t>
  </si>
  <si>
    <t>호표 46</t>
  </si>
  <si>
    <t>5686B116EFF2D49A67B55F97D70F9A</t>
  </si>
  <si>
    <t>0101015686B116EFF2D49A67B55F97D70F9A</t>
  </si>
  <si>
    <t>관로구방수(통신)</t>
  </si>
  <si>
    <t>D 30</t>
  </si>
  <si>
    <t>호표 47</t>
  </si>
  <si>
    <t>5686B116EFF2D49A17334673466554</t>
  </si>
  <si>
    <t>0101015686B116EFF2D49A17334673466554</t>
  </si>
  <si>
    <t>D 50</t>
  </si>
  <si>
    <t>호표 48</t>
  </si>
  <si>
    <t>5686B116EFF2D49A1733467346667B</t>
  </si>
  <si>
    <t>0101015686B116EFF2D49A1733467346667B</t>
  </si>
  <si>
    <t>D 65</t>
  </si>
  <si>
    <t>호표 49</t>
  </si>
  <si>
    <t>5686B116EFF2D49A17334673466702</t>
  </si>
  <si>
    <t>0101015686B116EFF2D49A17334673466702</t>
  </si>
  <si>
    <t>관로구방수(통신,동일장소)</t>
  </si>
  <si>
    <t>호표 50</t>
  </si>
  <si>
    <t>5686B116EFF2D49A17334673470A11</t>
  </si>
  <si>
    <t>0101015686B116EFF2D49A17334673470A11</t>
  </si>
  <si>
    <t>호표 51</t>
  </si>
  <si>
    <t>5686B116EFF2D49A1733467347090A</t>
  </si>
  <si>
    <t>0101015686B116EFF2D49A1733467347090A</t>
  </si>
  <si>
    <t>호표 52</t>
  </si>
  <si>
    <t>5686B116EFF2D49A17334673470863</t>
  </si>
  <si>
    <t>0101015686B116EFF2D49A17334673470863</t>
  </si>
  <si>
    <t>경고 테이프(통신용)</t>
  </si>
  <si>
    <t>200*250</t>
  </si>
  <si>
    <t>호표 53</t>
  </si>
  <si>
    <t>5686B116EFF2D49A1733471BD4496A</t>
  </si>
  <si>
    <t>0101015686B116EFF2D49A1733471BD4496A</t>
  </si>
  <si>
    <t>접지봉 (통신)</t>
  </si>
  <si>
    <t>18Φ×2400 mm</t>
  </si>
  <si>
    <t>개</t>
  </si>
  <si>
    <t>호표 91</t>
  </si>
  <si>
    <t>5686B116EDCEC41B97760586BFFF17</t>
  </si>
  <si>
    <t>0101015686B116EDCEC41B97760586BFFF17</t>
  </si>
  <si>
    <t>강제전선관용 부품 (통신)</t>
  </si>
  <si>
    <t>위샤캡, 36 C</t>
  </si>
  <si>
    <t>호표 8</t>
  </si>
  <si>
    <t>51825116F74F648AB7BE75363431AC</t>
  </si>
  <si>
    <t>01010151825116F74F648AB7BE75363431AC</t>
  </si>
  <si>
    <t>위샤캡, 54 C</t>
  </si>
  <si>
    <t>호표 9</t>
  </si>
  <si>
    <t>51825116F74F648AB7BE753635C220</t>
  </si>
  <si>
    <t>01010151825116F74F648AB7BE753635C220</t>
  </si>
  <si>
    <t>터파기(기계90%,인력10%)</t>
  </si>
  <si>
    <t>보통토사</t>
  </si>
  <si>
    <t>㎥</t>
  </si>
  <si>
    <t>호표 33</t>
  </si>
  <si>
    <t>56C8B116D23404B037C110CF1D309D</t>
  </si>
  <si>
    <t>01010156C8B116D23404B037C110CF1D309D</t>
  </si>
  <si>
    <t>되메우기(기계90%,인력10%)</t>
  </si>
  <si>
    <t>호표 34</t>
  </si>
  <si>
    <t>56C8B116D23404B037C110CF1C2AB2</t>
  </si>
  <si>
    <t>01010156C8B116D23404B037C110CF1C2AB2</t>
  </si>
  <si>
    <t>볼트형콘넥터</t>
  </si>
  <si>
    <t>U 볼트형, Φ19</t>
  </si>
  <si>
    <t>51E42116B0AC6427C7793C5453EAFFA2E78AAF</t>
  </si>
  <si>
    <t>01010151E42116B0AC6427C7793C5453EAFFA2E78AAF</t>
  </si>
  <si>
    <t>스틸밴드</t>
  </si>
  <si>
    <t>파이프용 320D</t>
  </si>
  <si>
    <t>EA</t>
  </si>
  <si>
    <t>51E42116B0AC641507E5CCF27352CDD1CF5E23</t>
  </si>
  <si>
    <t>01010151E42116B0AC641507E5CCF27352CDD1CF5E23</t>
  </si>
  <si>
    <t>[ 합           계 ]</t>
  </si>
  <si>
    <t>TOTAL</t>
  </si>
  <si>
    <t>010102  전화및LAN설비공사</t>
  </si>
  <si>
    <t>010102</t>
  </si>
  <si>
    <t>0101025686B116EDCB04D3B7D4DBF277C5F1</t>
  </si>
  <si>
    <t>0101025686B116EDCB04D3B7D4DBF277C3C4</t>
  </si>
  <si>
    <t>합성수지제가요전선관(통신)</t>
  </si>
  <si>
    <t>CD 난연성 16㎜</t>
  </si>
  <si>
    <t>호표 59</t>
  </si>
  <si>
    <t>5686B116EDCB04D38700BC82C3238B</t>
  </si>
  <si>
    <t>0101025686B116EDCB04D38700BC82C3238B</t>
  </si>
  <si>
    <t>CD 난연성 22㎜</t>
  </si>
  <si>
    <t>호표 60</t>
  </si>
  <si>
    <t>5686B116EDCB04D38700BC82C32037</t>
  </si>
  <si>
    <t>0101025686B116EDCB04D38700BC82C32037</t>
  </si>
  <si>
    <t>CD 난연성 28㎜</t>
  </si>
  <si>
    <t>호표 61</t>
  </si>
  <si>
    <t>5686B116EDCB04D38700BC82C321DE</t>
  </si>
  <si>
    <t>0101025686B116EDCB04D38700BC82C321DE</t>
  </si>
  <si>
    <t>1종금속제가요전선관(통신)</t>
  </si>
  <si>
    <t xml:space="preserve"> 16 mm 비방수</t>
  </si>
  <si>
    <t>호표 65</t>
  </si>
  <si>
    <t>5686B116EDCB04D3F74F211010B309</t>
  </si>
  <si>
    <t>0101025686B116EDCB04D3F74F211010B309</t>
  </si>
  <si>
    <t xml:space="preserve"> 22 mm 비방수</t>
  </si>
  <si>
    <t>호표 66</t>
  </si>
  <si>
    <t>5686B116EDCB04D3F74F211010B0B5</t>
  </si>
  <si>
    <t>0101025686B116EDCB04D3F74F211010B0B5</t>
  </si>
  <si>
    <t>파상형경질폴리에틸렌전선관 (통신)</t>
  </si>
  <si>
    <t xml:space="preserve"> 30㎜</t>
  </si>
  <si>
    <t>호표 68</t>
  </si>
  <si>
    <t>5686B116EDCB04D3D782B73B1972B9</t>
  </si>
  <si>
    <t>0101025686B116EDCB04D3D782B73B1972B9</t>
  </si>
  <si>
    <t>0101025686B116EDC8B49FF7010034BC1C8A</t>
  </si>
  <si>
    <t>CAT 5E. 25P-0.5mm</t>
  </si>
  <si>
    <t>호표 70</t>
  </si>
  <si>
    <t>5686B116EDC8B49FB7A6D2A9099C37</t>
  </si>
  <si>
    <t>0101025686B116EDC8B49FB7A6D2A9099C37</t>
  </si>
  <si>
    <t>0101025686B116EDC8B49FB7A6D2A9099DDE</t>
  </si>
  <si>
    <t>광섬유 케이블</t>
  </si>
  <si>
    <t>2Core (S/M)</t>
  </si>
  <si>
    <t>호표 13</t>
  </si>
  <si>
    <t>51825116F74C944CB7F1C90EC42AEA</t>
  </si>
  <si>
    <t>01010251825116F74C944CB7F1C90EC42AEA</t>
  </si>
  <si>
    <t>12Core (S/M)</t>
  </si>
  <si>
    <t>호표 14</t>
  </si>
  <si>
    <t>51825116F74C944CB7F1C90EC420E6</t>
  </si>
  <si>
    <t>01010251825116F74C944CB7F1C90EC420E6</t>
  </si>
  <si>
    <t>UTP 성단+도통</t>
  </si>
  <si>
    <t>4P</t>
  </si>
  <si>
    <t>호표 78</t>
  </si>
  <si>
    <t>5686B116EDCEC41BE7F801C45C3FAC</t>
  </si>
  <si>
    <t>0101025686B116EDCEC41BE7F801C45C3FAC</t>
  </si>
  <si>
    <t>UTP 성단</t>
  </si>
  <si>
    <t>25P</t>
  </si>
  <si>
    <t>호표 79</t>
  </si>
  <si>
    <t>5686B116EDCEC41BE7F801C45C3CD7</t>
  </si>
  <si>
    <t>0101025686B116EDCEC41BE7F801C45C3CD7</t>
  </si>
  <si>
    <t>UTP 회선시험</t>
  </si>
  <si>
    <t>호표 80</t>
  </si>
  <si>
    <t>5686B116EDCEC41BE7F801C45C3CD2</t>
  </si>
  <si>
    <t>0101025686B116EDCEC41BE7F801C45C3CD2</t>
  </si>
  <si>
    <t>광섬유케이블 국내성단</t>
  </si>
  <si>
    <t>2코어</t>
  </si>
  <si>
    <t>조</t>
  </si>
  <si>
    <t>호표 81</t>
  </si>
  <si>
    <t>5686B116EDCEC41BE7F801C45C390A</t>
  </si>
  <si>
    <t>0101025686B116EDCEC41BE7F801C45C390A</t>
  </si>
  <si>
    <t>12코어</t>
  </si>
  <si>
    <t>호표 82</t>
  </si>
  <si>
    <t>5686B116EDCEC41BE7F801C45C364B</t>
  </si>
  <si>
    <t>0101025686B116EDCEC41BE7F801C45C364B</t>
  </si>
  <si>
    <t>광섬유케이블 국내성단 시험비</t>
  </si>
  <si>
    <t>코어당</t>
  </si>
  <si>
    <t>호표 83</t>
  </si>
  <si>
    <t>5686B116EDCEC41BE7F801C45DC40A</t>
  </si>
  <si>
    <t>0101025686B116EDCEC41BE7F801C45DC40A</t>
  </si>
  <si>
    <t>아우트렛박스(통신)</t>
  </si>
  <si>
    <t>중형4각 54㎜</t>
  </si>
  <si>
    <t>호표 85</t>
  </si>
  <si>
    <t>5686B116EDCEC41BA71DF2899030E8</t>
  </si>
  <si>
    <t>0101025686B116EDCEC41BA71DF2899030E8</t>
  </si>
  <si>
    <t>스위치박스(통신)</t>
  </si>
  <si>
    <t>1 개용 54 mm</t>
  </si>
  <si>
    <t>호표 86</t>
  </si>
  <si>
    <t>5686B116EDCEC41BA71DF28991C203</t>
  </si>
  <si>
    <t>0101025686B116EDCEC41BA71DF28991C203</t>
  </si>
  <si>
    <t>2 개용 54 mm</t>
  </si>
  <si>
    <t>호표 87</t>
  </si>
  <si>
    <t>5686B116EDCEC41BA71DF28991C32A</t>
  </si>
  <si>
    <t>0101025686B116EDCEC41BA71DF28991C32A</t>
  </si>
  <si>
    <t>전화및LAN용포트</t>
  </si>
  <si>
    <t>MODULAR JACK 8P 1구</t>
  </si>
  <si>
    <t>호표 21</t>
  </si>
  <si>
    <t>51825116F74C944CB7FFA70CA064DD</t>
  </si>
  <si>
    <t>01010251825116F74C944CB7FFA70CA064DD</t>
  </si>
  <si>
    <t>MODULAR JACK 8P 2구</t>
  </si>
  <si>
    <t>호표 22</t>
  </si>
  <si>
    <t>51825116F74C944CB7FFA70CA0622F</t>
  </si>
  <si>
    <t>01010251825116F74C944CB7FFA70CA0622F</t>
  </si>
  <si>
    <t>광인출구</t>
  </si>
  <si>
    <t>2CORE</t>
  </si>
  <si>
    <t>호표 25</t>
  </si>
  <si>
    <t>51825116F74C944CB7FFA70F74C5C9</t>
  </si>
  <si>
    <t>01010251825116F74C944CB7FFA70F74C5C9</t>
  </si>
  <si>
    <t>0101025686B116EFF2D49A17334673466554</t>
  </si>
  <si>
    <t>0101025686B116EFF2D49A1733471BD4496A</t>
  </si>
  <si>
    <t>접지단자함 (통신)</t>
  </si>
  <si>
    <t>4CCT 스텐레스</t>
  </si>
  <si>
    <t>SET</t>
  </si>
  <si>
    <t>호표 89</t>
  </si>
  <si>
    <t>5686B116EDCEC41B9776058598D743</t>
  </si>
  <si>
    <t>0101025686B116EDCEC41B9776058598D743</t>
  </si>
  <si>
    <t>통합배선 주자재</t>
  </si>
  <si>
    <t>관급자재</t>
  </si>
  <si>
    <t>579C8116214E0430A7A3427DC7AFB7</t>
  </si>
  <si>
    <t>010102579C8116214E0430A7A3427DC7AFB7</t>
  </si>
  <si>
    <t>01010256C8B116D23404B037C110CF1D309D</t>
  </si>
  <si>
    <t>01010256C8B116D23404B037C110CF1C2AB2</t>
  </si>
  <si>
    <t>1종금속제가요전선관</t>
  </si>
  <si>
    <t>박스커넥터, 16 mm 비방수</t>
  </si>
  <si>
    <t>51E42116B0AD04B977B9A0B896D5D2A447AC99</t>
  </si>
  <si>
    <t>01010251E42116B0AD04B977B9A0B896D5D2A447AC99</t>
  </si>
  <si>
    <t>박스커넥터, 22 mm 비방수</t>
  </si>
  <si>
    <t>51E42116B0AD04B977B9A0B896D5D2A447AC98</t>
  </si>
  <si>
    <t>01010251E42116B0AD04B977B9A0B896D5D2A447AC98</t>
  </si>
  <si>
    <t>아우트렛박스 커버</t>
  </si>
  <si>
    <t>4각, 평</t>
  </si>
  <si>
    <t>51E42116B0AC6427B7510663426E4A0433069E</t>
  </si>
  <si>
    <t>01010251E42116B0AC6427B7510663426E4A0433069E</t>
  </si>
  <si>
    <t>스위치박스 커버</t>
  </si>
  <si>
    <t>4각, 2개용 오목</t>
  </si>
  <si>
    <t>51E42116B0AC6427B7510663426E4A04330695</t>
  </si>
  <si>
    <t>01010251E42116B0AC6427B7510663426E4A04330695</t>
  </si>
  <si>
    <t>SYSTEM BOX용, 8P 3구</t>
  </si>
  <si>
    <t>호표 23</t>
  </si>
  <si>
    <t>51825116F74C944CB7FFA70CA10AA0</t>
  </si>
  <si>
    <t>01010251825116F74C944CB7FFA70CA10AA0</t>
  </si>
  <si>
    <t>010103  TV설비공사</t>
  </si>
  <si>
    <t>010103</t>
  </si>
  <si>
    <t>0101035686B116EDCB04D3B7D4DBF277C5F1</t>
  </si>
  <si>
    <t>0101035686B116EDCB04D3B7D4DBF277C3C4</t>
  </si>
  <si>
    <t>0101035686B116EDCB04D38700BC82C3238B</t>
  </si>
  <si>
    <t>0101035686B116EDC8B49FF7010034BC1C8A</t>
  </si>
  <si>
    <t>TV용 고발포동축케이블</t>
  </si>
  <si>
    <t>5C-HFBT</t>
  </si>
  <si>
    <t>호표 15</t>
  </si>
  <si>
    <t>51825116F74C944CB7F1C902150AE9</t>
  </si>
  <si>
    <t>01010351825116F74C944CB7F1C902150AE9</t>
  </si>
  <si>
    <t>7C-HFBT</t>
  </si>
  <si>
    <t>호표 16</t>
  </si>
  <si>
    <t>51825116F74C944CB7F1C90215060E</t>
  </si>
  <si>
    <t>01010351825116F74C944CB7F1C90215060E</t>
  </si>
  <si>
    <t>0101035686B116EDCEC41BA71DF28991C203</t>
  </si>
  <si>
    <t>T.V분배기함</t>
  </si>
  <si>
    <t>4D+AMP+서지</t>
  </si>
  <si>
    <t>호표 30</t>
  </si>
  <si>
    <t>51825116F74C944CD7A426E472A120</t>
  </si>
  <si>
    <t>01010351825116F74C944CD7A426E472A120</t>
  </si>
  <si>
    <t>TV 콘센트</t>
  </si>
  <si>
    <t>1방</t>
  </si>
  <si>
    <t>호표 24</t>
  </si>
  <si>
    <t>51825116F74C944CB7FFA70E6CCC00</t>
  </si>
  <si>
    <t>01010351825116F74C944CB7FFA70E6CCC00</t>
  </si>
  <si>
    <t>010104  방송설비공사</t>
  </si>
  <si>
    <t>010104</t>
  </si>
  <si>
    <t>저독성폴리올레핀절연전선(HFIX) 통신</t>
  </si>
  <si>
    <t>1.5㎟(1.38㎜)</t>
  </si>
  <si>
    <t>호표 42</t>
  </si>
  <si>
    <t>5686B116EFF484704703240484B427</t>
  </si>
  <si>
    <t>0101045686B116EFF484704703240484B427</t>
  </si>
  <si>
    <t>나사없는전선관(통신)</t>
  </si>
  <si>
    <t>용융아연도도금 E31</t>
  </si>
  <si>
    <t>호표 64</t>
  </si>
  <si>
    <t>5686B116EDCB04D3E7A945C0E7CC21</t>
  </si>
  <si>
    <t>0101045686B116EDCB04D3E7A945C0E7CC21</t>
  </si>
  <si>
    <t>0101045686B116EDCB04D38700BC82C3238B</t>
  </si>
  <si>
    <t>0101045686B116EDCB04D38700BC82C32037</t>
  </si>
  <si>
    <t>0101045686B116EDCB04D3F74F211010B309</t>
  </si>
  <si>
    <t>0.6/1kV 고내화전선 (F-FR-8) 통신 옥내</t>
  </si>
  <si>
    <t>5C 2.5 ㎟</t>
  </si>
  <si>
    <t>호표 44</t>
  </si>
  <si>
    <t>5686B116EFF4847077DF9F76E91094</t>
  </si>
  <si>
    <t>0101045686B116EFF4847077DF9F76E91094</t>
  </si>
  <si>
    <t>10C 2.5 ㎟</t>
  </si>
  <si>
    <t>호표 45</t>
  </si>
  <si>
    <t>5686B116EFF4847077DF9F76E64638</t>
  </si>
  <si>
    <t>0101045686B116EFF4847077DF9F76E64638</t>
  </si>
  <si>
    <t>나사없는전선관 지지행거(통신)</t>
  </si>
  <si>
    <t>E31</t>
  </si>
  <si>
    <t>호표 40</t>
  </si>
  <si>
    <t>5686B116EFF6B447C7AE99C802DF2E</t>
  </si>
  <si>
    <t>0101045686B116EFF6B447C7AE99C802DF2E</t>
  </si>
  <si>
    <t>8각 54㎜</t>
  </si>
  <si>
    <t>호표 84</t>
  </si>
  <si>
    <t>5686B116EDCEC41BA71DF28990318E</t>
  </si>
  <si>
    <t>0101045686B116EDCEC41BA71DF28990318E</t>
  </si>
  <si>
    <t>0101045686B116EDCEC41BA71DF2899030E8</t>
  </si>
  <si>
    <t>0101045686B116EDCEC41BA71DF28991C203</t>
  </si>
  <si>
    <t>0101045686B116EDCEC41BA71DF28991C32A</t>
  </si>
  <si>
    <t>스피커단자함</t>
  </si>
  <si>
    <t>10 P, SUS</t>
  </si>
  <si>
    <t>호표 26</t>
  </si>
  <si>
    <t>51825116F74C944CA7EF5D69119C05</t>
  </si>
  <si>
    <t>01010451825116F74C944CA7EF5D69119C05</t>
  </si>
  <si>
    <t>PA용 스피커</t>
  </si>
  <si>
    <t>스피커(S.T), 천정용(3W)</t>
  </si>
  <si>
    <t>호표 27</t>
  </si>
  <si>
    <t>51825116F74C944CA7EF5D6A38AA4A</t>
  </si>
  <si>
    <t>01010451825116F74C944CA7EF5D6A38AA4A</t>
  </si>
  <si>
    <t>벽부형(3W)</t>
  </si>
  <si>
    <t>호표 28</t>
  </si>
  <si>
    <t>51825116F74C944CA7EF5D6A3A5551</t>
  </si>
  <si>
    <t>01010451825116F74C944CA7EF5D6A3A5551</t>
  </si>
  <si>
    <t>감쇄기</t>
  </si>
  <si>
    <t>ATT, 3단(3W)</t>
  </si>
  <si>
    <t>호표 29</t>
  </si>
  <si>
    <t>51825116F74C944CA7EF5D6A3FD76B</t>
  </si>
  <si>
    <t>01010451825116F74C944CA7EF5D6A3FD76B</t>
  </si>
  <si>
    <t>방송 주자재</t>
  </si>
  <si>
    <t>579C8116214E0430A7A3427DC7A92F</t>
  </si>
  <si>
    <t>010104579C8116214E0430A7A3427DC7A92F</t>
  </si>
  <si>
    <t>01010451E42116B0AD04B977B9A0B896D5D2A447AC99</t>
  </si>
  <si>
    <t>8각, 평</t>
  </si>
  <si>
    <t>51E42116B0AC6427B7510663426E4A0433069D</t>
  </si>
  <si>
    <t>01010451E42116B0AC6427B7510663426E4A0433069D</t>
  </si>
  <si>
    <t>01010451E42116B0AC6427B7510663426E4A0433069E</t>
  </si>
  <si>
    <t>나사없는전선관용 부품</t>
  </si>
  <si>
    <t>노말밴드, E31</t>
  </si>
  <si>
    <t>51E42116B0AD04B977B9AE1AEB876A8B292ACD</t>
  </si>
  <si>
    <t>01010451E42116B0AD04B977B9AE1AEB876A8B292ACD</t>
  </si>
  <si>
    <t>박스커넥터, E31</t>
  </si>
  <si>
    <t>51E42116B0AD04B977B9AE1AEAF96224741F9D</t>
  </si>
  <si>
    <t>01010451E42116B0AD04B977B9AE1AEAF96224741F9D</t>
  </si>
  <si>
    <t>커플링, E31</t>
  </si>
  <si>
    <t>51E42116B0AD04B977B9AE1AEAF96224741F96</t>
  </si>
  <si>
    <t>01010451E42116B0AD04B977B9AE1AEAF96224741F96</t>
  </si>
  <si>
    <t>010105  AV설비공사</t>
  </si>
  <si>
    <t>010105</t>
  </si>
  <si>
    <t>0101055686B116EDCB04D38700BC82C3238B</t>
  </si>
  <si>
    <t>0101055686B116EDCB04D38700BC82C32037</t>
  </si>
  <si>
    <t>0101055686B116EDCB04D38700BC82C321DE</t>
  </si>
  <si>
    <t>비닐코드선</t>
  </si>
  <si>
    <t>VCTF, 3C 1.5 ㎟</t>
  </si>
  <si>
    <t>호표 6</t>
  </si>
  <si>
    <t>51825116F74F648AA792EBD8016AD2</t>
  </si>
  <si>
    <t>01010551825116F74F648AA792EBD8016AD2</t>
  </si>
  <si>
    <t>VCTF, 3C 2.5 ㎟</t>
  </si>
  <si>
    <t>호표 7</t>
  </si>
  <si>
    <t>51825116F74F648AA792EBD8016BFD</t>
  </si>
  <si>
    <t>01010551825116F74F648AA792EBD8016BFD</t>
  </si>
  <si>
    <t>MIC CABLE</t>
  </si>
  <si>
    <t>L-2E5</t>
  </si>
  <si>
    <t>호표 17</t>
  </si>
  <si>
    <t>51825116F74C944CB7F1CF92B164B0</t>
  </si>
  <si>
    <t>01010551825116F74C944CB7F1CF92B164B0</t>
  </si>
  <si>
    <t>비디오 케이블</t>
  </si>
  <si>
    <t>RG-58</t>
  </si>
  <si>
    <t>호표 18</t>
  </si>
  <si>
    <t>51825116F74C944CB7F1CF92B7FC24</t>
  </si>
  <si>
    <t>01010551825116F74C944CB7F1CF92B7FC24</t>
  </si>
  <si>
    <t>HDMI 케이블</t>
  </si>
  <si>
    <t>호표 19</t>
  </si>
  <si>
    <t>51825116F74C944CB7F1CF92B89C7B</t>
  </si>
  <si>
    <t>01010551825116F74C944CB7F1CF92B89C7B</t>
  </si>
  <si>
    <t>Speaker Cable</t>
  </si>
  <si>
    <t>2S9F</t>
  </si>
  <si>
    <t>호표 20</t>
  </si>
  <si>
    <t>51825116F74C944CB7F1CF91AA7801</t>
  </si>
  <si>
    <t>01010551825116F74C944CB7F1CF91AA7801</t>
  </si>
  <si>
    <t>0101055686B116EDCEC41BA71DF2899030E8</t>
  </si>
  <si>
    <t>0101055686B116EDCEC41BA71DF28991C32A</t>
  </si>
  <si>
    <t>AV 주자재</t>
  </si>
  <si>
    <t>579C8116214E0430A7A3427DC7AE91</t>
  </si>
  <si>
    <t>010105579C8116214E0430A7A3427DC7AE91</t>
  </si>
  <si>
    <t>01010551E42116B0AC6427B7510663426E4A0433069E</t>
  </si>
  <si>
    <t>010106  CCTV설비공사</t>
  </si>
  <si>
    <t>010106</t>
  </si>
  <si>
    <t>0101065686B116EDCB04D3B7D4DBF277C3C4</t>
  </si>
  <si>
    <t>0101065686B116EDCB04D38700BC82C3238B</t>
  </si>
  <si>
    <t>0101065686B116EDCB04D38700BC82C32037</t>
  </si>
  <si>
    <t>0101065686B116EDCB04D38700BC82C321DE</t>
  </si>
  <si>
    <t>0101065686B116EDCB04D3F74F211010B309</t>
  </si>
  <si>
    <t xml:space="preserve"> 28 mm 비방수</t>
  </si>
  <si>
    <t>호표 67</t>
  </si>
  <si>
    <t>5686B116EDCB04D3F74F211010B15C</t>
  </si>
  <si>
    <t>0101065686B116EDCB04D3F74F211010B15C</t>
  </si>
  <si>
    <t>0101065686B116EDC8B49FB7A6D2A9099DDE</t>
  </si>
  <si>
    <t>0101065686B116EDCEC41BA71DF2899030E8</t>
  </si>
  <si>
    <t>풀박스(통신)</t>
  </si>
  <si>
    <t>100×100×100</t>
  </si>
  <si>
    <t>호표 88</t>
  </si>
  <si>
    <t>5686B116EDCEC41BA71DF55D0AD291</t>
  </si>
  <si>
    <t>0101065686B116EDCEC41BA71DF55D0AD291</t>
  </si>
  <si>
    <t>CCTV 주자재</t>
  </si>
  <si>
    <t>579C8116214E0430A7A3427DC7ABDC</t>
  </si>
  <si>
    <t>010106579C8116214E0430A7A3427DC7ABDC</t>
  </si>
  <si>
    <t>01010651E42116B0AD04B977B9A0B896D5D2A447AC99</t>
  </si>
  <si>
    <t>박스커넥터, 28 mm 비방수</t>
  </si>
  <si>
    <t>51E42116B0AD04B977B9A0B896D5D2A447AC9B</t>
  </si>
  <si>
    <t>01010651E42116B0AD04B977B9A0B896D5D2A447AC9B</t>
  </si>
  <si>
    <t>01010651E42116B0AC6427B7510663426E4A0433069E</t>
  </si>
  <si>
    <t>010107  주차관제설비공사</t>
  </si>
  <si>
    <t>010107</t>
  </si>
  <si>
    <t>2.5㎟(1.78㎜)</t>
  </si>
  <si>
    <t>호표 43</t>
  </si>
  <si>
    <t>5686B116EFF484704703240484B7FB</t>
  </si>
  <si>
    <t>0101075686B116EFF484704703240484B7FB</t>
  </si>
  <si>
    <t>HI  22 mm</t>
  </si>
  <si>
    <t>호표 55</t>
  </si>
  <si>
    <t>5686B116EDCB04D3B7D4DBF277C4EA</t>
  </si>
  <si>
    <t>0101075686B116EDCB04D3B7D4DBF277C4EA</t>
  </si>
  <si>
    <t>0101075686B116EDCB04D3B7D4DBF277C3C4</t>
  </si>
  <si>
    <t>0101075686B116EDCB04D38700BC82C3238B</t>
  </si>
  <si>
    <t>0101075686B116EDCB04D38700BC82C321DE</t>
  </si>
  <si>
    <t>0.6/1kV가교폴리에틸렌(F-CV) 통신</t>
  </si>
  <si>
    <t>3C 4㎟</t>
  </si>
  <si>
    <t>호표 41</t>
  </si>
  <si>
    <t>5686B116EFF484703764F57508E46C</t>
  </si>
  <si>
    <t>0101075686B116EFF484703764F57508E46C</t>
  </si>
  <si>
    <t>CAT 5E. 4P-0.5mm</t>
  </si>
  <si>
    <t>호표 69</t>
  </si>
  <si>
    <t>5686B116EDC8B49FB7A6D2A9099F8B</t>
  </si>
  <si>
    <t>0101075686B116EDC8B49FB7A6D2A9099F8B</t>
  </si>
  <si>
    <t>0101075686B116EFF2D49A17334673466554</t>
  </si>
  <si>
    <t>0101075686B116EFF2D49A17334673470A11</t>
  </si>
  <si>
    <t>주차관제 주자재</t>
  </si>
  <si>
    <t>579C8116214E0430A7A3427DC7A808</t>
  </si>
  <si>
    <t>010107579C8116214E0430A7A3427DC7A808</t>
  </si>
  <si>
    <t>010108  CABLE TRAY설비공사</t>
  </si>
  <si>
    <t>010108</t>
  </si>
  <si>
    <t>0101085686B116EDC8B49FF7010034BC1C8A</t>
  </si>
  <si>
    <t>HI TEC TRAY-분체(통신)</t>
  </si>
  <si>
    <t>300x1.0t(100)</t>
  </si>
  <si>
    <t>호표 74</t>
  </si>
  <si>
    <t>5686B116EDC94404C7DE13EA743D40</t>
  </si>
  <si>
    <t>0101085686B116EDC94404C7DE13EA743D40</t>
  </si>
  <si>
    <t>TRAY COVER-분체(통신)</t>
  </si>
  <si>
    <t>300W</t>
  </si>
  <si>
    <t>호표 75</t>
  </si>
  <si>
    <t>5686B116EDC94404C7DE13EA75CDCE</t>
  </si>
  <si>
    <t>0101085686B116EDC94404C7DE13EA75CDCE</t>
  </si>
  <si>
    <t>HOR. ELBOW-분체(통신)</t>
  </si>
  <si>
    <t>300W(100)</t>
  </si>
  <si>
    <t>호표 76</t>
  </si>
  <si>
    <t>5686B116EDC94404C7DE13EA7168DB</t>
  </si>
  <si>
    <t>0101085686B116EDC94404C7DE13EA7168DB</t>
  </si>
  <si>
    <t>VER. ELBOW-분체(통신)</t>
  </si>
  <si>
    <t>호표 77</t>
  </si>
  <si>
    <t>5686B116EDC94404C7DE13EA7E23AA</t>
  </si>
  <si>
    <t>0101085686B116EDC94404C7DE13EA7E23AA</t>
  </si>
  <si>
    <t>케이블트레이지지대(통신)</t>
  </si>
  <si>
    <t xml:space="preserve"> W300</t>
  </si>
  <si>
    <t>호표 10</t>
  </si>
  <si>
    <t>51825116F74F648AB7B51868763B28</t>
  </si>
  <si>
    <t>01010851825116F74F648AB7B51868763B28</t>
  </si>
  <si>
    <t>트레이,덕트지지대-벽체or바닥(통신)</t>
  </si>
  <si>
    <t>W300</t>
  </si>
  <si>
    <t>호표 11</t>
  </si>
  <si>
    <t>51825116F74F648AB7B51A1A4DEC8A</t>
  </si>
  <si>
    <t>01010851825116F74F648AB7B51A1A4DEC8A</t>
  </si>
  <si>
    <t>JOINER SET(분체)</t>
  </si>
  <si>
    <t>51E42116B0AD04B977B9A30CD14670E883190C</t>
  </si>
  <si>
    <t>01010851E42116B0AD04B977B9A30CD14670E883190C</t>
  </si>
  <si>
    <t>Hi-Tec Tray부속품</t>
  </si>
  <si>
    <t>BONDING JUMPER, FUSE</t>
  </si>
  <si>
    <t>...</t>
  </si>
  <si>
    <t>51E42116B0AD04B977B9AF3C7624B8DBFE60BB</t>
  </si>
  <si>
    <t>01010851E42116B0AD04B977B9AF3C7624B8DBFE60BB</t>
  </si>
  <si>
    <t>관통구 방화폼 (TRAY)</t>
  </si>
  <si>
    <t>300mm</t>
  </si>
  <si>
    <t>호표 12</t>
  </si>
  <si>
    <t>51825116F74F648AC742733DB416F9</t>
  </si>
  <si>
    <t>01010851825116F74F648AC742733DB416F9</t>
  </si>
  <si>
    <t>0102  자 재 구 매 비</t>
  </si>
  <si>
    <t>0102</t>
  </si>
  <si>
    <t>3</t>
  </si>
  <si>
    <t>010201  관급자설치 관급자재</t>
  </si>
  <si>
    <t>010201</t>
  </si>
  <si>
    <t>01020101  통합배선 (V.A.T 포함)</t>
  </si>
  <si>
    <t>01020101</t>
  </si>
  <si>
    <t>통합배선반</t>
  </si>
  <si>
    <t>호표 104</t>
  </si>
  <si>
    <t>579C8116214E0415D7EE231C66FE13</t>
  </si>
  <si>
    <t>01020101579C8116214E0415D7EE231C66FE13</t>
  </si>
  <si>
    <t>조달물품비</t>
  </si>
  <si>
    <t>호표 105</t>
  </si>
  <si>
    <t>579C8116214E0415D7EE231C66FE10</t>
  </si>
  <si>
    <t>01020101579C8116214E0415D7EE231C66FE10</t>
  </si>
  <si>
    <t>조달수수료</t>
  </si>
  <si>
    <t>합계의 0.54%</t>
  </si>
  <si>
    <t>식</t>
  </si>
  <si>
    <t>57D4C116E1C564CA27EBFFF5323F001</t>
  </si>
  <si>
    <t>0102010157D4C116E1C564CA27EBFFF5323F001</t>
  </si>
  <si>
    <t>단수정리</t>
  </si>
  <si>
    <t>560B51161DC5E4E8973115CBEAC50415773706</t>
  </si>
  <si>
    <t>01020101560B51161DC5E4E8973115CBEAC50415773706</t>
  </si>
  <si>
    <t>01020102  방송/A,V (V.A.T 포함)</t>
  </si>
  <si>
    <t>01020102</t>
  </si>
  <si>
    <t>호표 94</t>
  </si>
  <si>
    <t>01020102579C8116214E0430A7A3427DC7A92F</t>
  </si>
  <si>
    <t>호표 95</t>
  </si>
  <si>
    <t>01020102579C8116214E0430A7A3427DC7AE91</t>
  </si>
  <si>
    <t>560B51161DC5E4E8973115CBEAC50415773558</t>
  </si>
  <si>
    <t>01020102560B51161DC5E4E8973115CBEAC50415773558</t>
  </si>
  <si>
    <t>01020103  CCTV (V.A.T 포함)</t>
  </si>
  <si>
    <t>01020103</t>
  </si>
  <si>
    <t>호표 92</t>
  </si>
  <si>
    <t>01020103579C8116214E0430A7A3427DC7ABDC</t>
  </si>
  <si>
    <t>01020104  주차관제 (V.A.T 포함)</t>
  </si>
  <si>
    <t>01020104</t>
  </si>
  <si>
    <t>호표 93</t>
  </si>
  <si>
    <t>01020104579C8116214E0430A7A3427DC7A808</t>
  </si>
  <si>
    <t>0102010457D4C116E1C564CA27EBFFF5323F001</t>
  </si>
  <si>
    <t>560B51161DC5E4E8973115CBEAC504157734B1</t>
  </si>
  <si>
    <t>01020104560B51161DC5E4E8973115CBEAC504157734B1</t>
  </si>
  <si>
    <t>통신공사</t>
    <phoneticPr fontId="3" type="noConversion"/>
  </si>
  <si>
    <t>통신공사</t>
    <phoneticPr fontId="3" type="noConversion"/>
  </si>
  <si>
    <t>자 재 구 매 비 관급자설치 관급자재</t>
    <phoneticPr fontId="3" type="noConversion"/>
  </si>
  <si>
    <t>자 재 구 매 비 관급자설치 관급자재</t>
    <phoneticPr fontId="3" type="noConversion"/>
  </si>
  <si>
    <t>일 위 대 가 목 록</t>
  </si>
  <si>
    <t>코  드</t>
  </si>
  <si>
    <t>재 료 비</t>
  </si>
  <si>
    <t>노 무 비</t>
  </si>
  <si>
    <t>경    비</t>
  </si>
  <si>
    <t>합    계</t>
  </si>
  <si>
    <t>번  호</t>
  </si>
  <si>
    <t>비      고</t>
  </si>
  <si>
    <t>노임계수</t>
  </si>
  <si>
    <t>할증</t>
  </si>
  <si>
    <t>품셈개요</t>
  </si>
  <si>
    <t>장비일위</t>
  </si>
  <si>
    <t>일위대가</t>
  </si>
  <si>
    <t>할증적용</t>
  </si>
  <si>
    <t>할증저장</t>
  </si>
  <si>
    <t>할증율</t>
  </si>
  <si>
    <t>HAL1</t>
  </si>
  <si>
    <t>HAL2</t>
  </si>
  <si>
    <t>HAL3</t>
  </si>
  <si>
    <t>일위대가+자재</t>
  </si>
  <si>
    <t>할증체크</t>
  </si>
  <si>
    <t>굴삭기(무한궤도)  0.2㎥  HR  공통 8-3,4(0201)   ( 호표 1 )</t>
  </si>
  <si>
    <t>51DA411623C75434A7165627D8D2B6E674D6EA17</t>
  </si>
  <si>
    <t>굴삭기(무한궤도)</t>
  </si>
  <si>
    <t>0.2㎥</t>
  </si>
  <si>
    <t>HR</t>
  </si>
  <si>
    <t>호표 1</t>
  </si>
  <si>
    <t>A</t>
  </si>
  <si>
    <t>공통 8-3,4(0201)</t>
  </si>
  <si>
    <t>대</t>
  </si>
  <si>
    <t>천원</t>
  </si>
  <si>
    <t>51DA411623C75434A7165627D8D2B6E674D6EA</t>
  </si>
  <si>
    <t>51DA411623C75434A7165627D8D2B6E674D6EA1751DA411623C75434A7165627D8D2B6E674D6EA</t>
  </si>
  <si>
    <t>경유</t>
  </si>
  <si>
    <t>저유황</t>
  </si>
  <si>
    <t>L</t>
  </si>
  <si>
    <t>51C9B1160522C45BB7E496B31A601AC3F77C9C</t>
  </si>
  <si>
    <t>51DA411623C75434A7165627D8D2B6E674D6EA1751C9B1160522C45BB7E496B31A601AC3F77C9C</t>
  </si>
  <si>
    <t>건설기계운전사</t>
  </si>
  <si>
    <t>일반공사직종</t>
  </si>
  <si>
    <t>인</t>
  </si>
  <si>
    <t>561EF116676E5481B7A1B8BD6E32D64ED3E637</t>
  </si>
  <si>
    <t>51DA411623C75434A7165627D8D2B6E674D6EA17561EF116676E5481B7A1B8BD6E32D64ED3E637</t>
  </si>
  <si>
    <t>잡재료</t>
  </si>
  <si>
    <t>주연료비의 21%</t>
  </si>
  <si>
    <t>51DA411623C75434A7165627D8D2B6E674D6EA1757D4C116E1C564CA27EBFFF5323F001</t>
  </si>
  <si>
    <t xml:space="preserve"> [ 합          계 ]</t>
  </si>
  <si>
    <t>굴삭기(무한궤도)  0.7㎥  HR  공통 8-3,4(0201)   ( 호표 2 )</t>
  </si>
  <si>
    <t>51DA411623C75434A7165627D8D73820164E3225</t>
  </si>
  <si>
    <t>0.7㎥</t>
  </si>
  <si>
    <t>호표 2</t>
  </si>
  <si>
    <t>굴삭기(유압식백호)</t>
  </si>
  <si>
    <t>0.7 M3</t>
  </si>
  <si>
    <t>51DA411623C75434A7165627D8D73820164E32</t>
  </si>
  <si>
    <t>51DA411623C75434A7165627D8D73820164E322551DA411623C75434A7165627D8D73820164E32</t>
  </si>
  <si>
    <t>51DA411623C75434A7165627D8D73820164E3225561EF116676E5481B7A1B8BD6E32D64ED3E637</t>
  </si>
  <si>
    <t>51DA411623C75434A7165627D8D73820164E322551C9B1160522C45BB7E496B31A601AC3F77C9C</t>
  </si>
  <si>
    <t>주연료비의 22%</t>
  </si>
  <si>
    <t>51DA411623C75434A7165627D8D73820164E322557D4C116E1C564CA27EBFFF5323F001</t>
  </si>
  <si>
    <t>진동 롤러(핸드가이드식)  0.7ton  HR  공통 8-3,4(1305)   ( 호표 3 )</t>
  </si>
  <si>
    <t>51DA411623C7542A17FEAF711539E74429B60E12</t>
  </si>
  <si>
    <t>진동 롤러(핸드가이드식)</t>
  </si>
  <si>
    <t>0.7ton</t>
  </si>
  <si>
    <t>호표 3</t>
  </si>
  <si>
    <t>공통 8-3,4(1305)</t>
  </si>
  <si>
    <t>0.7톤</t>
  </si>
  <si>
    <t>51DA411623C7542A17FEAF711539E74429B60E</t>
  </si>
  <si>
    <t>51DA411623C7542A17FEAF711539E74429B60E1251DA411623C7542A17FEAF711539E74429B60E</t>
  </si>
  <si>
    <t>일반기계운전사</t>
  </si>
  <si>
    <t>561EF116676E5481B7A1B8BD6E32D64ED3E7C6</t>
  </si>
  <si>
    <t>51DA411623C7542A17FEAF711539E74429B60E12561EF116676E5481B7A1B8BD6E32D64ED3E7C6</t>
  </si>
  <si>
    <t>51DA411623C7542A17FEAF711539E74429B60E1251C9B1160522C45BB7E496B31A601AC3F77C9C</t>
  </si>
  <si>
    <t>주연료비의 13%</t>
  </si>
  <si>
    <t>51DA411623C7542A17FEAF711539E74429B60E1257D4C116E1C564CA27EBFFF5323F001</t>
  </si>
  <si>
    <t>래머  80kg  HR  공통 8-3,4(1630)   ( 호표 4 )</t>
  </si>
  <si>
    <t>51DA411623C7542A47B0A30A04D9499F607FC17B</t>
  </si>
  <si>
    <t>래머</t>
  </si>
  <si>
    <t>80kg</t>
  </si>
  <si>
    <t>호표 4</t>
  </si>
  <si>
    <t>공통 8-3,4(1630)</t>
  </si>
  <si>
    <t>51DA411623C7542A47B0A30A04D9499F607FC1</t>
  </si>
  <si>
    <t>51DA411623C7542A47B0A30A04D9499F607FC17B51DA411623C7542A47B0A30A04D9499F607FC1</t>
  </si>
  <si>
    <t>휘발유</t>
  </si>
  <si>
    <t>무연</t>
  </si>
  <si>
    <t>51C9B1160522C45BB7E495A84DD82FB9082E2B</t>
  </si>
  <si>
    <t>51DA411623C7542A47B0A30A04D9499F607FC17B51C9B1160522C45BB7E495A84DD82FB9082E2B</t>
  </si>
  <si>
    <t>51DA411623C7542A47B0A30A04D9499F607FC17B561EF116676E5481B7A1B8BD6E32D64ED3E7C6</t>
  </si>
  <si>
    <t>주연료비의 10%</t>
  </si>
  <si>
    <t>51DA411623C7542A47B0A30A04D9499F607FC17B57D4C116E1C564CA27EBFFF5323F001</t>
  </si>
  <si>
    <t>크레인(타이어)  10톤  HR  공통 8-3,4(2104)   ( 호표 5 )</t>
  </si>
  <si>
    <t>51DA411623C75419A78D5DAA234071EFB522429E</t>
  </si>
  <si>
    <t>크레인(타이어)</t>
  </si>
  <si>
    <t>10톤</t>
  </si>
  <si>
    <t>호표 5</t>
  </si>
  <si>
    <t>공통 8-3,4(2104)</t>
  </si>
  <si>
    <t>51DA411623C75419A78D5DAA234071EFB52242</t>
  </si>
  <si>
    <t>51DA411623C75419A78D5DAA234071EFB522429E51DA411623C75419A78D5DAA234071EFB52242</t>
  </si>
  <si>
    <t>51DA411623C75419A78D5DAA234071EFB522429E51C9B1160522C45BB7E496B31A601AC3F77C9C</t>
  </si>
  <si>
    <t>51DA411623C75419A78D5DAA234071EFB522429E561EF116676E5481B7A1B8BD6E32D64ED3E637</t>
  </si>
  <si>
    <t>주연료비의 39%</t>
  </si>
  <si>
    <t>51DA411623C75419A78D5DAA234071EFB522429E57D4C116E1C564CA27EBFFF5323F001</t>
  </si>
  <si>
    <t>비닐코드선  VCTF, 3C 1.5 ㎟  M  전기 5-13   ( 호표 6 )</t>
  </si>
  <si>
    <t>전기 5-13</t>
  </si>
  <si>
    <t>51F541164C1E54DC076F0216D284C70C6E46D6</t>
  </si>
  <si>
    <t>51825116F74F648AA792EBD8016AD251F541164C1E54DC076F0216D284C70C6E46D6</t>
  </si>
  <si>
    <t>잡재료비</t>
  </si>
  <si>
    <t>배관배선의 2%</t>
  </si>
  <si>
    <t>51825116F74F648AA792EBD8016AD257D4C116E1C564CA27EBFFF5323F001</t>
  </si>
  <si>
    <t>저압케이블전공</t>
  </si>
  <si>
    <t>561EF116676E5481B7A1B8BD6E32D64ED3E510</t>
  </si>
  <si>
    <t>51825116F74F648AA792EBD8016AD2561EF116676E5481B7A1B8BD6E32D64ED3E510</t>
  </si>
  <si>
    <t>공구손료</t>
  </si>
  <si>
    <t>인력품의 3%</t>
  </si>
  <si>
    <t>57D4C116E1C564CA27EBFFF5323C002</t>
  </si>
  <si>
    <t>비닐코드선  VCTF, 3C 2.5 ㎟  M  전기 5-13   ( 호표 7 )</t>
  </si>
  <si>
    <t>51F541164C1E54DC076F0216D284C70C6E46D3</t>
  </si>
  <si>
    <t>51825116F74F648AA792EBD8016BFD51F541164C1E54DC076F0216D284C70C6E46D3</t>
  </si>
  <si>
    <t>51825116F74F648AA792EBD8016BFD57D4C116E1C564CA27EBFFF5323F001</t>
  </si>
  <si>
    <t>51825116F74F648AA792EBD8016BFD561EF116676E5481B7A1B8BD6E32D64ED3E510</t>
  </si>
  <si>
    <t>강제전선관용 부품 (통신)  위샤캡, 36 C  개  통신 3-7-1   ( 호표 8 )</t>
  </si>
  <si>
    <t>통신 3-7-1</t>
  </si>
  <si>
    <t>위샤캡, 36C</t>
  </si>
  <si>
    <t>51E42116B0AD04B977B9AE1AEF75177B520E33</t>
  </si>
  <si>
    <t>51825116F74F648AB7BE75363431AC51E42116B0AD04B977B9AE1AEF75177B520E33</t>
  </si>
  <si>
    <t>통신내선공</t>
  </si>
  <si>
    <t>561EF116676E5481B7A1B8BD6E32D64ED3EA9C</t>
  </si>
  <si>
    <t>51825116F74F648AB7BE75363431AC561EF116676E5481B7A1B8BD6E32D64ED3EA9C</t>
  </si>
  <si>
    <t>51825116F74F648AB7BE75363431AC57D4C116E1C564CA27EBFFF5323F001</t>
  </si>
  <si>
    <t>강제전선관용 부품 (통신)  위샤캡, 54 C  개  통신 3-7-1   ( 호표 9 )</t>
  </si>
  <si>
    <t>위샤캡, 54C</t>
  </si>
  <si>
    <t>51E42116B0AD04B977B9AE1AEF75177B520E35</t>
  </si>
  <si>
    <t>51825116F74F648AB7BE753635C22051E42116B0AD04B977B9AE1AEF75177B520E35</t>
  </si>
  <si>
    <t>51825116F74F648AB7BE753635C220561EF116676E5481B7A1B8BD6E32D64ED3EA9C</t>
  </si>
  <si>
    <t>51825116F74F648AB7BE753635C22057D4C116E1C564CA27EBFFF5323F001</t>
  </si>
  <si>
    <t>케이블트레이지지대(통신)   W300  개소  통신 3-7-1   ( 호표 10 )</t>
  </si>
  <si>
    <t>케이블트레이부속품</t>
  </si>
  <si>
    <t>U CHANNEL, 41x41x2.6t</t>
  </si>
  <si>
    <t>51E42116B0AD04B977B9A30CD53AB5C9260EFF</t>
  </si>
  <si>
    <t>51825116F74F648AB7B51868763B2851E42116B0AD04B977B9A30CD53AB5C9260EFF</t>
  </si>
  <si>
    <t>전산볼트(통신)</t>
  </si>
  <si>
    <t>M10×1000㎜</t>
  </si>
  <si>
    <t>51E4A11686E054BC771047CC9B693573A7FBF6</t>
  </si>
  <si>
    <t>51825116F74F648AB7B51868763B2851E4A11686E054BC771047CC9B693573A7FBF6</t>
  </si>
  <si>
    <t>스트롱앵커(통신)</t>
  </si>
  <si>
    <t>M10×L50mm</t>
  </si>
  <si>
    <t>51E4A11686E05480C76427A2679E3F3A3FE9CC</t>
  </si>
  <si>
    <t>51825116F74F648AB7B51868763B2851E4A11686E05480C76427A2679E3F3A3FE9CC</t>
  </si>
  <si>
    <t>6각너트</t>
  </si>
  <si>
    <t>M10</t>
  </si>
  <si>
    <t>51E4A11686E054BC677073A2207A9BEC0FB82B</t>
  </si>
  <si>
    <t>51825116F74F648AB7B51868763B2851E4A11686E054BC677073A2207A9BEC0FB82B</t>
  </si>
  <si>
    <t>스프링 와샤</t>
  </si>
  <si>
    <t>10mm</t>
  </si>
  <si>
    <t>51E4A11686E054BC97C6213CBFA294FB423962</t>
  </si>
  <si>
    <t>51825116F74F648AB7B51868763B2851E4A11686E054BC97C6213CBFA294FB423962</t>
  </si>
  <si>
    <t>RAIL CLAMP</t>
  </si>
  <si>
    <t>51E42116B0AD04B977B9A30CD5327F09E92325</t>
  </si>
  <si>
    <t>51825116F74F648AB7B51868763B2851E42116B0AD04B977B9A30CD5327F09E92325</t>
  </si>
  <si>
    <t>51825116F74F648AB7B51868763B28561EF116676E5481B7A1B8BD6E32D64ED3EA9C</t>
  </si>
  <si>
    <t>51825116F74F648AB7B51868763B2857D4C116E1C564CA27EBFFF5323F001</t>
  </si>
  <si>
    <t>트레이,덕트지지대-벽체or바닥(통신)  W300  개소  통신 3-7-1   ( 호표 11 )</t>
  </si>
  <si>
    <t>51825116F74F648AB7B51A1A4DEC8A51E42116B0AD04B977B9A30CD53AB5C9260EFF</t>
  </si>
  <si>
    <t>셋트앵커(통신)</t>
  </si>
  <si>
    <t>M10×L75mm</t>
  </si>
  <si>
    <t>51E4A11686E05480C76427A2679E3F3A3FE825</t>
  </si>
  <si>
    <t>51825116F74F648AB7B51A1A4DEC8A51E4A11686E05480C76427A2679E3F3A3FE825</t>
  </si>
  <si>
    <t>51825116F74F648AB7B51A1A4DEC8A51E4A11686E054BC677073A2207A9BEC0FB82B</t>
  </si>
  <si>
    <t>51825116F74F648AB7B51A1A4DEC8A51E4A11686E054BC97C6213CBFA294FB423962</t>
  </si>
  <si>
    <t>51825116F74F648AB7B51A1A4DEC8A51E42116B0AD04B977B9A30CD5327F09E92325</t>
  </si>
  <si>
    <t>51825116F74F648AB7B51A1A4DEC8A561EF116676E5481B7A1B8BD6E32D64ED3EA9C</t>
  </si>
  <si>
    <t>51825116F74F648AB7B51A1A4DEC8A57D4C116E1C564CA27EBFFF5323F001</t>
  </si>
  <si>
    <t>관통구 방화폼 (TRAY)  300mm  개소  A사   ( 호표 12 )</t>
  </si>
  <si>
    <t>A사</t>
  </si>
  <si>
    <t>미네랄울보온판</t>
  </si>
  <si>
    <t>미네랄울 (100kg/㎥)</t>
  </si>
  <si>
    <t>㎡</t>
  </si>
  <si>
    <t>560B51167D2E8443C75B02A4B61619F899C71F</t>
  </si>
  <si>
    <t>51825116F74F648AC742733DB416F9560B51167D2E8443C75B02A4B61619F899C71F</t>
  </si>
  <si>
    <t>실리콘 RTV 폼</t>
  </si>
  <si>
    <t>BMG-80</t>
  </si>
  <si>
    <t>kg</t>
  </si>
  <si>
    <t>560B51167D2E8443C75B02A4B61619F89AEE29</t>
  </si>
  <si>
    <t>51825116F74F648AC742733DB416F9560B51167D2E8443C75B02A4B61619F89AEE29</t>
  </si>
  <si>
    <t>방화 실리콘 실란트</t>
  </si>
  <si>
    <t>BMG-LS109(실란트)</t>
  </si>
  <si>
    <t>ml</t>
  </si>
  <si>
    <t>560B51167D2E8443C75B02A4B61619F89BF474</t>
  </si>
  <si>
    <t>51825116F74F648AC742733DB416F9560B51167D2E8443C75B02A4B61619F89BF474</t>
  </si>
  <si>
    <t>내장공</t>
  </si>
  <si>
    <t>561EF116676E5481B7A1B8BD6E32D64ED3E1BD</t>
  </si>
  <si>
    <t>51825116F74F648AC742733DB416F9561EF116676E5481B7A1B8BD6E32D64ED3E1BD</t>
  </si>
  <si>
    <t>특별인부</t>
  </si>
  <si>
    <t>561EF116676E5481B7A1B8BD6E32D64ED3E247</t>
  </si>
  <si>
    <t>51825116F74F648AC742733DB416F9561EF116676E5481B7A1B8BD6E32D64ED3E247</t>
  </si>
  <si>
    <t>보통인부</t>
  </si>
  <si>
    <t>561EF116676E5481B7A1B8BD6E32D64ED3E246</t>
  </si>
  <si>
    <t>51825116F74F648AC742733DB416F9561EF116676E5481B7A1B8BD6E32D64ED3E246</t>
  </si>
  <si>
    <t>51825116F74F648AC742733DB416F957D4C116E1C564CA27EBFFF5323F001</t>
  </si>
  <si>
    <t>광섬유 케이블  2Core (S/M)  M  통신 4-1-3   ( 호표 13 )</t>
  </si>
  <si>
    <t>통신 4-1-3</t>
  </si>
  <si>
    <t>51F541164C1E54DC076D539321C2CA9BC6C4A5</t>
  </si>
  <si>
    <t>51825116F74C944CB7F1C90EC42AEA51F541164C1E54DC076D539321C2CA9BC6C4A5</t>
  </si>
  <si>
    <t>51825116F74C944CB7F1C90EC42AEA57D4C116E1C564CA27EBFFF5323F001</t>
  </si>
  <si>
    <t>광케이블설치사</t>
  </si>
  <si>
    <t>561EF116676E5481B7A1BB7117D5F4287121B6</t>
  </si>
  <si>
    <t>51825116F74C944CB7F1C90EC42AEA561EF116676E5481B7A1BB7117D5F4287121B6</t>
  </si>
  <si>
    <t>51825116F74C944CB7F1C90EC42AEA561EF116676E5481B7A1B8BD6E32D64ED3E247</t>
  </si>
  <si>
    <t>51825116F74C944CB7F1C90EC42AEA57D4C116E1C564CA27EBFFF5323C002</t>
  </si>
  <si>
    <t>광섬유 케이블  12Core (S/M)  M  통신 4-1-3   ( 호표 14 )</t>
  </si>
  <si>
    <t>51F541164C1E54DC076D539321C2CA9BC6C54F</t>
  </si>
  <si>
    <t>51825116F74C944CB7F1C90EC420E651F541164C1E54DC076D539321C2CA9BC6C54F</t>
  </si>
  <si>
    <t>51825116F74C944CB7F1C90EC420E657D4C116E1C564CA27EBFFF5323F001</t>
  </si>
  <si>
    <t>51825116F74C944CB7F1C90EC420E6561EF116676E5481B7A1BB7117D5F4287121B6</t>
  </si>
  <si>
    <t>51825116F74C944CB7F1C90EC420E6561EF116676E5481B7A1B8BD6E32D64ED3E247</t>
  </si>
  <si>
    <t>51825116F74C944CB7F1C90EC420E657D4C116E1C564CA27EBFFF5323C002</t>
  </si>
  <si>
    <t>TV용 고발포동축케이블  5C-HFBT  M  통신 4-2-1   ( 호표 15 )</t>
  </si>
  <si>
    <t>통신 4-2-1</t>
  </si>
  <si>
    <t>51F541164C1E54DC076E7D0D071D4B6A14F498</t>
  </si>
  <si>
    <t>51825116F74C944CB7F1C902150AE951F541164C1E54DC076E7D0D071D4B6A14F498</t>
  </si>
  <si>
    <t>51825116F74C944CB7F1C902150AE957D4C116E1C564CA27EBFFF5323F001</t>
  </si>
  <si>
    <t>통신케이블공</t>
  </si>
  <si>
    <t>561EF116676E5481B7A1B8BD6E32D64ED3EA93</t>
  </si>
  <si>
    <t>51825116F74C944CB7F1C902150AE9561EF116676E5481B7A1B8BD6E32D64ED3EA93</t>
  </si>
  <si>
    <t>51825116F74C944CB7F1C902150AE957D4C116E1C564CA27EBFFF5323C002</t>
  </si>
  <si>
    <t>TV용 고발포동축케이블  7C-HFBT  M  통신 4-2-1   ( 호표 16 )</t>
  </si>
  <si>
    <t>51F541164C1E54DC076E7D0D071D4B6A14F496</t>
  </si>
  <si>
    <t>51825116F74C944CB7F1C90215060E51F541164C1E54DC076E7D0D071D4B6A14F496</t>
  </si>
  <si>
    <t>51825116F74C944CB7F1C90215060E57D4C116E1C564CA27EBFFF5323F001</t>
  </si>
  <si>
    <t>51825116F74C944CB7F1C90215060E561EF116676E5481B7A1B8BD6E32D64ED3EA93</t>
  </si>
  <si>
    <t>51825116F74C944CB7F1C90215060E57D4C116E1C564CA27EBFFF5323C002</t>
  </si>
  <si>
    <t>MIC CABLE  L-2E5  M  통신 4-8-1   ( 호표 17 )</t>
  </si>
  <si>
    <t>통신 4-8-1</t>
  </si>
  <si>
    <t>51BF61164321D46737F3FF3F02C762165CA589</t>
  </si>
  <si>
    <t>51825116F74C944CB7F1CF92B164B051BF61164321D46737F3FF3F02C762165CA589</t>
  </si>
  <si>
    <t>51825116F74C944CB7F1CF92B164B057D4C116E1C564CA27EBFFF5323F001</t>
  </si>
  <si>
    <t>51825116F74C944CB7F1CF92B164B0561EF116676E5481B7A1B8BD6E32D64ED3EA93</t>
  </si>
  <si>
    <t>51825116F74C944CB7F1CF92B164B057D4C116E1C564CA27EBFFF5323C002</t>
  </si>
  <si>
    <t>비디오 케이블  RG-58  M  통신 4-8-1   ( 호표 18 )</t>
  </si>
  <si>
    <t>51BF61164321D46737F3FF3F0489C560EA48A5</t>
  </si>
  <si>
    <t>51825116F74C944CB7F1CF92B7FC2451BF61164321D46737F3FF3F0489C560EA48A5</t>
  </si>
  <si>
    <t>51825116F74C944CB7F1CF92B7FC2457D4C116E1C564CA27EBFFF5323F001</t>
  </si>
  <si>
    <t>51825116F74C944CB7F1CF92B7FC24561EF116676E5481B7A1B8BD6E32D64ED3EA93</t>
  </si>
  <si>
    <t>51825116F74C944CB7F1CF92B7FC2457D4C116E1C564CA27EBFFF5323C002</t>
  </si>
  <si>
    <t>HDMI 케이블    M  통신 4-8-1   ( 호표 19 )</t>
  </si>
  <si>
    <t>51BF61164321D46737F3FF3F0B3874D07DE753</t>
  </si>
  <si>
    <t>51825116F74C944CB7F1CF92B89C7B51BF61164321D46737F3FF3F0B3874D07DE753</t>
  </si>
  <si>
    <t>51825116F74C944CB7F1CF92B89C7B57D4C116E1C564CA27EBFFF5323F001</t>
  </si>
  <si>
    <t>51825116F74C944CB7F1CF92B89C7B561EF116676E5481B7A1B8BD6E32D64ED3EA93</t>
  </si>
  <si>
    <t>51825116F74C944CB7F1CF92B89C7B57D4C116E1C564CA27EBFFF5323C002</t>
  </si>
  <si>
    <t>Speaker Cable  2S9F  M  통신 4-8-1   ( 호표 20 )</t>
  </si>
  <si>
    <t>51BF61164321D46737F3FF3E7C176C8243531F</t>
  </si>
  <si>
    <t>51825116F74C944CB7F1CF91AA780151BF61164321D46737F3FF3E7C176C8243531F</t>
  </si>
  <si>
    <t>51825116F74C944CB7F1CF91AA780157D4C116E1C564CA27EBFFF5323F001</t>
  </si>
  <si>
    <t>51825116F74C944CB7F1CF91AA7801561EF116676E5481B7A1B8BD6E32D64ED3EA9C</t>
  </si>
  <si>
    <t>전화및LAN용포트  MODULAR JACK 8P 1구  개  통신 4-3-2   ( 호표 21 )</t>
  </si>
  <si>
    <t>통신 4-3-2</t>
  </si>
  <si>
    <t>51E42116B0AC6427C7781EABCEB78DA634ED30</t>
  </si>
  <si>
    <t>51825116F74C944CB7FFA70CA064DD51E42116B0AC6427C7781EABCEB78DA634ED30</t>
  </si>
  <si>
    <t>1개용일체형붙임쇠</t>
  </si>
  <si>
    <t>51E42116B0AC6427C7781EAA281CD4787AB1C6</t>
  </si>
  <si>
    <t>51825116F74C944CB7FFA70CA064DD51E42116B0AC6427C7781EAA281CD4787AB1C6</t>
  </si>
  <si>
    <t>대각1개용플레이트</t>
  </si>
  <si>
    <t>51E42116B0AC6427B7510662BB9CEF298ABC37</t>
  </si>
  <si>
    <t>51825116F74C944CB7FFA70CA064DD51E42116B0AC6427B7510662BB9CEF298ABC37</t>
  </si>
  <si>
    <t>51825116F74C944CB7FFA70CA064DD561EF116676E5481B7A1B8BD6E32D64ED3EA9C</t>
  </si>
  <si>
    <t>51825116F74C944CB7FFA70CA064DD57D4C116E1C564CA27EBFFF5323F001</t>
  </si>
  <si>
    <t>전화및LAN용포트  MODULAR JACK 8P 2구  개  통신 4-3-2   ( 호표 22 )</t>
  </si>
  <si>
    <t>5182B11606E5B4B37755C54F6B24F408E86B89</t>
  </si>
  <si>
    <t>51825116F74C944CB7FFA70CA0622F5182B11606E5B4B37755C54F6B24F408E86B89</t>
  </si>
  <si>
    <t>51825116F74C944CB7FFA70CA0622F51E42116B0AC6427C7781EAA281CD4787AB1C6</t>
  </si>
  <si>
    <t>51825116F74C944CB7FFA70CA0622F51E42116B0AC6427B7510662BB9CEF298ABC37</t>
  </si>
  <si>
    <t>51825116F74C944CB7FFA70CA0622F561EF116676E5481B7A1B8BD6E32D64ED3EA9C</t>
  </si>
  <si>
    <t>51825116F74C944CB7FFA70CA0622F57D4C116E1C564CA27EBFFF5323F001</t>
  </si>
  <si>
    <t>전화및LAN용포트  SYSTEM BOX용, 8P 3구  개  통신 4-3-2   ( 호표 23 )</t>
  </si>
  <si>
    <t>SYSTEM BOX용, 8P 1구</t>
  </si>
  <si>
    <t>5182B11606E5B4B37755C54F6B213FFB7E1119</t>
  </si>
  <si>
    <t>51825116F74C944CB7FFA70CA10AA05182B11606E5B4B37755C54F6B213FFB7E1119</t>
  </si>
  <si>
    <t>SYSTEM BOX용, 8P 2구</t>
  </si>
  <si>
    <t>5182B11606E5B4B37755C54F6B2EF7B509BB55</t>
  </si>
  <si>
    <t>51825116F74C944CB7FFA70CA10AA05182B11606E5B4B37755C54F6B2EF7B509BB55</t>
  </si>
  <si>
    <t>51825116F74C944CB7FFA70CA10AA0561EF116676E5481B7A1B8BD6E32D64ED3EA9C</t>
  </si>
  <si>
    <t>51825116F74C944CB7FFA70CA10AA057D4C116E1C564CA27EBFFF5323F001</t>
  </si>
  <si>
    <t>TV 콘센트  1방  개  통신 4-2-2   ( 호표 24 )</t>
  </si>
  <si>
    <t>통신 4-2-2</t>
  </si>
  <si>
    <t>51E42116B0AC6427C7781EABCEB78DA634ED3F</t>
  </si>
  <si>
    <t>51825116F74C944CB7FFA70E6CCC0051E42116B0AC6427C7781EABCEB78DA634ED3F</t>
  </si>
  <si>
    <t>51825116F74C944CB7FFA70E6CCC0051E42116B0AC6427C7781EAA281CD4787AB1C6</t>
  </si>
  <si>
    <t>51825116F74C944CB7FFA70E6CCC0051E42116B0AC6427B7510662BB9CEF298ABC37</t>
  </si>
  <si>
    <t>51825116F74C944CB7FFA70E6CCC00561EF116676E5481B7A1B8BD6E32D64ED3EA9C</t>
  </si>
  <si>
    <t>통신관련산업기사</t>
  </si>
  <si>
    <t>기타 직종</t>
  </si>
  <si>
    <t>561EF116676E5481B7A1BC1881E6DB905785FB</t>
  </si>
  <si>
    <t>51825116F74C944CB7FFA70E6CCC00561EF116676E5481B7A1BC1881E6DB905785FB</t>
  </si>
  <si>
    <t>51825116F74C944CB7FFA70E6CCC0057D4C116E1C564CA27EBFFF5323F001</t>
  </si>
  <si>
    <t>광인출구  2CORE  개  통신 4-1-3   ( 호표 25 )</t>
  </si>
  <si>
    <t>51E42116B0AC6427C7781EABCEB78DA52BCF12</t>
  </si>
  <si>
    <t>51825116F74C944CB7FFA70F74C5C951E42116B0AC6427C7781EABCEB78DA52BCF12</t>
  </si>
  <si>
    <t>51825116F74C944CB7FFA70F74C5C9561EF116676E5481B7A1BB7117D5F4287121B6</t>
  </si>
  <si>
    <t>51825116F74C944CB7FFA70F74C5C957D4C116E1C564CA27EBFFF5323F001</t>
  </si>
  <si>
    <t>스피커단자함  10 P, SUS  개  통신 3-3-2   ( 호표 26 )</t>
  </si>
  <si>
    <t>통신 3-3-2</t>
  </si>
  <si>
    <t>519CA116785114B4F7C57097FEED6C51B8FAF2</t>
  </si>
  <si>
    <t>51825116F74C944CA7EF5D69119C05519CA116785114B4F7C57097FEED6C51B8FAF2</t>
  </si>
  <si>
    <t>51825116F74C944CA7EF5D69119C05561EF116676E5481B7A1B8BD6E32D64ED3E246</t>
  </si>
  <si>
    <t>51825116F74C944CA7EF5D69119C05561EF116676E5481B7A1B8BD6E32D64ED3EA93</t>
  </si>
  <si>
    <t>51825116F74C944CA7EF5D69119C0557D4C116E1C564CA27EBFFF5323F001</t>
  </si>
  <si>
    <t>PA용 스피커  스피커(S.T), 천정용(3W)  개  통신 7-11-5   ( 호표 27 )</t>
  </si>
  <si>
    <t>통신 7-11-5</t>
  </si>
  <si>
    <t>5182111602AA149517E87F8E400B6BE4E60F94</t>
  </si>
  <si>
    <t>51825116F74C944CA7EF5D6A38AA4A5182111602AA149517E87F8E400B6BE4E60F94</t>
  </si>
  <si>
    <t>통신설비공</t>
  </si>
  <si>
    <t>561EF116676E5481B7A1B8BD6E32D64ED3EA9D</t>
  </si>
  <si>
    <t>51825116F74C944CA7EF5D6A38AA4A561EF116676E5481B7A1B8BD6E32D64ED3EA9D</t>
  </si>
  <si>
    <t>51825116F74C944CA7EF5D6A38AA4A57D4C116E1C564CA27EBFFF5323F001</t>
  </si>
  <si>
    <t>PA용 스피커  벽부형(3W)  개  통신 7-11-5   ( 호표 28 )</t>
  </si>
  <si>
    <t>5182A11666A07457E730DCD41CCDDCCF526DBA</t>
  </si>
  <si>
    <t>51825116F74C944CA7EF5D6A3A55515182A11666A07457E730DCD41CCDDCCF526DBA</t>
  </si>
  <si>
    <t>51825116F74C944CA7EF5D6A3A5551561EF116676E5481B7A1B8BD6E32D64ED3EA9D</t>
  </si>
  <si>
    <t>51825116F74C944CA7EF5D6A3A555157D4C116E1C564CA27EBFFF5323F001</t>
  </si>
  <si>
    <t>감쇄기  ATT, 3단(3W)  개  통신 7-11-5   ( 호표 29 )</t>
  </si>
  <si>
    <t>51E49116E12A44FA073473FF5EB64007CAE279</t>
  </si>
  <si>
    <t>51825116F74C944CA7EF5D6A3FD76B51E49116E12A44FA073473FF5EB64007CAE279</t>
  </si>
  <si>
    <t>51825116F74C944CA7EF5D6A3FD76B561EF116676E5481B7A1B8BD6E32D64ED3EA9D</t>
  </si>
  <si>
    <t>51825116F74C944CA7EF5D6A3FD76B57D4C116E1C564CA27EBFFF5323F001</t>
  </si>
  <si>
    <t>T.V분배기함  4D+AMP+서지  개소  통신 3-2-1,7-12-3   ( 호표 30 )</t>
  </si>
  <si>
    <t>통신 3-2-1,7-12-3</t>
  </si>
  <si>
    <t>분배기함</t>
  </si>
  <si>
    <t>SUS, 400x500x100</t>
  </si>
  <si>
    <t>면</t>
  </si>
  <si>
    <t>519CA116785114AA2731DB727B861101A09D01</t>
  </si>
  <si>
    <t>51825116F74C944CD7A426E472A120519CA116785114AA2731DB727B861101A09D01</t>
  </si>
  <si>
    <t>증폭기</t>
  </si>
  <si>
    <t>양방향, 공청용, VHF/UHF 겸용 옥내</t>
  </si>
  <si>
    <t>51E49116E12A44FA073472D5E198494C754B9C</t>
  </si>
  <si>
    <t>51825116F74C944CD7A426E472A12051E49116E12A44FA073472D5E198494C754B9C</t>
  </si>
  <si>
    <t>분배기</t>
  </si>
  <si>
    <t>쌍방향, 4 WAY</t>
  </si>
  <si>
    <t>519CA1167851148F475EFA06A5D3AB5BE12D10</t>
  </si>
  <si>
    <t>51825116F74C944CD7A426E472A120519CA1167851148F475EFA06A5D3AB5BE12D10</t>
  </si>
  <si>
    <t>서지프로텍터</t>
  </si>
  <si>
    <t>동축케이블/10kA</t>
  </si>
  <si>
    <t>5182A1166749A4D85700E53CDA2C0E9641151A</t>
  </si>
  <si>
    <t>51825116F74C944CD7A426E472A1205182A1166749A4D85700E53CDA2C0E9641151A</t>
  </si>
  <si>
    <t>콘센트</t>
  </si>
  <si>
    <t>둥근형(노출),16A 250V 2구접지</t>
  </si>
  <si>
    <t>51E42116B0AC6427C7781EABCEBFC36495025E</t>
  </si>
  <si>
    <t>51825116F74C944CD7A426E472A12051E42116B0AC6427C7781EABCEBFC36495025E</t>
  </si>
  <si>
    <t>51825116F74C944CD7A426E472A120561EF116676E5481B7A1B8BD6E32D64ED3E246</t>
  </si>
  <si>
    <t>내선전공</t>
  </si>
  <si>
    <t>561EF116676E5481B7A1B8BD6E32D64ED3E51D</t>
  </si>
  <si>
    <t>51825116F74C944CD7A426E472A120561EF116676E5481B7A1B8BD6E32D64ED3E51D</t>
  </si>
  <si>
    <t>51825116F74C944CD7A426E472A120561EF116676E5481B7A1B8BD6E32D64ED3EA9C</t>
  </si>
  <si>
    <t>51825116F74C944CD7A426E472A120561EF116676E5481B7A1B8BD6E32D64ED3EA9D</t>
  </si>
  <si>
    <t>51825116F74C944CD7A426E472A12057D4C116E1C564CA27EBFFF5323F001</t>
  </si>
  <si>
    <t>터파기(기계80%,인력20%)  보통토사  ㎥     ( 호표 31 )</t>
  </si>
  <si>
    <t>56C8B116D23404B047E839AA55C177</t>
  </si>
  <si>
    <t>터파기(기계80%,인력20%)</t>
  </si>
  <si>
    <t>호표 31</t>
  </si>
  <si>
    <t>인력터파기</t>
  </si>
  <si>
    <t>보통토사0∼1m</t>
  </si>
  <si>
    <t>호표 35</t>
  </si>
  <si>
    <t>56C8B116D23404A617DA20040A327B</t>
  </si>
  <si>
    <t>56C8B116D23404B047E839AA55C17756C8B116D23404A617DA20040A327B</t>
  </si>
  <si>
    <t>터파기</t>
  </si>
  <si>
    <t>토사(자연상태), 백호0.7M3</t>
  </si>
  <si>
    <t>산근 1</t>
  </si>
  <si>
    <t>56C8B116D23404B057F38651902F34</t>
  </si>
  <si>
    <t>56C8B116D23404B047E839AA55C17756C8B116D23404B057F38651902F34</t>
  </si>
  <si>
    <t>되메우기(기계80%,인력20%)  보통토사  ㎥     ( 호표 32 )</t>
  </si>
  <si>
    <t>56C8B116D23404B047E839AA543AE6</t>
  </si>
  <si>
    <t>되메우기(기계80%,인력20%)</t>
  </si>
  <si>
    <t>호표 32</t>
  </si>
  <si>
    <t>인력되메우기</t>
  </si>
  <si>
    <t>호표 36</t>
  </si>
  <si>
    <t>56C8B116D4E344CFD72E25F84A6DF3</t>
  </si>
  <si>
    <t>56C8B116D23404B047E839AA543AE656C8B116D4E344CFD72E25F84A6DF3</t>
  </si>
  <si>
    <t>되메우고다지기(기계)</t>
  </si>
  <si>
    <t>백호0.7M3*래머80kg, 다짐15cm</t>
  </si>
  <si>
    <t>산근 2</t>
  </si>
  <si>
    <t>56C8B116D4E344CFE735174F56E018</t>
  </si>
  <si>
    <t>56C8B116D23404B047E839AA543AE656C8B116D4E344CFE735174F56E018</t>
  </si>
  <si>
    <t>터파기(기계90%,인력10%)  보통토사  ㎥     ( 호표 33 )</t>
  </si>
  <si>
    <t>56C8B116D23404B037C110CF1D309D56C8B116D23404A617DA20040A327B</t>
  </si>
  <si>
    <t>56C8B116D23404B037C110CF1D309D56C8B116D23404B057F38651902F34</t>
  </si>
  <si>
    <t>되메우기(기계90%,인력10%)  보통토사  ㎥     ( 호표 34 )</t>
  </si>
  <si>
    <t>56C8B116D23404B037C110CF1C2AB256C8B116D4E344CFD72E25F84A6DF3</t>
  </si>
  <si>
    <t>56C8B116D23404B037C110CF1C2AB256C8B116D4E344CFE735174F56E018</t>
  </si>
  <si>
    <t>인력터파기  보통토사0∼1m  ㎥  공통 3-2-1   ( 호표 35 )</t>
  </si>
  <si>
    <t>공통 3-2-1</t>
  </si>
  <si>
    <t>56C8B116D23404A617DA20040A327B561EF116676E5481B7A1B8BD6E32D64ED3E247</t>
  </si>
  <si>
    <t>인력되메우기  보통토사  ㎥  공통 3-4-3   ( 호표 36 )</t>
  </si>
  <si>
    <t>공통 3-4-3</t>
  </si>
  <si>
    <t>56C8B116D4E344CFD72E25F84A6DF3561EF116676E5481B7A1B8BD6E32D64ED3E246</t>
  </si>
  <si>
    <t>56C8B116D4E344CFD72E25F84A6DF3561EF116676E5481B7A1B8BD6E32D64ED3E247</t>
  </si>
  <si>
    <t>현장내잔토처리  소운반.고르기  ㎥  공통 3-2-1   ( 호표 37 )</t>
  </si>
  <si>
    <t>56C8B116D4E344CF97B236642B7F67</t>
  </si>
  <si>
    <t>현장내잔토처리</t>
  </si>
  <si>
    <t>소운반.고르기</t>
  </si>
  <si>
    <t>호표 37</t>
  </si>
  <si>
    <t>56C8B116D4E344CF97B236642B7F67561EF116676E5481B7A1B8BD6E32D64ED3E246</t>
  </si>
  <si>
    <t>잡석깔기지정  장비, 백호0.2m3+진동롤러(핸드가이드식)  M3  공통 3-4-8   ( 호표 38 )</t>
  </si>
  <si>
    <t>56C8A116EBF8E4F797171D3A5D94F4</t>
  </si>
  <si>
    <t>잡석깔기지정</t>
  </si>
  <si>
    <t>장비, 백호0.2m3+진동롤러(핸드가이드식)</t>
  </si>
  <si>
    <t>M3</t>
  </si>
  <si>
    <t>호표 38</t>
  </si>
  <si>
    <t>공통 3-4-8</t>
  </si>
  <si>
    <t>56C8A116EBF8E4F797171D3A5D94F451DA411623C75434A7165627D8D2B6E674D6EA17</t>
  </si>
  <si>
    <t>56C8A116EBF8E4F797171D3A5D94F451DA411623C7542A17FEAF711539E74429B60E12</t>
  </si>
  <si>
    <t>잡석깔기지정    ㎥  공통 3-4-8   ( 호표 39 )</t>
  </si>
  <si>
    <t>56C8A116EBF8E4F797171FE7D19E62</t>
  </si>
  <si>
    <t>호표 39</t>
  </si>
  <si>
    <t>자갈</t>
  </si>
  <si>
    <t>도착도, #467</t>
  </si>
  <si>
    <t>51C9F116FEBDD4B6A70EBBE3B674702EB6F7AD</t>
  </si>
  <si>
    <t>56C8A116EBF8E4F797171FE7D19E6251C9F116FEBDD4B6A70EBBE3B674702EB6F7AD</t>
  </si>
  <si>
    <t>56C8A116EBF8E4F797171FE7D19E62561EF116676E5481B7A1B8BD6E32D64ED3E246</t>
  </si>
  <si>
    <t>56C8A116EBF8E4F797171FE7D19E62561EF116676E5481B7A1B8BD6E32D64ED3E247</t>
  </si>
  <si>
    <t>56C8A116EBF8E4F797171FE7D19E6256C8A116EBF8E4F797171D3A5D94F4</t>
  </si>
  <si>
    <t>나사없는전선관 지지행거(통신)  E31  개소  통신 3-7-1   ( 호표 40 )</t>
  </si>
  <si>
    <t>5686B116EFF6B447C7AE99C802DF2E51E4A11686E054BC771047CC9B693573A7FBF6</t>
  </si>
  <si>
    <t>5686B116EFF6B447C7AE99C802DF2E51E4A11686E05480C76427A2679E3F3A3FE9CC</t>
  </si>
  <si>
    <t>5686B116EFF6B447C7AE99C802DF2E51E4A11686E054BC677073A2207A9BEC0FB82B</t>
  </si>
  <si>
    <t>5686B116EFF6B447C7AE99C802DF2E51E4A11686E054BC97C6213CBFA294FB423962</t>
  </si>
  <si>
    <t>클램프, E31</t>
  </si>
  <si>
    <t>51E42116B0AD04B977B9AE19C979E8657E125E</t>
  </si>
  <si>
    <t>5686B116EFF6B447C7AE99C802DF2E51E42116B0AD04B977B9AE19C979E8657E125E</t>
  </si>
  <si>
    <t>5686B116EFF6B447C7AE99C802DF2E561EF116676E5481B7A1B8BD6E32D64ED3EA9C</t>
  </si>
  <si>
    <t>5686B116EFF6B447C7AE99C802DF2E57D4C116E1C564CA27EBFFF5323F001</t>
  </si>
  <si>
    <t>0.6/1kV가교폴리에틸렌(F-CV) 통신  3C 4㎟  M  통신 4-4-1   ( 호표 41 )</t>
  </si>
  <si>
    <t>통신 4-4-1</t>
  </si>
  <si>
    <t>51F541164C1E54DC076C446BA9296B37A85620</t>
  </si>
  <si>
    <t>5686B116EFF484703764F57508E46C51F541164C1E54DC076C446BA9296B37A85620</t>
  </si>
  <si>
    <t>5686B116EFF484703764F57508E46C57D4C116E1C564CA27EBFFF5323F001</t>
  </si>
  <si>
    <t>5686B116EFF484703764F57508E46C561EF116676E5481B7A1B8BD6E32D64ED3EA93</t>
  </si>
  <si>
    <t>5686B116EFF484703764F57508E46C57D4C116E1C564CA27EBFFF5323C002</t>
  </si>
  <si>
    <t>저독성폴리올레핀절연전선(HFIX) 통신  1.5㎟(1.38㎜)  M  통신 4-8-1   ( 호표 42 )</t>
  </si>
  <si>
    <t>m</t>
  </si>
  <si>
    <t>51F541164C1E54DC076C446A820611D25BD4C8</t>
  </si>
  <si>
    <t>5686B116EFF484704703240484B42751F541164C1E54DC076C446A820611D25BD4C8</t>
  </si>
  <si>
    <t>5686B116EFF484704703240484B42757D4C116E1C564CA27EBFFF5323F001</t>
  </si>
  <si>
    <t>5686B116EFF484704703240484B427561EF116676E5481B7A1B8BD6E32D64ED3EA9C</t>
  </si>
  <si>
    <t>저독성폴리올레핀절연전선(HFIX) 통신  2.5㎟(1.78㎜)  M  통신 4-8-1   ( 호표 43 )</t>
  </si>
  <si>
    <t>51F541164C1E54DC076C446A820611D25BD4CB</t>
  </si>
  <si>
    <t>5686B116EFF484704703240484B7FB51F541164C1E54DC076C446A820611D25BD4CB</t>
  </si>
  <si>
    <t>5686B116EFF484704703240484B7FB57D4C116E1C564CA27EBFFF5323F001</t>
  </si>
  <si>
    <t>5686B116EFF484704703240484B7FB561EF116676E5481B7A1B8BD6E32D64ED3EA9C</t>
  </si>
  <si>
    <t>0.6/1kV 고내화전선 (F-FR-8) 통신 옥내  5C 2.5 ㎟  M  통신 4-4-1   ( 호표 44 )</t>
  </si>
  <si>
    <t>51F541164C1E54DC076A80DB2A03E99507A874</t>
  </si>
  <si>
    <t>5686B116EFF4847077DF9F76E9109451F541164C1E54DC076A80DB2A03E99507A874</t>
  </si>
  <si>
    <t>5686B116EFF4847077DF9F76E9109457D4C116E1C564CA27EBFFF5323F001</t>
  </si>
  <si>
    <t>5686B116EFF4847077DF9F76E91094561EF116676E5481B7A1B8BD6E32D64ED3EA93</t>
  </si>
  <si>
    <t>5686B116EFF4847077DF9F76E9109457D4C116E1C564CA27EBFFF5323C002</t>
  </si>
  <si>
    <t>0.6/1kV 고내화전선 (F-FR-8) 통신 옥내  10C 2.5 ㎟  M  통신 4-4-1   ( 호표 45 )</t>
  </si>
  <si>
    <t>51F541164C1E54DC076A80DB2A03E9950845FA</t>
  </si>
  <si>
    <t>5686B116EFF4847077DF9F76E6463851F541164C1E54DC076A80DB2A03E9950845FA</t>
  </si>
  <si>
    <t>5686B116EFF4847077DF9F76E6463857D4C116E1C564CA27EBFFF5323F001</t>
  </si>
  <si>
    <t>5686B116EFF4847077DF9F76E64638561EF116676E5481B7A1B8BD6E32D64ED3EA93</t>
  </si>
  <si>
    <t>5686B116EFF4847077DF9F76E6463857D4C116E1C564CA27EBFFF5323C002</t>
  </si>
  <si>
    <t>통신맨홀 (사각수공 1호)  450x950x700  개소  통신 2-3-1   ( 호표 46 )</t>
  </si>
  <si>
    <t>통신 2-3-1</t>
  </si>
  <si>
    <t>핸드홀(수공1호)</t>
  </si>
  <si>
    <t>450x950x700x150</t>
  </si>
  <si>
    <t>51E4B116ACEB049FF79DFF2EDC04BD49F89D03</t>
  </si>
  <si>
    <t>5686B116EFF2D49A67B55F97D70F9A51E4B116ACEB049FF79DFF2EDC04BD49F89D03</t>
  </si>
  <si>
    <t>통신수공카바(철개)-1호</t>
  </si>
  <si>
    <t>주철각형 K.S (1120x620x132)</t>
  </si>
  <si>
    <t>51E4B116ACEB049FF79DFF2EDC04BD49F89D07</t>
  </si>
  <si>
    <t>5686B116EFF2D49A67B55F97D70F9A51E4B116ACEB049FF79DFF2EDC04BD49F89D07</t>
  </si>
  <si>
    <t>5686B116EFF2D49A67B55F97D70F9A56C8B116D23404B047E839AA55C177</t>
  </si>
  <si>
    <t>5686B116EFF2D49A67B55F97D70F9A56C8B116D23404B047E839AA543AE6</t>
  </si>
  <si>
    <t>5686B116EFF2D49A67B55F97D70F9A56C8A116EBF8E4F797171FE7D19E62</t>
  </si>
  <si>
    <t>5686B116EFF2D49A67B55F97D70F9A56C8B116D4E344CF97B236642B7F67</t>
  </si>
  <si>
    <t>5686B116EFF2D49A67B55F97D70F9A51DA411623C75419A78D5DAA234071EFB522429E</t>
  </si>
  <si>
    <t>케이블걸이</t>
  </si>
  <si>
    <t>걸이쇠, 1조</t>
  </si>
  <si>
    <t>51E42116B0AC6427F7CC171BA56C57061229C5</t>
  </si>
  <si>
    <t>5686B116EFF2D49A67B55F97D70F9A51E42116B0AC6427F7CC171BA56C57061229C5</t>
  </si>
  <si>
    <t>케이블받침대</t>
  </si>
  <si>
    <t>75x40x5x550</t>
  </si>
  <si>
    <t>*</t>
  </si>
  <si>
    <t>51E42116B0AC6427F7CC171BA56C5701944057</t>
  </si>
  <si>
    <t>5686B116EFF2D49A67B55F97D70F9A51E42116B0AC6427F7CC171BA56C5701944057</t>
  </si>
  <si>
    <t>앵커볼트</t>
  </si>
  <si>
    <t>M16×L300</t>
  </si>
  <si>
    <t>51E4A11686E054BC7719ADF723491708E46D9E</t>
  </si>
  <si>
    <t>5686B116EFF2D49A67B55F97D70F9A51E4A11686E054BC7719ADF723491708E46D9E</t>
  </si>
  <si>
    <t>14Φ×1000 mm</t>
  </si>
  <si>
    <t>호표 90</t>
  </si>
  <si>
    <t>5686B116EDCEC41B97760586BFFD69</t>
  </si>
  <si>
    <t>5686B116EFF2D49A67B55F97D70F9A5686B116EDCEC41B97760586BFFD69</t>
  </si>
  <si>
    <t>U 볼트형, Φ16</t>
  </si>
  <si>
    <t>51E42116B0AC6427C7793C5453EAFFA2E78AAC</t>
  </si>
  <si>
    <t>5686B116EFF2D49A67B55F97D70F9A51E42116B0AC6427C7793C5453EAFFA2E78AAC</t>
  </si>
  <si>
    <t>0.6/1kV F-GV  35㎟</t>
  </si>
  <si>
    <t>호표 73</t>
  </si>
  <si>
    <t>5686B116EDC8B49FF7010034BC182F</t>
  </si>
  <si>
    <t>5686B116EFF2D49A67B55F97D70F9A5686B116EDC8B49FF7010034BC182F</t>
  </si>
  <si>
    <t>5686B116EFF2D49A67B55F97D70F9A561EF116676E5481B7A1B8BD6E32D64ED3E246</t>
  </si>
  <si>
    <t>5686B116EFF2D49A67B55F97D70F9A561EF116676E5481B7A1B8BD6E32D64ED3E247</t>
  </si>
  <si>
    <t>통신외선공</t>
  </si>
  <si>
    <t>561EF116676E5481B7A1B8BD6E32D64ED3EA92</t>
  </si>
  <si>
    <t>5686B116EFF2D49A67B55F97D70F9A561EF116676E5481B7A1B8BD6E32D64ED3EA92</t>
  </si>
  <si>
    <t>5686B116EFF2D49A67B55F97D70F9A57D4C116E1C564CA27EBFFF5323F001</t>
  </si>
  <si>
    <t>관로구방수(통신)  D 30  개소  통신 4-1-7   ( 호표 47 )</t>
  </si>
  <si>
    <t>통신 4-1-7</t>
  </si>
  <si>
    <t>이종연결관</t>
  </si>
  <si>
    <t>D30</t>
  </si>
  <si>
    <t>51E42116B0AD04B977B9AE1AEF75177B532BDE</t>
  </si>
  <si>
    <t>5686B116EFF2D49A1733467346655451E42116B0AD04B977B9AE1AEF75177B532BDE</t>
  </si>
  <si>
    <t>관구밀폐기</t>
  </si>
  <si>
    <t>실링가스켓, D30</t>
  </si>
  <si>
    <t>51E42116B0AD04B977B9AE1AEF7D6DD270C3AB</t>
  </si>
  <si>
    <t>5686B116EFF2D49A1733467346655451E42116B0AD04B977B9AE1AEF7D6DD270C3AB</t>
  </si>
  <si>
    <t>통신용 발포지수제</t>
  </si>
  <si>
    <t>발포지수재, D100 이하</t>
  </si>
  <si>
    <t>51E42116B0AC6427B758B44B110AFDD0C47726</t>
  </si>
  <si>
    <t>5686B116EFF2D49A1733467346655451E42116B0AC6427B758B44B110AFDD0C47726</t>
  </si>
  <si>
    <t>수밀보호테이프</t>
  </si>
  <si>
    <t>51E42116B0AC6427B758B44B11072A4607728C</t>
  </si>
  <si>
    <t>5686B116EFF2D49A1733467346655451E42116B0AC6427B758B44B11072A4607728C</t>
  </si>
  <si>
    <t>5686B116EFF2D49A17334673466554561EF116676E5481B7A1B8BD6E32D64ED3E246</t>
  </si>
  <si>
    <t>5686B116EFF2D49A17334673466554561EF116676E5481B7A1B8BD6E32D64ED3EA92</t>
  </si>
  <si>
    <t>5686B116EFF2D49A1733467346655457D4C116E1C564CA27EBFFF5323F001</t>
  </si>
  <si>
    <t>관로구방수(통신)  D 50  개소  통신 4-1-7   ( 호표 48 )</t>
  </si>
  <si>
    <t>D50</t>
  </si>
  <si>
    <t>51E42116B0AD04B977B9AE1AEF75177B532A30</t>
  </si>
  <si>
    <t>5686B116EFF2D49A1733467346667B51E42116B0AD04B977B9AE1AEF75177B532A30</t>
  </si>
  <si>
    <t>실링가스켓, D50</t>
  </si>
  <si>
    <t>51E42116B0AD04B977B9AE1AEF7D6DD270C3A8</t>
  </si>
  <si>
    <t>5686B116EFF2D49A1733467346667B51E42116B0AD04B977B9AE1AEF7D6DD270C3A8</t>
  </si>
  <si>
    <t>5686B116EFF2D49A1733467346667B51E42116B0AC6427B758B44B110AFDD0C47726</t>
  </si>
  <si>
    <t>5686B116EFF2D49A1733467346667B51E42116B0AC6427B758B44B11072A4607728C</t>
  </si>
  <si>
    <t>5686B116EFF2D49A1733467346667B561EF116676E5481B7A1B8BD6E32D64ED3E246</t>
  </si>
  <si>
    <t>5686B116EFF2D49A1733467346667B561EF116676E5481B7A1B8BD6E32D64ED3EA92</t>
  </si>
  <si>
    <t>5686B116EFF2D49A1733467346667B57D4C116E1C564CA27EBFFF5323F001</t>
  </si>
  <si>
    <t>관로구방수(통신)  D 65  개소  통신 4-1-7   ( 호표 49 )</t>
  </si>
  <si>
    <t>D65</t>
  </si>
  <si>
    <t>51E42116B0AD04B977B9AE1AEF75177B532A31</t>
  </si>
  <si>
    <t>5686B116EFF2D49A1733467346670251E42116B0AD04B977B9AE1AEF75177B532A31</t>
  </si>
  <si>
    <t>실링가스켓, D65</t>
  </si>
  <si>
    <t>51E42116B0AD04B977B9AE1AEF7D6DD270C3A9</t>
  </si>
  <si>
    <t>5686B116EFF2D49A1733467346670251E42116B0AD04B977B9AE1AEF7D6DD270C3A9</t>
  </si>
  <si>
    <t>5686B116EFF2D49A1733467346670251E42116B0AC6427B758B44B110AFDD0C47726</t>
  </si>
  <si>
    <t>5686B116EFF2D49A1733467346670251E42116B0AC6427B758B44B11072A4607728C</t>
  </si>
  <si>
    <t>5686B116EFF2D49A17334673466702561EF116676E5481B7A1B8BD6E32D64ED3E246</t>
  </si>
  <si>
    <t>5686B116EFF2D49A17334673466702561EF116676E5481B7A1B8BD6E32D64ED3EA92</t>
  </si>
  <si>
    <t>5686B116EFF2D49A1733467346670257D4C116E1C564CA27EBFFF5323F001</t>
  </si>
  <si>
    <t>관로구방수(통신,동일장소)  D 30  개소  통신 4-1-7   ( 호표 50 )</t>
  </si>
  <si>
    <t>5686B116EFF2D49A17334673470A1151E42116B0AD04B977B9AE1AEF75177B532BDE</t>
  </si>
  <si>
    <t>5686B116EFF2D49A17334673470A1151E42116B0AD04B977B9AE1AEF7D6DD270C3AB</t>
  </si>
  <si>
    <t>5686B116EFF2D49A17334673470A1151E42116B0AC6427B758B44B110AFDD0C47726</t>
  </si>
  <si>
    <t>5686B116EFF2D49A17334673470A1151E42116B0AC6427B758B44B11072A4607728C</t>
  </si>
  <si>
    <t>5686B116EFF2D49A17334673470A11561EF116676E5481B7A1B8BD6E32D64ED3E246</t>
  </si>
  <si>
    <t>5686B116EFF2D49A17334673470A11561EF116676E5481B7A1B8BD6E32D64ED3EA92</t>
  </si>
  <si>
    <t>5686B116EFF2D49A17334673470A1157D4C116E1C564CA27EBFFF5323F001</t>
  </si>
  <si>
    <t>관로구방수(통신,동일장소)  D 50  개소  통신 4-1-7   ( 호표 51 )</t>
  </si>
  <si>
    <t>5686B116EFF2D49A1733467347090A51E42116B0AD04B977B9AE1AEF75177B532A30</t>
  </si>
  <si>
    <t>5686B116EFF2D49A1733467347090A51E42116B0AD04B977B9AE1AEF7D6DD270C3A8</t>
  </si>
  <si>
    <t>5686B116EFF2D49A1733467347090A51E42116B0AC6427B758B44B110AFDD0C47726</t>
  </si>
  <si>
    <t>5686B116EFF2D49A1733467347090A51E42116B0AC6427B758B44B11072A4607728C</t>
  </si>
  <si>
    <t>5686B116EFF2D49A1733467347090A561EF116676E5481B7A1B8BD6E32D64ED3E246</t>
  </si>
  <si>
    <t>5686B116EFF2D49A1733467347090A561EF116676E5481B7A1B8BD6E32D64ED3EA92</t>
  </si>
  <si>
    <t>5686B116EFF2D49A1733467347090A57D4C116E1C564CA27EBFFF5323F001</t>
  </si>
  <si>
    <t>관로구방수(통신,동일장소)  D 65  개소  통신 4-1-7   ( 호표 52 )</t>
  </si>
  <si>
    <t>5686B116EFF2D49A1733467347086351E42116B0AD04B977B9AE1AEF75177B532A31</t>
  </si>
  <si>
    <t>5686B116EFF2D49A1733467347086351E42116B0AD04B977B9AE1AEF7D6DD270C3A9</t>
  </si>
  <si>
    <t>5686B116EFF2D49A1733467347086351E42116B0AC6427B758B44B110AFDD0C47726</t>
  </si>
  <si>
    <t>5686B116EFF2D49A1733467347086351E42116B0AC6427B758B44B11072A4607728C</t>
  </si>
  <si>
    <t>5686B116EFF2D49A17334673470863561EF116676E5481B7A1B8BD6E32D64ED3E246</t>
  </si>
  <si>
    <t>5686B116EFF2D49A17334673470863561EF116676E5481B7A1B8BD6E32D64ED3EA92</t>
  </si>
  <si>
    <t>5686B116EFF2D49A1733467347086357D4C116E1C564CA27EBFFF5323F001</t>
  </si>
  <si>
    <t>경고 테이프(통신용)  200*250  M  통신 2-1-6   ( 호표 53 )</t>
  </si>
  <si>
    <t>통신 2-1-6</t>
  </si>
  <si>
    <t>경고 테이프(통신)</t>
  </si>
  <si>
    <t>5182A116674C6414E7C7419DFDB70C1D442CE3</t>
  </si>
  <si>
    <t>5686B116EFF2D49A1733471BD4496A5182A116674C6414E7C7419DFDB70C1D442CE3</t>
  </si>
  <si>
    <t>5686B116EFF2D49A1733471BD4496A561EF116676E5481B7A1B8BD6E32D64ED3E246</t>
  </si>
  <si>
    <t>5686B116EFF2D49A1733471BD4496A57D4C116E1C564CA27EBFFF5323F001</t>
  </si>
  <si>
    <t>경질비닐전선관(통신)  HI  16 mm  M  통신 3-1-1   ( 호표 54 )</t>
  </si>
  <si>
    <t>통신 3-1-1</t>
  </si>
  <si>
    <t>HI 16 mm</t>
  </si>
  <si>
    <t>51E42116B0AD04B977B89D2171C86A45519D21</t>
  </si>
  <si>
    <t>5686B116EDCB04D3B7D4DBF277C5F151E42116B0AD04B977B89D2171C86A45519D21</t>
  </si>
  <si>
    <t>전선관부속품비</t>
  </si>
  <si>
    <t>전선관의 20%</t>
  </si>
  <si>
    <t>5686B116EDCB04D3B7D4DBF277C5F157D4C116E1C564CA27EBFFF5323D003</t>
  </si>
  <si>
    <t>5686B116EDCB04D3B7D4DBF277C5F157D4C116E1C564CA27EBFFF5323F001</t>
  </si>
  <si>
    <t>5686B116EDCB04D3B7D4DBF277C5F1561EF116676E5481B7A1B8BD6E32D64ED3EA9C</t>
  </si>
  <si>
    <t>57D4C116E1C564CA27EBFFF5323D003</t>
  </si>
  <si>
    <t>5686B116EDCB04D3B7D4DBF277C5F157D4C116E1C564CA27EBFFF5323C002</t>
  </si>
  <si>
    <t>경질비닐전선관(통신)  HI  22 mm  M  통신 3-1-1   ( 호표 55 )</t>
  </si>
  <si>
    <t>HI 22 mm</t>
  </si>
  <si>
    <t>51E42116B0AD04B977B89D2171C86A45519D22</t>
  </si>
  <si>
    <t>5686B116EDCB04D3B7D4DBF277C4EA51E42116B0AD04B977B89D2171C86A45519D22</t>
  </si>
  <si>
    <t>5686B116EDCB04D3B7D4DBF277C4EA57D4C116E1C564CA27EBFFF5323D003</t>
  </si>
  <si>
    <t>5686B116EDCB04D3B7D4DBF277C4EA57D4C116E1C564CA27EBFFF5323F001</t>
  </si>
  <si>
    <t>5686B116EDCB04D3B7D4DBF277C4EA561EF116676E5481B7A1B8BD6E32D64ED3EA9C</t>
  </si>
  <si>
    <t>5686B116EDCB04D3B7D4DBF277C4EA57D4C116E1C564CA27EBFFF5323C002</t>
  </si>
  <si>
    <t>경질비닐전선관(통신)  HI  28 mm  M  통신 3-1-1   ( 호표 56 )</t>
  </si>
  <si>
    <t>HI 28 mm</t>
  </si>
  <si>
    <t>51E42116B0AD04B977B89D2171C86A45519D23</t>
  </si>
  <si>
    <t>5686B116EDCB04D3B7D4DBF277C3C451E42116B0AD04B977B89D2171C86A45519D23</t>
  </si>
  <si>
    <t>5686B116EDCB04D3B7D4DBF277C3C457D4C116E1C564CA27EBFFF5323D003</t>
  </si>
  <si>
    <t>5686B116EDCB04D3B7D4DBF277C3C457D4C116E1C564CA27EBFFF5323F001</t>
  </si>
  <si>
    <t>5686B116EDCB04D3B7D4DBF277C3C4561EF116676E5481B7A1B8BD6E32D64ED3EA9C</t>
  </si>
  <si>
    <t>5686B116EDCB04D3B7D4DBF277C3C457D4C116E1C564CA27EBFFF5323C002</t>
  </si>
  <si>
    <t>경질비닐전선관(통신)  HI  36 mm  M  통신 3-1-1   ( 호표 57 )</t>
  </si>
  <si>
    <t>HI 36 mm</t>
  </si>
  <si>
    <t>51E42116B0AD04B977B89D2171C86A45519D24</t>
  </si>
  <si>
    <t>5686B116EDCB04D3B7D4DBF277C23D51E42116B0AD04B977B89D2171C86A45519D24</t>
  </si>
  <si>
    <t>5686B116EDCB04D3B7D4DBF277C23D57D4C116E1C564CA27EBFFF5323D003</t>
  </si>
  <si>
    <t>5686B116EDCB04D3B7D4DBF277C23D57D4C116E1C564CA27EBFFF5323F001</t>
  </si>
  <si>
    <t>5686B116EDCB04D3B7D4DBF277C23D561EF116676E5481B7A1B8BD6E32D64ED3EA9C</t>
  </si>
  <si>
    <t>5686B116EDCB04D3B7D4DBF277C23D57D4C116E1C564CA27EBFFF5323C002</t>
  </si>
  <si>
    <t>경질비닐전선관(통신)  HI  54 mm  M  통신 3-1-1   ( 호표 58 )</t>
  </si>
  <si>
    <t>HI 54 mm</t>
  </si>
  <si>
    <t>51E42116B0AD04B977B89D2171C86A45519D26</t>
  </si>
  <si>
    <t>5686B116EDCB04D3B7D4DBF277C00F51E42116B0AD04B977B89D2171C86A45519D26</t>
  </si>
  <si>
    <t>5686B116EDCB04D3B7D4DBF277C00F57D4C116E1C564CA27EBFFF5323D003</t>
  </si>
  <si>
    <t>5686B116EDCB04D3B7D4DBF277C00F57D4C116E1C564CA27EBFFF5323F001</t>
  </si>
  <si>
    <t>5686B116EDCB04D3B7D4DBF277C00F561EF116676E5481B7A1B8BD6E32D64ED3EA9C</t>
  </si>
  <si>
    <t>5686B116EDCB04D3B7D4DBF277C00F57D4C116E1C564CA27EBFFF5323C002</t>
  </si>
  <si>
    <t>합성수지제가요전선관(통신)  CD 난연성 16㎜  M  통신 3-1-1   ( 호표 59 )</t>
  </si>
  <si>
    <t>합성수지제 가요전선관(통신)</t>
  </si>
  <si>
    <t>51E42116B0AD04B977B89D2171C86A455468A2</t>
  </si>
  <si>
    <t>5686B116EDCB04D38700BC82C3238B51E42116B0AD04B977B89D2171C86A455468A2</t>
  </si>
  <si>
    <t>CD 관의 40%</t>
  </si>
  <si>
    <t>5686B116EDCB04D38700BC82C3238B57D4C116E1C564CA27EBFFF5323D003</t>
  </si>
  <si>
    <t>5686B116EDCB04D38700BC82C3238B57D4C116E1C564CA27EBFFF5323F001</t>
  </si>
  <si>
    <t>5686B116EDCB04D38700BC82C3238B561EF116676E5481B7A1B8BD6E32D64ED3EA9C</t>
  </si>
  <si>
    <t>5686B116EDCB04D38700BC82C3238B57D4C116E1C564CA27EBFFF5323C002</t>
  </si>
  <si>
    <t>합성수지제가요전선관(통신)  CD 난연성 22㎜  M  통신 3-1-1   ( 호표 60 )</t>
  </si>
  <si>
    <t>51E42116B0AD04B977B89D2171C86A455468A3</t>
  </si>
  <si>
    <t>5686B116EDCB04D38700BC82C3203751E42116B0AD04B977B89D2171C86A455468A3</t>
  </si>
  <si>
    <t>5686B116EDCB04D38700BC82C3203757D4C116E1C564CA27EBFFF5323D003</t>
  </si>
  <si>
    <t>5686B116EDCB04D38700BC82C3203757D4C116E1C564CA27EBFFF5323F001</t>
  </si>
  <si>
    <t>5686B116EDCB04D38700BC82C32037561EF116676E5481B7A1B8BD6E32D64ED3EA9C</t>
  </si>
  <si>
    <t>5686B116EDCB04D38700BC82C3203757D4C116E1C564CA27EBFFF5323C002</t>
  </si>
  <si>
    <t>합성수지제가요전선관(통신)  CD 난연성 28㎜  M  통신 3-1-1   ( 호표 61 )</t>
  </si>
  <si>
    <t>51E42116B0AD04B977B89D2171C86A455468A0</t>
  </si>
  <si>
    <t>5686B116EDCB04D38700BC82C321DE51E42116B0AD04B977B89D2171C86A455468A0</t>
  </si>
  <si>
    <t>5686B116EDCB04D38700BC82C321DE57D4C116E1C564CA27EBFFF5323D003</t>
  </si>
  <si>
    <t>5686B116EDCB04D38700BC82C321DE57D4C116E1C564CA27EBFFF5323F001</t>
  </si>
  <si>
    <t>5686B116EDCB04D38700BC82C321DE561EF116676E5481B7A1B8BD6E32D64ED3EA9C</t>
  </si>
  <si>
    <t>5686B116EDCB04D38700BC82C321DE57D4C116E1C564CA27EBFFF5323C002</t>
  </si>
  <si>
    <t>강제전선관(통신노출)  아연도  36 mm  M  통신 3-1-1   ( 호표 62 )</t>
  </si>
  <si>
    <t>강제전선관(통신)</t>
  </si>
  <si>
    <t>51E42116B0AD04B977B89D2171C86A45508F9C</t>
  </si>
  <si>
    <t>5686B116EDCB04D3E7A9420B5A622651E42116B0AD04B977B89D2171C86A45508F9C</t>
  </si>
  <si>
    <t>5686B116EDCB04D3E7A9420B5A622657D4C116E1C564CA27EBFFF5323D003</t>
  </si>
  <si>
    <t>5686B116EDCB04D3E7A9420B5A622657D4C116E1C564CA27EBFFF5323F001</t>
  </si>
  <si>
    <t>5686B116EDCB04D3E7A9420B5A6226561EF116676E5481B7A1B8BD6E32D64ED3EA9C</t>
  </si>
  <si>
    <t>5686B116EDCB04D3E7A9420B5A622657D4C116E1C564CA27EBFFF5323C002</t>
  </si>
  <si>
    <t>강제전선관(통신노출)  아연도  54 mm  M  통신 3-1-1   ( 호표 63 )</t>
  </si>
  <si>
    <t>51E42116B0AD04B977B89D2171C86A45508F9A</t>
  </si>
  <si>
    <t>5686B116EDCB04D3E7A9420B5A607851E42116B0AD04B977B89D2171C86A45508F9A</t>
  </si>
  <si>
    <t>5686B116EDCB04D3E7A9420B5A607857D4C116E1C564CA27EBFFF5323D003</t>
  </si>
  <si>
    <t>5686B116EDCB04D3E7A9420B5A607857D4C116E1C564CA27EBFFF5323F001</t>
  </si>
  <si>
    <t>5686B116EDCB04D3E7A9420B5A6078561EF116676E5481B7A1B8BD6E32D64ED3EA9C</t>
  </si>
  <si>
    <t>5686B116EDCB04D3E7A9420B5A607857D4C116E1C564CA27EBFFF5323C002</t>
  </si>
  <si>
    <t>나사없는전선관(통신)  용융아연도도금 E31  M  통신 3-1-1   ( 호표 64 )</t>
  </si>
  <si>
    <t>51E42116B0AD04B977B89D2171C86A455194C1</t>
  </si>
  <si>
    <t>5686B116EDCB04D3E7A945C0E7CC2151E42116B0AD04B977B89D2171C86A455194C1</t>
  </si>
  <si>
    <t>5686B116EDCB04D3E7A945C0E7CC2157D4C116E1C564CA27EBFFF5323F001</t>
  </si>
  <si>
    <t>5686B116EDCB04D3E7A945C0E7CC21561EF116676E5481B7A1B8BD6E32D64ED3EA9C</t>
  </si>
  <si>
    <t>5686B116EDCB04D3E7A945C0E7CC2157D4C116E1C564CA27EBFFF5323C002</t>
  </si>
  <si>
    <t>1종금속제가요전선관(통신)   16 mm 비방수  M  통신 3-1-1   ( 호표 65 )</t>
  </si>
  <si>
    <t>51E42116B0AD04B977B89D2171C86A455570BA</t>
  </si>
  <si>
    <t>5686B116EDCB04D3F74F211010B30951E42116B0AD04B977B89D2171C86A455570BA</t>
  </si>
  <si>
    <t>5686B116EDCB04D3F74F211010B30957D4C116E1C564CA27EBFFF5323F001</t>
  </si>
  <si>
    <t>5686B116EDCB04D3F74F211010B309561EF116676E5481B7A1B8BD6E32D64ED3EA9C</t>
  </si>
  <si>
    <t>5686B116EDCB04D3F74F211010B30957D4C116E1C564CA27EBFFF5323C002</t>
  </si>
  <si>
    <t>1종금속제가요전선관(통신)   22 mm 비방수  M  통신 3-1-1   ( 호표 66 )</t>
  </si>
  <si>
    <t>51E42116B0AD04B977B89D2171C86A455570BB</t>
  </si>
  <si>
    <t>5686B116EDCB04D3F74F211010B0B551E42116B0AD04B977B89D2171C86A455570BB</t>
  </si>
  <si>
    <t>5686B116EDCB04D3F74F211010B0B557D4C116E1C564CA27EBFFF5323F001</t>
  </si>
  <si>
    <t>5686B116EDCB04D3F74F211010B0B5561EF116676E5481B7A1B8BD6E32D64ED3EA9C</t>
  </si>
  <si>
    <t>5686B116EDCB04D3F74F211010B0B557D4C116E1C564CA27EBFFF5323C002</t>
  </si>
  <si>
    <t>1종금속제가요전선관(통신)   28 mm 비방수  M  통신 3-1-1   ( 호표 67 )</t>
  </si>
  <si>
    <t>51E42116B0AD04B977B89D2171C86A455570B8</t>
  </si>
  <si>
    <t>5686B116EDCB04D3F74F211010B15C51E42116B0AD04B977B89D2171C86A455570B8</t>
  </si>
  <si>
    <t>5686B116EDCB04D3F74F211010B15C57D4C116E1C564CA27EBFFF5323F001</t>
  </si>
  <si>
    <t>5686B116EDCB04D3F74F211010B15C561EF116676E5481B7A1B8BD6E32D64ED3EA9C</t>
  </si>
  <si>
    <t>5686B116EDCB04D3F74F211010B15C57D4C116E1C564CA27EBFFF5323C002</t>
  </si>
  <si>
    <t>파상형경질폴리에틸렌전선관 (통신)   30㎜  M  통신 2-1-3   ( 호표 68 )</t>
  </si>
  <si>
    <t>통신 2-1-3</t>
  </si>
  <si>
    <t>파상형 경질폴리에틸렌 전선관(통신)</t>
  </si>
  <si>
    <t>30㎜</t>
  </si>
  <si>
    <t>51E42116B0AD04B977B89D2171C86A455342BF</t>
  </si>
  <si>
    <t>5686B116EDCB04D3D782B73B1972B951E42116B0AD04B977B89D2171C86A455342BF</t>
  </si>
  <si>
    <t>5686B116EDCB04D3D782B73B1972B957D4C116E1C564CA27EBFFF5323F001</t>
  </si>
  <si>
    <t>5686B116EDCB04D3D782B73B1972B9561EF116676E5481B7A1B8BD6E32D64ED3E246</t>
  </si>
  <si>
    <t>5686B116EDCB04D3D782B73B1972B9561EF116676E5481B7A1B8BD6E32D64ED3EA92</t>
  </si>
  <si>
    <t>5686B116EDCB04D3D782B73B1972B957D4C116E1C564CA27EBFFF5323C002</t>
  </si>
  <si>
    <t>UTP 케이블  CAT 5E. 4P-0.5mm  M  통신 4-3-1   ( 호표 69 )</t>
  </si>
  <si>
    <t>통신 4-3-1</t>
  </si>
  <si>
    <t>-</t>
  </si>
  <si>
    <t>51F541164C1E54DC076E7267CB3E1BC8F90762</t>
  </si>
  <si>
    <t>5686B116EDC8B49FB7A6D2A9099F8B51F541164C1E54DC076E7267CB3E1BC8F90762</t>
  </si>
  <si>
    <t>5686B116EDC8B49FB7A6D2A9099F8B57D4C116E1C564CA27EBFFF5323F001</t>
  </si>
  <si>
    <t>5686B116EDC8B49FB7A6D2A9099F8B561EF116676E5481B7A1B8BD6E32D64ED3EA93</t>
  </si>
  <si>
    <t>5686B116EDC8B49FB7A6D2A9099F8B57D4C116E1C564CA27EBFFF5323C002</t>
  </si>
  <si>
    <t>UTP 케이블  CAT 5E. 25P-0.5mm  M  통신 4-3-1   ( 호표 70 )</t>
  </si>
  <si>
    <t>51F541164C1E54DC076E7267CB3E1BC8F90761</t>
  </si>
  <si>
    <t>5686B116EDC8B49FB7A6D2A9099C3751F541164C1E54DC076E7267CB3E1BC8F90761</t>
  </si>
  <si>
    <t>5686B116EDC8B49FB7A6D2A9099C3757D4C116E1C564CA27EBFFF5323F001</t>
  </si>
  <si>
    <t>5686B116EDC8B49FB7A6D2A9099C37561EF116676E5481B7A1B8BD6E32D64ED3EA93</t>
  </si>
  <si>
    <t>5686B116EDC8B49FB7A6D2A9099C3757D4C116E1C564CA27EBFFF5323C002</t>
  </si>
  <si>
    <t>UTP 케이블  CAT 6. 4P-0.5mm  M  통신 4-3-1   ( 호표 71 )</t>
  </si>
  <si>
    <t>51F541164C1E54DC076E7267CB3E1BC8F90760</t>
  </si>
  <si>
    <t>5686B116EDC8B49FB7A6D2A9099DDE51F541164C1E54DC076E7267CB3E1BC8F90760</t>
  </si>
  <si>
    <t>5686B116EDC8B49FB7A6D2A9099DDE57D4C116E1C564CA27EBFFF5323F001</t>
  </si>
  <si>
    <t>5686B116EDC8B49FB7A6D2A9099DDE561EF116676E5481B7A1B8BD6E32D64ED3EA93</t>
  </si>
  <si>
    <t>5686B116EDC8B49FB7A6D2A9099DDE57D4C116E1C564CA27EBFFF5323C002</t>
  </si>
  <si>
    <t>난연성 비닐절연 접지용전선(통신)  0.6/1kV F-GV  6㎟  M  통신 11-5-1   ( 호표 72 )</t>
  </si>
  <si>
    <t>통신 11-5-1</t>
  </si>
  <si>
    <t>51F541164C1E54DC37207063ED0C9ECF09780F</t>
  </si>
  <si>
    <t>5686B116EDC8B49FF7010034BC1C8A51F541164C1E54DC37207063ED0C9ECF09780F</t>
  </si>
  <si>
    <t>5686B116EDC8B49FF7010034BC1C8A57D4C116E1C564CA27EBFFF5323F001</t>
  </si>
  <si>
    <t>5686B116EDC8B49FF7010034BC1C8A561EF116676E5481B7A1B8BD6E32D64ED3EA9C</t>
  </si>
  <si>
    <t>5686B116EDC8B49FF7010034BC1C8A57D4C116E1C564CA27EBFFF5323C002</t>
  </si>
  <si>
    <t>난연성 비닐절연 접지용전선(통신)  0.6/1kV F-GV  35㎟  M  통신 11-5-1   ( 호표 73 )</t>
  </si>
  <si>
    <t>51F541164C1E54DC37207063ED0C9ECF09780B</t>
  </si>
  <si>
    <t>5686B116EDC8B49FF7010034BC182F51F541164C1E54DC37207063ED0C9ECF09780B</t>
  </si>
  <si>
    <t>5686B116EDC8B49FF7010034BC182F57D4C116E1C564CA27EBFFF5323F001</t>
  </si>
  <si>
    <t>5686B116EDC8B49FF7010034BC182F561EF116676E5481B7A1B8BD6E32D64ED3EA9C</t>
  </si>
  <si>
    <t>5686B116EDC8B49FF7010034BC182F57D4C116E1C564CA27EBFFF5323C002</t>
  </si>
  <si>
    <t>HI TEC TRAY-분체(통신)  300x1.0t(100)  M  통신 3-4-1   ( 호표 74 )</t>
  </si>
  <si>
    <t>통신 3-4-1</t>
  </si>
  <si>
    <t>51E42116B0AD04B977B89D2171C86A4558C664</t>
  </si>
  <si>
    <t>5686B116EDC94404C7DE13EA743D4051E42116B0AD04B977B89D2171C86A4558C664</t>
  </si>
  <si>
    <t>5686B116EDC94404C7DE13EA743D40561EF116676E5481B7A1B8BD6E32D64ED3EA9C</t>
  </si>
  <si>
    <t>5686B116EDC94404C7DE13EA743D4057D4C116E1C564CA27EBFFF5323F001</t>
  </si>
  <si>
    <t>TRAY COVER-분체(통신)  300W  M  통신 3-4-1   ( 호표 75 )</t>
  </si>
  <si>
    <t>51E42116B0AD04B977B89D2171C86A4558C70A</t>
  </si>
  <si>
    <t>5686B116EDC94404C7DE13EA75CDCE51E42116B0AD04B977B89D2171C86A4558C70A</t>
  </si>
  <si>
    <t>5686B116EDC94404C7DE13EA75CDCE561EF116676E5481B7A1B8BD6E32D64ED3EA9C</t>
  </si>
  <si>
    <t>5686B116EDC94404C7DE13EA75CDCE57D4C116E1C564CA27EBFFF5323F001</t>
  </si>
  <si>
    <t>HOR. ELBOW-분체(통신)  300W(100)  SET  통신 3-4-1   ( 호표 76 )</t>
  </si>
  <si>
    <t>51E42116B0AD04B977B89D2171C86A4558C0DA</t>
  </si>
  <si>
    <t>5686B116EDC94404C7DE13EA7168DB51E42116B0AD04B977B89D2171C86A4558C0DA</t>
  </si>
  <si>
    <t>5686B116EDC94404C7DE13EA7168DB561EF116676E5481B7A1B8BD6E32D64ED3EA9C</t>
  </si>
  <si>
    <t>5686B116EDC94404C7DE13EA7168DB57D4C116E1C564CA27EBFFF5323F001</t>
  </si>
  <si>
    <t>VER. ELBOW-분체(통신)  300W(100)  SET  통신 3-4-1   ( 호표 77 )</t>
  </si>
  <si>
    <t>51E42116B0AD04B977B89D2171C86A4558C1E4</t>
  </si>
  <si>
    <t>5686B116EDC94404C7DE13EA7E23AA51E42116B0AD04B977B89D2171C86A4558C1E4</t>
  </si>
  <si>
    <t>5686B116EDC94404C7DE13EA7E23AA561EF116676E5481B7A1B8BD6E32D64ED3EA9C</t>
  </si>
  <si>
    <t>5686B116EDC94404C7DE13EA7E23AA57D4C116E1C564CA27EBFFF5323F001</t>
  </si>
  <si>
    <t>UTP 성단+도통  4P  개  통신 4-3-3   ( 호표 78 )</t>
  </si>
  <si>
    <t>통신 4-3-3</t>
  </si>
  <si>
    <t>UTP 성단(재료비제외)</t>
  </si>
  <si>
    <t>51E42116B0AC64A477AE884B1A1FCB13022F86</t>
  </si>
  <si>
    <t>5686B116EDCEC41BE7F801C45C3FAC51E42116B0AC64A477AE884B1A1FCB13022F86</t>
  </si>
  <si>
    <t>UTP 도통(재료비제외)</t>
  </si>
  <si>
    <t>PORT</t>
  </si>
  <si>
    <t>51E42116B0AC64A477AE884B1A1FCB13022F83</t>
  </si>
  <si>
    <t>5686B116EDCEC41BE7F801C45C3FAC51E42116B0AC64A477AE884B1A1FCB13022F83</t>
  </si>
  <si>
    <t>5686B116EDCEC41BE7F801C45C3FAC561EF116676E5481B7A1B8BD6E32D64ED3E246</t>
  </si>
  <si>
    <t>5686B116EDCEC41BE7F801C45C3FAC561EF116676E5481B7A1B8BD6E32D64ED3EA93</t>
  </si>
  <si>
    <t>5686B116EDCEC41BE7F801C45C3FAC57D4C116E1C564CA27EBFFF5323F001</t>
  </si>
  <si>
    <t>UTP 성단  25P  개  통신 4-3-3   ( 호표 79 )</t>
  </si>
  <si>
    <t>51E42116B0AC64A477AE884B1A1FCB13022C32</t>
  </si>
  <si>
    <t>5686B116EDCEC41BE7F801C45C3CD751E42116B0AC64A477AE884B1A1FCB13022C32</t>
  </si>
  <si>
    <t>5686B116EDCEC41BE7F801C45C3CD7561EF116676E5481B7A1B8BD6E32D64ED3E246</t>
  </si>
  <si>
    <t>5686B116EDCEC41BE7F801C45C3CD7561EF116676E5481B7A1B8BD6E32D64ED3EA93</t>
  </si>
  <si>
    <t>5686B116EDCEC41BE7F801C45C3CD757D4C116E1C564CA27EBFFF5323F001</t>
  </si>
  <si>
    <t>UTP 회선시험    개     ( 호표 80 )</t>
  </si>
  <si>
    <t>5686B116EDCEC41BE7F801C45C3CD2561EF116676E5481B7A1B8BD6E32D64ED3E246</t>
  </si>
  <si>
    <t>5686B116EDCEC41BE7F801C45C3CD2561EF116676E5481B7A1B8BD6E32D64ED3EA93</t>
  </si>
  <si>
    <t>5686B116EDCEC41BE7F801C45C3CD257D4C116E1C564CA27EBFFF5323F001</t>
  </si>
  <si>
    <t>광섬유케이블 국내성단  2코어  조  통신 4-1-3   ( 호표 81 )</t>
  </si>
  <si>
    <t>광케이블 성단(재료비제외)</t>
  </si>
  <si>
    <t>코아</t>
  </si>
  <si>
    <t>51E42116B0AC64A477AE884B1A1FCB13022B2E</t>
  </si>
  <si>
    <t>5686B116EDCEC41BE7F801C45C390A51E42116B0AC64A477AE884B1A1FCB13022B2E</t>
  </si>
  <si>
    <t>5686B116EDCEC41BE7F801C45C390A561EF116676E5481B7A1B8BD6E32D64ED3E247</t>
  </si>
  <si>
    <t>5686B116EDCEC41BE7F801C45C390A561EF116676E5481B7A1BB7117D5F4287121B6</t>
  </si>
  <si>
    <t>5686B116EDCEC41BE7F801C45C390A57D4C116E1C564CA27EBFFF5323F001</t>
  </si>
  <si>
    <t>광섬유케이블 국내성단  12코어  조  통신 4-1-3   ( 호표 82 )</t>
  </si>
  <si>
    <t>5686B116EDCEC41BE7F801C45C364B51E42116B0AC64A477AE884B1A1FCB13022B2E</t>
  </si>
  <si>
    <t>5686B116EDCEC41BE7F801C45C364B561EF116676E5481B7A1B8BD6E32D64ED3E247</t>
  </si>
  <si>
    <t>5686B116EDCEC41BE7F801C45C364B561EF116676E5481B7A1BB7117D5F4287121B6</t>
  </si>
  <si>
    <t>5686B116EDCEC41BE7F801C45C364B57D4C116E1C564CA27EBFFF5323F001</t>
  </si>
  <si>
    <t>광섬유케이블 국내성단 시험비  코어당  조  통신 4-1-3   ( 호표 83 )</t>
  </si>
  <si>
    <t>광케이블 성단 시험비(재료비제외)</t>
  </si>
  <si>
    <t>코아당</t>
  </si>
  <si>
    <t>51E42116B0AC64A477AE884B1A1FCB13022B2C</t>
  </si>
  <si>
    <t>5686B116EDCEC41BE7F801C45DC40A51E42116B0AC64A477AE884B1A1FCB13022B2C</t>
  </si>
  <si>
    <t>5686B116EDCEC41BE7F801C45DC40A561EF116676E5481B7A1B8BD6E32D64ED3E247</t>
  </si>
  <si>
    <t>5686B116EDCEC41BE7F801C45DC40A561EF116676E5481B7A1BB7117D5F4287121B6</t>
  </si>
  <si>
    <t>5686B116EDCEC41BE7F801C45DC40A57D4C116E1C564CA27EBFFF5323F001</t>
  </si>
  <si>
    <t>아우트렛박스(통신)  8각 54㎜  개  통신 3-2-1   ( 호표 84 )</t>
  </si>
  <si>
    <t>통신 3-2-1</t>
  </si>
  <si>
    <t>아우트렛박스 (통신)</t>
  </si>
  <si>
    <t>51E42116B0AC6427B75106608EA84586053720</t>
  </si>
  <si>
    <t>5686B116EDCEC41BA71DF28990318E51E42116B0AC6427B75106608EA84586053720</t>
  </si>
  <si>
    <t>5686B116EDCEC41BA71DF28990318E561EF116676E5481B7A1B8BD6E32D64ED3EA9C</t>
  </si>
  <si>
    <t>5686B116EDCEC41BA71DF28990318E57D4C116E1C564CA27EBFFF5323F001</t>
  </si>
  <si>
    <t>아우트렛박스(통신)  중형4각 54㎜  개  통신 3-2-1   ( 호표 85 )</t>
  </si>
  <si>
    <t>51E42116B0AC6427B75106608EA84586053721</t>
  </si>
  <si>
    <t>5686B116EDCEC41BA71DF2899030E851E42116B0AC6427B75106608EA84586053721</t>
  </si>
  <si>
    <t>5686B116EDCEC41BA71DF2899030E8561EF116676E5481B7A1B8BD6E32D64ED3EA9C</t>
  </si>
  <si>
    <t>5686B116EDCEC41BA71DF2899030E857D4C116E1C564CA27EBFFF5323F001</t>
  </si>
  <si>
    <t>스위치박스(통신)  1 개용 54 mm  개  통신 3-2-1   ( 호표 86 )</t>
  </si>
  <si>
    <t>스위치박스 (통신)</t>
  </si>
  <si>
    <t>51E42116B0AC6427B75106608EA84586053459</t>
  </si>
  <si>
    <t>5686B116EDCEC41BA71DF28991C20351E42116B0AC6427B75106608EA84586053459</t>
  </si>
  <si>
    <t>5686B116EDCEC41BA71DF28991C203561EF116676E5481B7A1B8BD6E32D64ED3EA9C</t>
  </si>
  <si>
    <t>5686B116EDCEC41BA71DF28991C20357D4C116E1C564CA27EBFFF5323F001</t>
  </si>
  <si>
    <t>스위치박스(통신)  2 개용 54 mm  개  통신 3-2-1   ( 호표 87 )</t>
  </si>
  <si>
    <t>51E42116B0AC6427B75106608EA84586053458</t>
  </si>
  <si>
    <t>5686B116EDCEC41BA71DF28991C32A51E42116B0AC6427B75106608EA84586053458</t>
  </si>
  <si>
    <t>5686B116EDCEC41BA71DF28991C32A561EF116676E5481B7A1B8BD6E32D64ED3EA9C</t>
  </si>
  <si>
    <t>5686B116EDCEC41BA71DF28991C32A57D4C116E1C564CA27EBFFF5323F001</t>
  </si>
  <si>
    <t>풀박스(통신)  100×100×100  개  통신 3-2-1   ( 호표 88 )</t>
  </si>
  <si>
    <t>풀박스 (통신)</t>
  </si>
  <si>
    <t>100x100x100</t>
  </si>
  <si>
    <t>51E42116B0AC6427B7510D93361C9283114406</t>
  </si>
  <si>
    <t>5686B116EDCEC41BA71DF55D0AD29151E42116B0AC6427B7510D93361C9283114406</t>
  </si>
  <si>
    <t>5686B116EDCEC41BA71DF55D0AD291561EF116676E5481B7A1B8BD6E32D64ED3EA9C</t>
  </si>
  <si>
    <t>5686B116EDCEC41BA71DF55D0AD29157D4C116E1C564CA27EBFFF5323F001</t>
  </si>
  <si>
    <t>접지단자함 (통신)  4CCT 스텐레스  SET  통신 11-5-1   ( 호표 89 )</t>
  </si>
  <si>
    <t>접지단자함(통신)</t>
  </si>
  <si>
    <t>51E42116B0AC6427B7510D933509FBD58CE476</t>
  </si>
  <si>
    <t>5686B116EDCEC41B9776058598D74351E42116B0AC6427B7510D933509FBD58CE476</t>
  </si>
  <si>
    <t>5686B116EDCEC41B9776058598D743561EF116676E5481B7A1B8BD6E32D64ED3EA9C</t>
  </si>
  <si>
    <t>5686B116EDCEC41B9776058598D74357D4C116E1C564CA27EBFFF5323F001</t>
  </si>
  <si>
    <t>접지봉 (통신)  14Φ×1000 mm  개  통신 11-5-1   ( 호표 90 )</t>
  </si>
  <si>
    <t>51E42116B0AC6427E72799C41D4BAE93539DA4</t>
  </si>
  <si>
    <t>5686B116EDCEC41B97760586BFFD6951E42116B0AC6427E72799C41D4BAE93539DA4</t>
  </si>
  <si>
    <t>5686B116EDCEC41B97760586BFFD69561EF116676E5481B7A1B8BD6E32D64ED3E246</t>
  </si>
  <si>
    <t>5686B116EDCEC41B97760586BFFD69561EF116676E5481B7A1B8BD6E32D64ED3EA92</t>
  </si>
  <si>
    <t>5686B116EDCEC41B97760586BFFD6957D4C116E1C564CA27EBFFF5323F001</t>
  </si>
  <si>
    <t>접지봉 (통신)  18Φ×2400 mm  개  통신 11-5-1   ( 호표 91 )</t>
  </si>
  <si>
    <t>51E42116B0AC6427E72799C41D4BAE93539C87</t>
  </si>
  <si>
    <t>5686B116EDCEC41B97760586BFFF1751E42116B0AC6427E72799C41D4BAE93539C87</t>
  </si>
  <si>
    <t>5686B116EDCEC41B97760586BFFF17561EF116676E5481B7A1B8BD6E32D64ED3E246</t>
  </si>
  <si>
    <t>5686B116EDCEC41B97760586BFFF17561EF116676E5481B7A1B8BD6E32D64ED3EA92</t>
  </si>
  <si>
    <t>5686B116EDCEC41B97760586BFFF1757D4C116E1C564CA27EBFFF5323F001</t>
  </si>
  <si>
    <t>CCTV 주자재    SET     ( 호표 92 )</t>
  </si>
  <si>
    <t>2M 네트워크 DOME IR CAMERA</t>
  </si>
  <si>
    <t>TTA, 200만화소, 2.8~12mm전동가변, IR일체형</t>
  </si>
  <si>
    <t>575AA11619C9549437AB2FBA6AB2C8B9CC95CC</t>
  </si>
  <si>
    <t>579C8116214E0430A7A3427DC7ABDC575AA11619C9549437AB2FBA6AB2C8B9CC95CC</t>
  </si>
  <si>
    <t>2M 네트워크 BULLET IR CAMERA</t>
  </si>
  <si>
    <t>575AA11619C9549437AB2FBA6AB2C8B9CC95CF</t>
  </si>
  <si>
    <t>579C8116214E0430A7A3427DC7ABDC575AA11619C9549437AB2FBA6AB2C8B9CC95CF</t>
  </si>
  <si>
    <t>NVR</t>
  </si>
  <si>
    <t>TTA, 64CH FULL HD, 8BAY</t>
  </si>
  <si>
    <t>575AA11619C9549437AB2FBA6AB2C8B9CC95CE</t>
  </si>
  <si>
    <t>579C8116214E0430A7A3427DC7ABDC575AA11619C9549437AB2FBA6AB2C8B9CC95CE</t>
  </si>
  <si>
    <t>HDD</t>
  </si>
  <si>
    <t>12TB</t>
  </si>
  <si>
    <t>575AA11619C9549437AB2FBA6AB2C8B9CC95C9</t>
  </si>
  <si>
    <t>579C8116214E0430A7A3427DC7ABDC575AA11619C9549437AB2FBA6AB2C8B9CC95C9</t>
  </si>
  <si>
    <t>LED 모니터</t>
  </si>
  <si>
    <t>56㎝(22") FULL HD</t>
  </si>
  <si>
    <t>575AA11619C9549437AB2FBA6AB2C8B9CC95C8</t>
  </si>
  <si>
    <t>579C8116214E0430A7A3427DC7ABDC575AA11619C9549437AB2FBA6AB2C8B9CC95C8</t>
  </si>
  <si>
    <t>CMS SERVER</t>
  </si>
  <si>
    <t>FULL HD 36CH 감시</t>
  </si>
  <si>
    <t>575AA11619C9549437AB2FBA6AB2C8B9CC95CB</t>
  </si>
  <si>
    <t>579C8116214E0430A7A3427DC7ABDC575AA11619C9549437AB2FBA6AB2C8B9CC95CB</t>
  </si>
  <si>
    <t>68.5㎝(27") FULL HD</t>
  </si>
  <si>
    <t>575AA11619C9549437AB2FBA6AB2C8B9CC95CA</t>
  </si>
  <si>
    <t>579C8116214E0430A7A3427DC7ABDC575AA11619C9549437AB2FBA6AB2C8B9CC95CA</t>
  </si>
  <si>
    <t>POE HUB</t>
  </si>
  <si>
    <t>POE GIGA 24Port , SFP 4Port, 4TP</t>
  </si>
  <si>
    <t>575AA11619C9549437AB2FBA6AB2C8B9CC95C5</t>
  </si>
  <si>
    <t>579C8116214E0430A7A3427DC7ABDC575AA11619C9549437AB2FBA6AB2C8B9CC95C5</t>
  </si>
  <si>
    <t>POWER SUPPLY</t>
  </si>
  <si>
    <t>8CH</t>
  </si>
  <si>
    <t>575AA11619C9549437AB2FBA6AB2C8B9CC95C4</t>
  </si>
  <si>
    <t>579C8116214E0430A7A3427DC7ABDC575AA11619C9549437AB2FBA6AB2C8B9CC95C4</t>
  </si>
  <si>
    <t>RACK</t>
  </si>
  <si>
    <t>H:1800, 키보드/모니터선반, Blank Panel포함</t>
  </si>
  <si>
    <t>575AA11619C9549437AB2FBA6AB2C8B9CC9426</t>
  </si>
  <si>
    <t>579C8116214E0430A7A3427DC7ABDC575AA11619C9549437AB2FBA6AB2C8B9CC9426</t>
  </si>
  <si>
    <t>부가가치세</t>
  </si>
  <si>
    <t>합계의 10%</t>
  </si>
  <si>
    <t>579C8116214E0430A7A3427DC7ABDC57D4C116E1C564CA27EBFFF5323F001</t>
  </si>
  <si>
    <t>주차관제 주자재    SET     ( 호표 93 )</t>
  </si>
  <si>
    <t>주차주제어장치</t>
  </si>
  <si>
    <t>MP-VCRS, 주차관제시스템</t>
  </si>
  <si>
    <t>575AA11619C9549437AB2FBA6AB2C8B9CC97FA</t>
  </si>
  <si>
    <t>579C8116214E0430A7A3427DC7A808575AA11619C9549437AB2FBA6AB2C8B9CC97FA</t>
  </si>
  <si>
    <t>ATS-2000AMNT, 모니터링컴퓨터</t>
  </si>
  <si>
    <t>575AA11619C9549437AB2FBA6AB2C8B9CC96D3</t>
  </si>
  <si>
    <t>579C8116214E0430A7A3427DC7A808575AA11619C9549437AB2FBA6AB2C8B9CC96D3</t>
  </si>
  <si>
    <t>차량차단기</t>
  </si>
  <si>
    <t>MP-8620GS, 차단기/LPR/전광판일체형</t>
  </si>
  <si>
    <t>575AA11619C9549437AB2FBA6AB2C8B9CC9152</t>
  </si>
  <si>
    <t>579C8116214E0430A7A3427DC7A808575AA11619C9549437AB2FBA6AB2C8B9CC9152</t>
  </si>
  <si>
    <t>차량인식기</t>
  </si>
  <si>
    <t>GT-8340, 차량번호인식/단방향</t>
  </si>
  <si>
    <t>575AA11619C9549437AB2FBA6AB2C8B9CC904B</t>
  </si>
  <si>
    <t>579C8116214E0430A7A3427DC7A808575AA11619C9549437AB2FBA6AB2C8B9CC904B</t>
  </si>
  <si>
    <t>주차요금계산기</t>
  </si>
  <si>
    <t>MP-7650BF, 무인정산기/KIOSK(베리어프리)</t>
  </si>
  <si>
    <t>575AA11619C9549437AB2FBA6AB2C8B9CC931F</t>
  </si>
  <si>
    <t>579C8116214E0430A7A3427DC7A808575AA11619C9549437AB2FBA6AB2C8B9CC931F</t>
  </si>
  <si>
    <t>MP-7710BF, 출구무인정산기(베리어프리)</t>
  </si>
  <si>
    <t>575AA11619C9549437AB2FBA6AB2C8B9CC9278</t>
  </si>
  <si>
    <t>579C8116214E0430A7A3427DC7A808575AA11619C9549437AB2FBA6AB2C8B9CC9278</t>
  </si>
  <si>
    <t>주차관제주변기기</t>
  </si>
  <si>
    <t>MP-SW2, 차단기스위치</t>
  </si>
  <si>
    <t>575AA11619C9549437AB2FBA6AB2C8B9CC9D03</t>
  </si>
  <si>
    <t>579C8116214E0430A7A3427DC7A808575AA11619C9549437AB2FBA6AB2C8B9CC9D03</t>
  </si>
  <si>
    <t>MP-VOIP, 주차안내호출기</t>
  </si>
  <si>
    <t>575AA11619C9549437AB2FBA6AB2C8B9CC9C7C</t>
  </si>
  <si>
    <t>579C8116214E0430A7A3427DC7A808575AA11619C9549437AB2FBA6AB2C8B9CC9C7C</t>
  </si>
  <si>
    <t>차량감지기</t>
  </si>
  <si>
    <t>PD-120AK, 루프디텍터/2채널</t>
  </si>
  <si>
    <t>575AA11619C9549437AB2FBA6AB2C8B9CDBCD6</t>
  </si>
  <si>
    <t>579C8116214E0430A7A3427DC7A808575AA11619C9549437AB2FBA6AB2C8B9CDBCD6</t>
  </si>
  <si>
    <t>APK-LP, 루프코일</t>
  </si>
  <si>
    <t>575AA11619C9549437AB2FBA6AB2C8B9CDBDFD</t>
  </si>
  <si>
    <t>579C8116214E0430A7A3427DC7A808575AA11619C9549437AB2FBA6AB2C8B9CDBDFD</t>
  </si>
  <si>
    <t>주차경보등</t>
  </si>
  <si>
    <t>TF-ACOW-LED, LED출차주의등</t>
  </si>
  <si>
    <t>575AA11619C9549437AB2FBA6AB2C8B9CDBE84</t>
  </si>
  <si>
    <t>579C8116214E0430A7A3427DC7A808575AA11619C9549437AB2FBA6AB2C8B9CDBE84</t>
  </si>
  <si>
    <t>방송 주자재    SET     ( 호표 94 )</t>
  </si>
  <si>
    <t>오디오앰프</t>
  </si>
  <si>
    <t>400W</t>
  </si>
  <si>
    <t>575AA11619C8B43E074BAA432B2064023D6773</t>
  </si>
  <si>
    <t>579C8116214E0430A7A3427DC7A92F575AA11619C8B43E074BAA432B2064023D6773</t>
  </si>
  <si>
    <t>CD녹음및플레이어</t>
  </si>
  <si>
    <t>CD+USB+SD카드</t>
  </si>
  <si>
    <t>575AA11619C8B43E074BAA432B2064023D6770</t>
  </si>
  <si>
    <t>579C8116214E0430A7A3427DC7A92F575AA11619C8B43E074BAA432B2064023D6770</t>
  </si>
  <si>
    <t>라디오튜너</t>
  </si>
  <si>
    <t>AM/FM튜너</t>
  </si>
  <si>
    <t>575AA11619C8B43E074BAA432B2064023D6771</t>
  </si>
  <si>
    <t>579C8116214E0430A7A3427DC7A92F575AA11619C8B43E074BAA432B2064023D6771</t>
  </si>
  <si>
    <t>챠임샤이렌</t>
  </si>
  <si>
    <t>4음계</t>
  </si>
  <si>
    <t>575AA11619C8B43E074BAA432B2064023D6776</t>
  </si>
  <si>
    <t>579C8116214E0430A7A3427DC7A92F575AA11619C8B43E074BAA432B2064023D6776</t>
  </si>
  <si>
    <t>프리앰프</t>
  </si>
  <si>
    <t>9CH</t>
  </si>
  <si>
    <t>575AA11619C8B43E074BAA432B2064023D6777</t>
  </si>
  <si>
    <t>579C8116214E0430A7A3427DC7A92F575AA11619C8B43E074BAA432B2064023D6777</t>
  </si>
  <si>
    <t>오디오매트릭스</t>
  </si>
  <si>
    <t>10IN 8OUT</t>
  </si>
  <si>
    <t>575AA11619C8B43E074BAA432B2064023D6774</t>
  </si>
  <si>
    <t>579C8116214E0430A7A3427DC7A92F575AA11619C8B43E074BAA432B2064023D6774</t>
  </si>
  <si>
    <t>메인컨트롤러</t>
  </si>
  <si>
    <t>16CH</t>
  </si>
  <si>
    <t>575AA11619C8B43E074BAA432B2064023D6775</t>
  </si>
  <si>
    <t>579C8116214E0430A7A3427DC7A92F575AA11619C8B43E074BAA432B2064023D6775</t>
  </si>
  <si>
    <t>오디오모니터</t>
  </si>
  <si>
    <t>575AA11619C8B43E074BAA432B2064023D677A</t>
  </si>
  <si>
    <t>579C8116214E0430A7A3427DC7A92F575AA11619C8B43E074BAA432B2064023D677A</t>
  </si>
  <si>
    <t>마이크로폰</t>
  </si>
  <si>
    <t>50~16000Hz</t>
  </si>
  <si>
    <t>575AA11619C8B43E074BAA432B2064023D677B</t>
  </si>
  <si>
    <t>579C8116214E0430A7A3427DC7A92F575AA11619C8B43E074BAA432B2064023D677B</t>
  </si>
  <si>
    <t>마이크스탠드</t>
  </si>
  <si>
    <t>탁상형, 370mm</t>
  </si>
  <si>
    <t>575AA11619C8B43E074BAA432B2064023D666B</t>
  </si>
  <si>
    <t>579C8116214E0430A7A3427DC7A92F575AA11619C8B43E074BAA432B2064023D666B</t>
  </si>
  <si>
    <t>통신케이블어셈블리</t>
  </si>
  <si>
    <t>10m, 마이크케이블</t>
  </si>
  <si>
    <t>575AA11619C8B43E074BAA432B2064023D666A</t>
  </si>
  <si>
    <t>579C8116214E0430A7A3427DC7A92F575AA11619C8B43E074BAA432B2064023D666A</t>
  </si>
  <si>
    <t>전원공급장치</t>
  </si>
  <si>
    <t>AC/DC</t>
  </si>
  <si>
    <t>575AA11619C8B43E074BAA432B2064023D6669</t>
  </si>
  <si>
    <t>579C8116214E0430A7A3427DC7A92F575AA11619C8B43E074BAA432B2064023D6669</t>
  </si>
  <si>
    <t>배터리챠져</t>
  </si>
  <si>
    <t>DC</t>
  </si>
  <si>
    <t>575AA11619C8B43E074BAA432B2064023D6668</t>
  </si>
  <si>
    <t>579C8116214E0430A7A3427DC7A92F575AA11619C8B43E074BAA432B2064023D6668</t>
  </si>
  <si>
    <t>랙캐비닛용패널</t>
  </si>
  <si>
    <t>7U, 배터리</t>
  </si>
  <si>
    <t>575AA11619C8B43E074BAA432B2064023D666F</t>
  </si>
  <si>
    <t>579C8116214E0430A7A3427DC7A92F575AA11619C8B43E074BAA432B2064023D666F</t>
  </si>
  <si>
    <t>네트워크시스템장비용랙</t>
  </si>
  <si>
    <t>586×1996×600mm</t>
  </si>
  <si>
    <t>575AA11619C8B43E074BAA432B2064023D666E</t>
  </si>
  <si>
    <t>579C8116214E0430A7A3427DC7A92F575AA11619C8B43E074BAA432B2064023D666E</t>
  </si>
  <si>
    <t>냉각팬</t>
  </si>
  <si>
    <t>AUTO FAN</t>
  </si>
  <si>
    <t>575AA11619C8B43E074BAA432B2064023D666D</t>
  </si>
  <si>
    <t>579C8116214E0430A7A3427DC7A92F575AA11619C8B43E074BAA432B2064023D666D</t>
  </si>
  <si>
    <t>비상유닛</t>
  </si>
  <si>
    <t>비상</t>
  </si>
  <si>
    <t>575AA11619C8B43E074BAA432B2064023D666C</t>
  </si>
  <si>
    <t>579C8116214E0430A7A3427DC7A92F575AA11619C8B43E074BAA432B2064023D666C</t>
  </si>
  <si>
    <t>1U</t>
  </si>
  <si>
    <t>575AA11619C8B43E074BAA432B2064023D6663</t>
  </si>
  <si>
    <t>579C8116214E0430A7A3427DC7A92F575AA11619C8B43E074BAA432B2064023D6663</t>
  </si>
  <si>
    <t>릴레이스피커라인체커</t>
  </si>
  <si>
    <t>16회로, 단락보호</t>
  </si>
  <si>
    <t>575AA11619C8B43E074BAA432B2064023D6662</t>
  </si>
  <si>
    <t>579C8116214E0430A7A3427DC7A92F575AA11619C8B43E074BAA432B2064023D6662</t>
  </si>
  <si>
    <t>라인인터페이스</t>
  </si>
  <si>
    <t>RS-232</t>
  </si>
  <si>
    <t>575AA11619C8B43E074BAA432B2064023D6545</t>
  </si>
  <si>
    <t>579C8116214E0430A7A3427DC7A92F575AA11619C8B43E074BAA432B2064023D6545</t>
  </si>
  <si>
    <t>리모트앰프</t>
  </si>
  <si>
    <t>16ch</t>
  </si>
  <si>
    <t>575AA11619C8B43E074BAA432B2064023D6544</t>
  </si>
  <si>
    <t>579C8116214E0430A7A3427DC7A92F575AA11619C8B43E074BAA432B2064023D6544</t>
  </si>
  <si>
    <t>리모트라우터</t>
  </si>
  <si>
    <t>8ch</t>
  </si>
  <si>
    <t>575AA11619C8B43E074BAA432B2064023D6547</t>
  </si>
  <si>
    <t>579C8116214E0430A7A3427DC7A92F575AA11619C8B43E074BAA432B2064023D6547</t>
  </si>
  <si>
    <t>전관소프트웨어</t>
  </si>
  <si>
    <t>소프트웨어, 문자자막</t>
  </si>
  <si>
    <t>575AA11619C8B43E074BAA432B2064023D6546</t>
  </si>
  <si>
    <t>579C8116214E0430A7A3427DC7A92F575AA11619C8B43E074BAA432B2064023D6546</t>
  </si>
  <si>
    <t>데스크톱컴퓨터</t>
  </si>
  <si>
    <t>Intel Core i5</t>
  </si>
  <si>
    <t>575AA11619C8B43E074BAA432B2064023D6541</t>
  </si>
  <si>
    <t>579C8116214E0430A7A3427DC7A92F575AA11619C8B43E074BAA432B2064023D6541</t>
  </si>
  <si>
    <t>[옵션]운영체제</t>
  </si>
  <si>
    <t>Windows 11 Pro</t>
  </si>
  <si>
    <t>575AA11619C8B43E074BAA432B2064023D6540</t>
  </si>
  <si>
    <t>579C8116214E0430A7A3427DC7A92F575AA11619C8B43E074BAA432B2064023D6540</t>
  </si>
  <si>
    <t>[옵션]DVD드라이브</t>
  </si>
  <si>
    <t>DVD-RW, 내장형</t>
  </si>
  <si>
    <t>575AA11619C8B43E074BAA432B2064023D6543</t>
  </si>
  <si>
    <t>579C8116214E0430A7A3427DC7A92F575AA11619C8B43E074BAA432B2064023D6543</t>
  </si>
  <si>
    <t>기본설치</t>
  </si>
  <si>
    <t>575AA11619C8B43E074BAA432B2064023D6542</t>
  </si>
  <si>
    <t>579C8116214E0430A7A3427DC7A92F575AA11619C8B43E074BAA432B2064023D6542</t>
  </si>
  <si>
    <t>액정모니터</t>
  </si>
  <si>
    <t>24"</t>
  </si>
  <si>
    <t>575AA11619C8B43E074BAA432B2064023D654D</t>
  </si>
  <si>
    <t>579C8116214E0430A7A3427DC7A92F575AA11619C8B43E074BAA432B2064023D654D</t>
  </si>
  <si>
    <t>AV 주자재    SET     ( 호표 95 )</t>
  </si>
  <si>
    <t>2. 지상3층 문화강좌실-1 방송설비</t>
  </si>
  <si>
    <t>호표 97</t>
  </si>
  <si>
    <t>579C8116214E0430A7A2BBAA4216BF</t>
  </si>
  <si>
    <t>579C8116214E0430A7A3427DC7AE91579C8116214E0430A7A2BBAA4216BF</t>
  </si>
  <si>
    <t>3. 지상3층 문화강좌실-2 방송설비</t>
  </si>
  <si>
    <t>호표 98</t>
  </si>
  <si>
    <t>579C8116214E0430A7A2BBAA4216BE</t>
  </si>
  <si>
    <t>579C8116214E0430A7A3427DC7AE91579C8116214E0430A7A2BBAA4216BE</t>
  </si>
  <si>
    <t>4. 지상2층 동아리실 영상설비</t>
  </si>
  <si>
    <t>호표 99</t>
  </si>
  <si>
    <t>579C8116214E0430A7A2BBAA4216B9</t>
  </si>
  <si>
    <t>579C8116214E0430A7A3427DC7AE91579C8116214E0430A7A2BBAA4216B9</t>
  </si>
  <si>
    <t>5. 지상1,2층 중앙홀 방송설비</t>
  </si>
  <si>
    <t>호표 100</t>
  </si>
  <si>
    <t>579C8116214E0430A7A2BBAA4216B8</t>
  </si>
  <si>
    <t>579C8116214E0430A7A3427DC7AE91579C8116214E0430A7A2BBAA4216B8</t>
  </si>
  <si>
    <t>통합배선 주자재    SET     ( 호표 96 )</t>
  </si>
  <si>
    <t>호표 96</t>
  </si>
  <si>
    <t>579C8116214E0430A7A3427DC7AFB7579C8116214E0415D7EE231C66FE13</t>
  </si>
  <si>
    <t>579C8116214E0430A7A3427DC7AFB7579C8116214E0415D7EE231C66FE10</t>
  </si>
  <si>
    <t>2. 지상3층 문화강좌실-1 방송설비    SET     ( 호표 97 )</t>
  </si>
  <si>
    <t>AUDIO MIXER</t>
  </si>
  <si>
    <t>12CH</t>
  </si>
  <si>
    <t>575AA11619C8B43E074BAA432B2064023D654C</t>
  </si>
  <si>
    <t>579C8116214E0430A7A2BBAA4216BF575AA11619C8B43E074BAA432B2064023D654C</t>
  </si>
  <si>
    <t>CD PLAYER</t>
  </si>
  <si>
    <t>CD/USB/BLUETOOTH</t>
  </si>
  <si>
    <t>575AA11619C8B43E074BAA432B2064023D64BE</t>
  </si>
  <si>
    <t>579C8116214E0430A7A2BBAA4216BF575AA11619C8B43E074BAA432B2064023D64BE</t>
  </si>
  <si>
    <t>WIRELESS RECEIVER</t>
  </si>
  <si>
    <t>900MHz, 2CH</t>
  </si>
  <si>
    <t>575AA11619C8B43E074BAA432B2064023D64BF</t>
  </si>
  <si>
    <t>579C8116214E0430A7A2BBAA4216BF575AA11619C8B43E074BAA432B2064023D64BF</t>
  </si>
  <si>
    <t>WIRELESS HAND TYPE MIC</t>
  </si>
  <si>
    <t>900MHz</t>
  </si>
  <si>
    <t>575AA11619C8B43E074BAA432B2064023D64BC</t>
  </si>
  <si>
    <t>579C8116214E0430A7A2BBAA4216BF575AA11619C8B43E074BAA432B2064023D64BC</t>
  </si>
  <si>
    <t>WIRELESS PIN TYPE MIC</t>
  </si>
  <si>
    <t>575AA11619C8B43E074BAA432B2064023D64BD</t>
  </si>
  <si>
    <t>579C8116214E0430A7A2BBAA4216BF575AA11619C8B43E074BAA432B2064023D64BD</t>
  </si>
  <si>
    <t>WIRELESS MICROPHONE</t>
  </si>
  <si>
    <t>HEADSET</t>
  </si>
  <si>
    <t>575AA11619C8B43E074BAA432B2064023D64BA</t>
  </si>
  <si>
    <t>579C8116214E0430A7A2BBAA4216BF575AA11619C8B43E074BAA432B2064023D64BA</t>
  </si>
  <si>
    <t>WIRELESS ANTENNA</t>
  </si>
  <si>
    <t>575AA11619C8B43E074BAA432B2064023D64BB</t>
  </si>
  <si>
    <t>579C8116214E0430A7A2BBAA4216BF575AA11619C8B43E074BAA432B2064023D64BB</t>
  </si>
  <si>
    <t>GRAPHIC EQUALIZER</t>
  </si>
  <si>
    <t>31BAND</t>
  </si>
  <si>
    <t>575AA11619C8B43E074BAA432B2064023D64B8</t>
  </si>
  <si>
    <t>579C8116214E0430A7A2BBAA4216BF575AA11619C8B43E074BAA432B2064023D64B8</t>
  </si>
  <si>
    <t>POWER AMP</t>
  </si>
  <si>
    <t>400W, 8Ω</t>
  </si>
  <si>
    <t>575AA11619C8B43E074BAA432B2064023D64B9</t>
  </si>
  <si>
    <t>579C8116214E0430A7A2BBAA4216BF575AA11619C8B43E074BAA432B2064023D64B9</t>
  </si>
  <si>
    <t>SPEAKER</t>
  </si>
  <si>
    <t>200W, 8Ω</t>
  </si>
  <si>
    <t>575AA11619C8B43E074BAA432B2064023D64B6</t>
  </si>
  <si>
    <t>579C8116214E0430A7A2BBAA4216BF575AA11619C8B43E074BAA432B2064023D64B6</t>
  </si>
  <si>
    <t>POWER DISTRIBUTOR</t>
  </si>
  <si>
    <t>AC220V, 8CH</t>
  </si>
  <si>
    <t>575AA11619C8B43E074BAA432B2064023D64B7</t>
  </si>
  <si>
    <t>579C8116214E0430A7A2BBAA4216BF575AA11619C8B43E074BAA432B2064023D64B7</t>
  </si>
  <si>
    <t>RACK CABINET</t>
  </si>
  <si>
    <t>27U</t>
  </si>
  <si>
    <t>575AA11619C8B43E074BAA432B2064023D6397</t>
  </si>
  <si>
    <t>579C8116214E0430A7A2BBAA4216BF575AA11619C8B43E074BAA432B2064023D6397</t>
  </si>
  <si>
    <t>RACK PANEL</t>
  </si>
  <si>
    <t>2U</t>
  </si>
  <si>
    <t>575AA11619C8B43E074BAA432B2064023D6396</t>
  </si>
  <si>
    <t>579C8116214E0430A7A2BBAA4216BF575AA11619C8B43E074BAA432B2064023D6396</t>
  </si>
  <si>
    <t>BLANK PANEL</t>
  </si>
  <si>
    <t>575AA11619C8B43E074BAA432B2064023D6395</t>
  </si>
  <si>
    <t>579C8116214E0430A7A2BBAA4216BF575AA11619C8B43E074BAA432B2064023D6395</t>
  </si>
  <si>
    <t>PC JACK PLATE</t>
  </si>
  <si>
    <t>4CH</t>
  </si>
  <si>
    <t>575AA11619C8B43E074BAA432B2064023D6394</t>
  </si>
  <si>
    <t>579C8116214E0430A7A2BBAA4216BF575AA11619C8B43E074BAA432B2064023D6394</t>
  </si>
  <si>
    <t>LASER PROJECTOR</t>
  </si>
  <si>
    <t>6200ANSI lm, WXGA</t>
  </si>
  <si>
    <t>575AA11619C8B43E074BAA432B2064023D6393</t>
  </si>
  <si>
    <t>579C8116214E0430A7A2BBAA4216BF575AA11619C8B43E074BAA432B2064023D6393</t>
  </si>
  <si>
    <t>SCREEN</t>
  </si>
  <si>
    <t>150"(3000 x 2400)mm</t>
  </si>
  <si>
    <t>575AA11619C8B43E074BAA432B2064023D6392</t>
  </si>
  <si>
    <t>579C8116214E0430A7A2BBAA4216BF575AA11619C8B43E074BAA432B2064023D6392</t>
  </si>
  <si>
    <t>영사대(전동 ELEVATION)</t>
  </si>
  <si>
    <t>전동, 하강40CM</t>
  </si>
  <si>
    <t>575AA11619C8B43E074BAA432B2064023D6391</t>
  </si>
  <si>
    <t>579C8116214E0430A7A2BBAA4216BF575AA11619C8B43E074BAA432B2064023D6391</t>
  </si>
  <si>
    <t>자동승강조명장치(전동콘트롤러)</t>
  </si>
  <si>
    <t>2회로, 리모콘 포함</t>
  </si>
  <si>
    <t>575AA11619C8B43E074BAA432B2064023D6390</t>
  </si>
  <si>
    <t>579C8116214E0430A7A2BBAA4216BF575AA11619C8B43E074BAA432B2064023D6390</t>
  </si>
  <si>
    <t>3. 지상3층 문화강좌실-2 방송설비    SET     ( 호표 98 )</t>
  </si>
  <si>
    <t>579C8116214E0430A7A2BBAA4216BE575AA11619C8B43E074BAA432B2064023D654C</t>
  </si>
  <si>
    <t>579C8116214E0430A7A2BBAA4216BE575AA11619C8B43E074BAA432B2064023D64BE</t>
  </si>
  <si>
    <t>579C8116214E0430A7A2BBAA4216BE575AA11619C8B43E074BAA432B2064023D64BF</t>
  </si>
  <si>
    <t>579C8116214E0430A7A2BBAA4216BE575AA11619C8B43E074BAA432B2064023D64BC</t>
  </si>
  <si>
    <t>579C8116214E0430A7A2BBAA4216BE575AA11619C8B43E074BAA432B2064023D64BD</t>
  </si>
  <si>
    <t>579C8116214E0430A7A2BBAA4216BE575AA11619C8B43E074BAA432B2064023D64BA</t>
  </si>
  <si>
    <t>579C8116214E0430A7A2BBAA4216BE575AA11619C8B43E074BAA432B2064023D64BB</t>
  </si>
  <si>
    <t>579C8116214E0430A7A2BBAA4216BE575AA11619C8B43E074BAA432B2064023D64B8</t>
  </si>
  <si>
    <t>579C8116214E0430A7A2BBAA4216BE575AA11619C8B43E074BAA432B2064023D64B9</t>
  </si>
  <si>
    <t>579C8116214E0430A7A2BBAA4216BE575AA11619C8B43E074BAA432B2064023D64B6</t>
  </si>
  <si>
    <t>579C8116214E0430A7A2BBAA4216BE575AA11619C8B43E074BAA432B2064023D64B7</t>
  </si>
  <si>
    <t>33U</t>
  </si>
  <si>
    <t>575AA11619C8B43E074BAA432B2064023D639F</t>
  </si>
  <si>
    <t>579C8116214E0430A7A2BBAA4216BE575AA11619C8B43E074BAA432B2064023D639F</t>
  </si>
  <si>
    <t>579C8116214E0430A7A2BBAA4216BE575AA11619C8B43E074BAA432B2064023D6396</t>
  </si>
  <si>
    <t>579C8116214E0430A7A2BBAA4216BE575AA11619C8B43E074BAA432B2064023D6395</t>
  </si>
  <si>
    <t>579C8116214E0430A7A2BBAA4216BE575AA11619C8B43E074BAA432B2064023D6394</t>
  </si>
  <si>
    <t>579C8116214E0430A7A2BBAA4216BE575AA11619C8B43E074BAA432B2064023D6393</t>
  </si>
  <si>
    <t>579C8116214E0430A7A2BBAA4216BE575AA11619C8B43E074BAA432B2064023D6392</t>
  </si>
  <si>
    <t>579C8116214E0430A7A2BBAA4216BE575AA11619C8B43E074BAA432B2064023D6391</t>
  </si>
  <si>
    <t>579C8116214E0430A7A2BBAA4216BE575AA11619C8B43E074BAA432B2064023D6390</t>
  </si>
  <si>
    <t>4. 지상2층 동아리실 영상설비    SET     ( 호표 99 )</t>
  </si>
  <si>
    <t>5200ANSI lm, WUXGA</t>
  </si>
  <si>
    <t>575AA11619C8B43E074BAA432B2064023D639E</t>
  </si>
  <si>
    <t>579C8116214E0430A7A2BBAA4216B9575AA11619C8B43E074BAA432B2064023D639E</t>
  </si>
  <si>
    <t>SCREEN(리모콘타입)</t>
  </si>
  <si>
    <t>120" (2400×1800)mm</t>
  </si>
  <si>
    <t>575AA11619C8B43E074BAA432B2064023D62F0</t>
  </si>
  <si>
    <t>579C8116214E0430A7A2BBAA4216B9575AA11619C8B43E074BAA432B2064023D62F0</t>
  </si>
  <si>
    <t>영사대(전동 ELEVATION), 리모콘타입</t>
  </si>
  <si>
    <t>575AA11619C8B43E074BAA432B2064023D62F1</t>
  </si>
  <si>
    <t>579C8116214E0430A7A2BBAA4216B9575AA11619C8B43E074BAA432B2064023D62F1</t>
  </si>
  <si>
    <t>HDMI JACK PLATE</t>
  </si>
  <si>
    <t>1CH</t>
  </si>
  <si>
    <t>575AA11619C8B43E074BAA432B2064023D62F2</t>
  </si>
  <si>
    <t>579C8116214E0430A7A2BBAA4216B9575AA11619C8B43E074BAA432B2064023D62F2</t>
  </si>
  <si>
    <t>5. 지상1,2층 중앙홀 방송설비    SET     ( 호표 100 )</t>
  </si>
  <si>
    <t>579C8116214E0430A7A2BBAA4216B8575AA11619C8B43E074BAA432B2064023D654C</t>
  </si>
  <si>
    <t>579C8116214E0430A7A2BBAA4216B8575AA11619C8B43E074BAA432B2064023D64BE</t>
  </si>
  <si>
    <t>579C8116214E0430A7A2BBAA4216B8575AA11619C8B43E074BAA432B2064023D64BF</t>
  </si>
  <si>
    <t>579C8116214E0430A7A2BBAA4216B8575AA11619C8B43E074BAA432B2064023D64BC</t>
  </si>
  <si>
    <t>579C8116214E0430A7A2BBAA4216B8575AA11619C8B43E074BAA432B2064023D64BD</t>
  </si>
  <si>
    <t>579C8116214E0430A7A2BBAA4216B8575AA11619C8B43E074BAA432B2064023D64BA</t>
  </si>
  <si>
    <t>WIRELESS DISTRIBUTOR</t>
  </si>
  <si>
    <t>575AA11619C8B43E074BAA432B2064023D62F3</t>
  </si>
  <si>
    <t>579C8116214E0430A7A2BBAA4216B8575AA11619C8B43E074BAA432B2064023D62F3</t>
  </si>
  <si>
    <t>579C8116214E0430A7A2BBAA4216B8575AA11619C8B43E074BAA432B2064023D64BB</t>
  </si>
  <si>
    <t>DIGITAL PROCESSOR</t>
  </si>
  <si>
    <t>3IN 6OUT</t>
  </si>
  <si>
    <t>575AA11619C8B43E074BAA432B2064023D62F4</t>
  </si>
  <si>
    <t>579C8116214E0430A7A2BBAA4216B8575AA11619C8B43E074BAA432B2064023D62F4</t>
  </si>
  <si>
    <t>575AA11619C8B43E074BAA432B2064023D62F5</t>
  </si>
  <si>
    <t>579C8116214E0430A7A2BBAA4216B8575AA11619C8B43E074BAA432B2064023D62F5</t>
  </si>
  <si>
    <t>579C8116214E0430A7A2BBAA4216B8575AA11619C8B43E074BAA432B2064023D64B6</t>
  </si>
  <si>
    <t>CEILING SPEAKER</t>
  </si>
  <si>
    <t>45W, 8Ω</t>
  </si>
  <si>
    <t>575AA11619C8B43E074BAA432B2064023D62F6</t>
  </si>
  <si>
    <t>579C8116214E0430A7A2BBAA4216B8575AA11619C8B43E074BAA432B2064023D62F6</t>
  </si>
  <si>
    <t>579C8116214E0430A7A2BBAA4216B8575AA11619C8B43E074BAA432B2064023D64B7</t>
  </si>
  <si>
    <t>579C8116214E0430A7A2BBAA4216B8575AA11619C8B43E074BAA432B2064023D639F</t>
  </si>
  <si>
    <t>579C8116214E0430A7A2BBAA4216B8575AA11619C8B43E074BAA432B2064023D6396</t>
  </si>
  <si>
    <t>579C8116214E0430A7A2BBAA4216B8575AA11619C8B43E074BAA432B2064023D6395</t>
  </si>
  <si>
    <t>579C8116214E0430A7A2BBAA4216B8575AA11619C8B43E074BAA432B2064023D6394</t>
  </si>
  <si>
    <t>579C8116214E0430A7A2BBAA4216B8575AA11619C8B43E074BAA432B2064023D6393</t>
  </si>
  <si>
    <t>200"(4000x3000)mm</t>
  </si>
  <si>
    <t>575AA11619C8B43E074BAA432B2064023D62F7</t>
  </si>
  <si>
    <t>579C8116214E0430A7A2BBAA4216B8575AA11619C8B43E074BAA432B2064023D62F7</t>
  </si>
  <si>
    <t>전동, 하강5M</t>
  </si>
  <si>
    <t>575AA11619C8B43E074BAA432B2064023D62F8</t>
  </si>
  <si>
    <t>579C8116214E0430A7A2BBAA4216B8575AA11619C8B43E074BAA432B2064023D62F8</t>
  </si>
  <si>
    <t>자동승강조명장치</t>
  </si>
  <si>
    <t>4회로, 리모컨 포함</t>
  </si>
  <si>
    <t>575AA11619C8B43E074BAA432B2064023D62F9</t>
  </si>
  <si>
    <t>579C8116214E0430A7A2BBAA4216B8575AA11619C8B43E074BAA432B2064023D62F9</t>
  </si>
  <si>
    <t>PLACARD BATTEN</t>
  </si>
  <si>
    <t>4M</t>
  </si>
  <si>
    <t>575AA11619C8B43E074BAA432B2064023D61EA</t>
  </si>
  <si>
    <t>579C8116214E0430A7A2BBAA4216B8575AA11619C8B43E074BAA432B2064023D61EA</t>
  </si>
  <si>
    <t>MDF    SET     ( 호표 101 )</t>
  </si>
  <si>
    <t>579C8116214E0415D7EE231C66FE17</t>
  </si>
  <si>
    <t>MDF</t>
  </si>
  <si>
    <t>호표 101</t>
  </si>
  <si>
    <t>19" CABINET RACK</t>
  </si>
  <si>
    <t>1800(H)*600(W)*750(D)</t>
  </si>
  <si>
    <t>설치비.성단비 포함</t>
  </si>
  <si>
    <t>575AA1161BF48407E79B37A0F8003DC7D9847E</t>
  </si>
  <si>
    <t>579C8116214E0415D7EE231C66FE17575AA1161BF48407E79B37A0F8003DC7D9847E</t>
  </si>
  <si>
    <t>피뢰탄기반</t>
  </si>
  <si>
    <t>10P, 가이드포함</t>
  </si>
  <si>
    <t>575AA1161BF48407E79B37A0F8003DC7D9847D</t>
  </si>
  <si>
    <t>579C8116214E0415D7EE231C66FE17575AA1161BF48407E79B37A0F8003DC7D9847D</t>
  </si>
  <si>
    <t>F.D.F(광분배함)</t>
  </si>
  <si>
    <t>24CORE, LC타입</t>
  </si>
  <si>
    <t>575AA1161BF48407E79B37A0F8003DC7D9847C</t>
  </si>
  <si>
    <t>579C8116214E0415D7EE231C66FE17575AA1161BF48407E79B37A0F8003DC7D9847C</t>
  </si>
  <si>
    <t>110 BLOCK</t>
  </si>
  <si>
    <t>100P BLOCK</t>
  </si>
  <si>
    <t>575AA1161BF48407E79B37A0F8003DC7D9847B</t>
  </si>
  <si>
    <t>579C8116214E0415D7EE231C66FE17575AA1161BF48407E79B37A0F8003DC7D9847B</t>
  </si>
  <si>
    <t>110 BLOCK PANEL</t>
  </si>
  <si>
    <t>제작사양 2U</t>
  </si>
  <si>
    <t>575AA1161BF48407E79B37A0F8003DC7D9847A</t>
  </si>
  <si>
    <t>579C8116214E0415D7EE231C66FE17575AA1161BF48407E79B37A0F8003DC7D9847A</t>
  </si>
  <si>
    <t>PATCH PANEL</t>
  </si>
  <si>
    <t>CAT.6 24PORT</t>
  </si>
  <si>
    <t>575AA1161BF48407E79B37A0F8003DC7D98479</t>
  </si>
  <si>
    <t>579C8116214E0415D7EE231C66FE17575AA1161BF48407E79B37A0F8003DC7D98479</t>
  </si>
  <si>
    <t>PIG TAIL</t>
  </si>
  <si>
    <t>1.5M SM , LC</t>
  </si>
  <si>
    <t>575AA1161BF48407E79B37A0F8003DC7D98478</t>
  </si>
  <si>
    <t>579C8116214E0415D7EE231C66FE17575AA1161BF48407E79B37A0F8003DC7D98478</t>
  </si>
  <si>
    <t>OPTICAL MODULE</t>
  </si>
  <si>
    <t>1G , 싱글, LC</t>
  </si>
  <si>
    <t>575AA1161BF48407E79B37A0F8003DC7D98477</t>
  </si>
  <si>
    <t>579C8116214E0415D7EE231C66FE17575AA1161BF48407E79B37A0F8003DC7D98477</t>
  </si>
  <si>
    <t>OPTICAL PATCH CORD</t>
  </si>
  <si>
    <t>LC-LC (SM) 3M</t>
  </si>
  <si>
    <t>575AA1161BF48407E79B37A0F8003DC7D98476</t>
  </si>
  <si>
    <t>579C8116214E0415D7EE231C66FE17575AA1161BF48407E79B37A0F8003DC7D98476</t>
  </si>
  <si>
    <t>IDF-2A    SET     ( 호표 102 )</t>
  </si>
  <si>
    <t>579C8116214E0415D7EE231C66FE14</t>
  </si>
  <si>
    <t>IDF-2A</t>
  </si>
  <si>
    <t>호표 102</t>
  </si>
  <si>
    <t>1400(H)*600(W)*750(D)</t>
  </si>
  <si>
    <t>575AA1161BF48407E79B37A0F8003DC7D98506</t>
  </si>
  <si>
    <t>579C8116214E0415D7EE231C66FE14575AA1161BF48407E79B37A0F8003DC7D98506</t>
  </si>
  <si>
    <t>12CORE LC TYPE</t>
  </si>
  <si>
    <t>575AA1161BF48407E79B37A0F8003DC7D98507</t>
  </si>
  <si>
    <t>579C8116214E0415D7EE231C66FE14575AA1161BF48407E79B37A0F8003DC7D98507</t>
  </si>
  <si>
    <t>50P BLOCK</t>
  </si>
  <si>
    <t>575AA1161BF48407E79B37A0F8003DC7D98504</t>
  </si>
  <si>
    <t>579C8116214E0415D7EE231C66FE14575AA1161BF48407E79B37A0F8003DC7D98504</t>
  </si>
  <si>
    <t>579C8116214E0415D7EE231C66FE14575AA1161BF48407E79B37A0F8003DC7D9847A</t>
  </si>
  <si>
    <t>579C8116214E0415D7EE231C66FE14575AA1161BF48407E79B37A0F8003DC7D98479</t>
  </si>
  <si>
    <t>579C8116214E0415D7EE231C66FE14575AA1161BF48407E79B37A0F8003DC7D98478</t>
  </si>
  <si>
    <t>579C8116214E0415D7EE231C66FE14575AA1161BF48407E79B37A0F8003DC7D98477</t>
  </si>
  <si>
    <t>579C8116214E0415D7EE231C66FE14575AA1161BF48407E79B37A0F8003DC7D98476</t>
  </si>
  <si>
    <t>IDF-1A    SET     ( 호표 103 )</t>
  </si>
  <si>
    <t>579C8116214E0415D7EE231C66FE15</t>
  </si>
  <si>
    <t>IDF-1A</t>
  </si>
  <si>
    <t>호표 103</t>
  </si>
  <si>
    <t>579C8116214E0415D7EE231C66FE15575AA1161BF48407E79B37A0F8003DC7D98506</t>
  </si>
  <si>
    <t>579C8116214E0415D7EE231C66FE15575AA1161BF48407E79B37A0F8003DC7D98507</t>
  </si>
  <si>
    <t>579C8116214E0415D7EE231C66FE15575AA1161BF48407E79B37A0F8003DC7D98504</t>
  </si>
  <si>
    <t>579C8116214E0415D7EE231C66FE15575AA1161BF48407E79B37A0F8003DC7D9847A</t>
  </si>
  <si>
    <t>579C8116214E0415D7EE231C66FE15575AA1161BF48407E79B37A0F8003DC7D98479</t>
  </si>
  <si>
    <t>579C8116214E0415D7EE231C66FE15575AA1161BF48407E79B37A0F8003DC7D98478</t>
  </si>
  <si>
    <t>579C8116214E0415D7EE231C66FE15575AA1161BF48407E79B37A0F8003DC7D98477</t>
  </si>
  <si>
    <t>579C8116214E0415D7EE231C66FE15575AA1161BF48407E79B37A0F8003DC7D98476</t>
  </si>
  <si>
    <t>통합배선반    SET     ( 호표 104 )</t>
  </si>
  <si>
    <t>579C8116214E0415D7EE231C66FE13579C8116214E0415D7EE231C66FE17</t>
  </si>
  <si>
    <t>579C8116214E0415D7EE231C66FE13579C8116214E0415D7EE231C66FE14</t>
  </si>
  <si>
    <t>579C8116214E0415D7EE231C66FE13579C8116214E0415D7EE231C66FE15</t>
  </si>
  <si>
    <t>부가세</t>
  </si>
  <si>
    <t>579C8116214E0415D7EE231C66FE1357D4C116E1C564CA27EBFFF5323F001</t>
  </si>
  <si>
    <t>조달물품비    SET     ( 호표 105 )</t>
  </si>
  <si>
    <t>VPN(암호화장비)</t>
  </si>
  <si>
    <t>ITU250</t>
  </si>
  <si>
    <t>본공사제외</t>
  </si>
  <si>
    <t>575AA1161BF48407E79B37A0F8003DC7D98505</t>
  </si>
  <si>
    <t>579C8116214E0415D7EE231C66FE10575AA1161BF48407E79B37A0F8003DC7D98505</t>
  </si>
  <si>
    <t>NAC(네트워크접근제어)</t>
  </si>
  <si>
    <t>TN120</t>
  </si>
  <si>
    <t>575AA1161BF48407E79B37A0F8003DC7D98502</t>
  </si>
  <si>
    <t>579C8116214E0415D7EE231C66FE10575AA1161BF48407E79B37A0F8003DC7D98502</t>
  </si>
  <si>
    <t>IP관리시스템(센서)</t>
  </si>
  <si>
    <t>IPScan Probe</t>
  </si>
  <si>
    <t>575AA1161BF48407E79B37A0F8003DC7D98503</t>
  </si>
  <si>
    <t>579C8116214E0415D7EE231C66FE10575AA1161BF48407E79B37A0F8003DC7D98503</t>
  </si>
  <si>
    <t>방화벽(무선)</t>
  </si>
  <si>
    <t>NGF-510</t>
  </si>
  <si>
    <t>575AA1161BF48407E79B37A0F8003DC7D98500</t>
  </si>
  <si>
    <t>579C8116214E0415D7EE231C66FE10575AA1161BF48407E79B37A0F8003DC7D98500</t>
  </si>
  <si>
    <t>L3 스위치(무선)</t>
  </si>
  <si>
    <t>OS6570M-U28</t>
  </si>
  <si>
    <t>575AA1161BF48407E79B37A0F8003DC7D98501</t>
  </si>
  <si>
    <t>579C8116214E0415D7EE231C66FE10575AA1161BF48407E79B37A0F8003DC7D98501</t>
  </si>
  <si>
    <t>무선 AP</t>
  </si>
  <si>
    <t>OAW-AP1321-RW</t>
  </si>
  <si>
    <t>575AA1161BF48407E79B37A0F8003DC7D9850E</t>
  </si>
  <si>
    <t>579C8116214E0415D7EE231C66FE10575AA1161BF48407E79B37A0F8003DC7D9850E</t>
  </si>
  <si>
    <t>WIPS</t>
  </si>
  <si>
    <t>AIRTMS S800</t>
  </si>
  <si>
    <t>575AA1161BF48407E79B37A0F8003DC7D9850F</t>
  </si>
  <si>
    <t>579C8116214E0415D7EE231C66FE10575AA1161BF48407E79B37A0F8003DC7D9850F</t>
  </si>
  <si>
    <t>POE ETHERNET SWITCH (행정망)</t>
  </si>
  <si>
    <t>1G UTP POE 24PORT, 1G SFP 4PORT</t>
  </si>
  <si>
    <t>575AA1161BF48407E79B37A0F8003DC7D9862C</t>
  </si>
  <si>
    <t>579C8116214E0415D7EE231C66FE10575AA1161BF48407E79B37A0F8003DC7D9862C</t>
  </si>
  <si>
    <t>POE ETHERNET SWITCH (도서관망)</t>
  </si>
  <si>
    <t>575AA1161BF48407E79B37A0F8003DC7D9862D</t>
  </si>
  <si>
    <t>579C8116214E0415D7EE231C66FE10575AA1161BF48407E79B37A0F8003DC7D9862D</t>
  </si>
  <si>
    <t>POE ETHERNET SWITCH (무선망)</t>
  </si>
  <si>
    <t>575AA1161BF48407E79B37A0F8003DC7D9862E</t>
  </si>
  <si>
    <t>579C8116214E0415D7EE231C66FE10575AA1161BF48407E79B37A0F8003DC7D9862E</t>
  </si>
  <si>
    <t>단 가 대 비 표</t>
  </si>
  <si>
    <t>규격</t>
  </si>
  <si>
    <t>조달청가격</t>
  </si>
  <si>
    <t>PAGE</t>
  </si>
  <si>
    <t>물가자료</t>
  </si>
  <si>
    <t>유통물가</t>
  </si>
  <si>
    <t>거래가격</t>
  </si>
  <si>
    <t>조사가격</t>
  </si>
  <si>
    <t>적용단가</t>
  </si>
  <si>
    <t>품목구분</t>
  </si>
  <si>
    <t>노임구분</t>
  </si>
  <si>
    <t>소수점처리</t>
  </si>
  <si>
    <t>-160</t>
  </si>
  <si>
    <t>자재 1</t>
  </si>
  <si>
    <t>자재 2</t>
  </si>
  <si>
    <t>-161</t>
  </si>
  <si>
    <t>자재 3</t>
  </si>
  <si>
    <t>자재 4</t>
  </si>
  <si>
    <t>자재 5</t>
  </si>
  <si>
    <t>62</t>
  </si>
  <si>
    <t>60</t>
  </si>
  <si>
    <t>자재 6</t>
  </si>
  <si>
    <t>-32</t>
  </si>
  <si>
    <t>1189</t>
  </si>
  <si>
    <t>1451</t>
  </si>
  <si>
    <t>자재 7</t>
  </si>
  <si>
    <t>자재 8</t>
  </si>
  <si>
    <t>1075</t>
  </si>
  <si>
    <t>833</t>
  </si>
  <si>
    <t>994</t>
  </si>
  <si>
    <t>자재 9</t>
  </si>
  <si>
    <t>자재 10</t>
  </si>
  <si>
    <t>1074</t>
  </si>
  <si>
    <t>840</t>
  </si>
  <si>
    <t>1007</t>
  </si>
  <si>
    <t>자재 11</t>
  </si>
  <si>
    <t>자재 12</t>
  </si>
  <si>
    <t>847</t>
  </si>
  <si>
    <t>1003</t>
  </si>
  <si>
    <t>자재 13</t>
  </si>
  <si>
    <t>자재 14</t>
  </si>
  <si>
    <t>자재 15</t>
  </si>
  <si>
    <t>1080</t>
  </si>
  <si>
    <t>843</t>
  </si>
  <si>
    <t>1001</t>
  </si>
  <si>
    <t>자재 16</t>
  </si>
  <si>
    <t>자재 17</t>
  </si>
  <si>
    <t>834</t>
  </si>
  <si>
    <t>993</t>
  </si>
  <si>
    <t>자재 18</t>
  </si>
  <si>
    <t>자재 19</t>
  </si>
  <si>
    <t>자재 20</t>
  </si>
  <si>
    <t>B사</t>
  </si>
  <si>
    <t>자재 21</t>
  </si>
  <si>
    <t>849</t>
  </si>
  <si>
    <t>자재 22</t>
  </si>
  <si>
    <t>C사</t>
  </si>
  <si>
    <t>자재 23</t>
  </si>
  <si>
    <t>자재 24</t>
  </si>
  <si>
    <t>963</t>
  </si>
  <si>
    <t>물정207</t>
  </si>
  <si>
    <t>자재 25</t>
  </si>
  <si>
    <t>235</t>
  </si>
  <si>
    <t>자재 26</t>
  </si>
  <si>
    <t>94</t>
  </si>
  <si>
    <t>자재 27</t>
  </si>
  <si>
    <t>46</t>
  </si>
  <si>
    <t>51</t>
  </si>
  <si>
    <t>91</t>
  </si>
  <si>
    <t>자재 28</t>
  </si>
  <si>
    <t>56</t>
  </si>
  <si>
    <t>97</t>
  </si>
  <si>
    <t>자재 29</t>
  </si>
  <si>
    <t>48</t>
  </si>
  <si>
    <t>자재 30</t>
  </si>
  <si>
    <t>52</t>
  </si>
  <si>
    <t>53</t>
  </si>
  <si>
    <t>자재 31</t>
  </si>
  <si>
    <t>자재 32</t>
  </si>
  <si>
    <t>물정1335</t>
  </si>
  <si>
    <t>자재 33</t>
  </si>
  <si>
    <t>1010</t>
  </si>
  <si>
    <t>자재 34</t>
  </si>
  <si>
    <t>1105</t>
  </si>
  <si>
    <t>873</t>
  </si>
  <si>
    <t>1028</t>
  </si>
  <si>
    <t>자재 35</t>
  </si>
  <si>
    <t>1198</t>
  </si>
  <si>
    <t>925</t>
  </si>
  <si>
    <t>자재 36</t>
  </si>
  <si>
    <t>자재 37</t>
  </si>
  <si>
    <t>자재 38</t>
  </si>
  <si>
    <t>1020</t>
  </si>
  <si>
    <t>자재 39</t>
  </si>
  <si>
    <t>자재 40</t>
  </si>
  <si>
    <t>자재 41</t>
  </si>
  <si>
    <t>자재 42</t>
  </si>
  <si>
    <t>자재 43</t>
  </si>
  <si>
    <t>931</t>
  </si>
  <si>
    <t>1101</t>
  </si>
  <si>
    <t>자재 44</t>
  </si>
  <si>
    <t>자재 45</t>
  </si>
  <si>
    <t>자재 46</t>
  </si>
  <si>
    <t>1205</t>
  </si>
  <si>
    <t>930</t>
  </si>
  <si>
    <t>자재 47</t>
  </si>
  <si>
    <t>1099</t>
  </si>
  <si>
    <t>자재 48</t>
  </si>
  <si>
    <t>자재 49</t>
  </si>
  <si>
    <t>자재 50</t>
  </si>
  <si>
    <t>자재 51</t>
  </si>
  <si>
    <t>자재 52</t>
  </si>
  <si>
    <t>자재 53</t>
  </si>
  <si>
    <t>자재 54</t>
  </si>
  <si>
    <t>1199</t>
  </si>
  <si>
    <t>자재 55</t>
  </si>
  <si>
    <t>1134</t>
  </si>
  <si>
    <t>자재 56</t>
  </si>
  <si>
    <t>자재 57</t>
  </si>
  <si>
    <t>자재 58</t>
  </si>
  <si>
    <t>자재 59</t>
  </si>
  <si>
    <t>자재 60</t>
  </si>
  <si>
    <t>자재 61</t>
  </si>
  <si>
    <t>자재 62</t>
  </si>
  <si>
    <t>자재 63</t>
  </si>
  <si>
    <t>1114</t>
  </si>
  <si>
    <t>자재 64</t>
  </si>
  <si>
    <t>자재 65</t>
  </si>
  <si>
    <t>1111</t>
  </si>
  <si>
    <t>865</t>
  </si>
  <si>
    <t>자재 66</t>
  </si>
  <si>
    <t>860</t>
  </si>
  <si>
    <t>자재 67</t>
  </si>
  <si>
    <t>자재 68</t>
  </si>
  <si>
    <t>자재 69</t>
  </si>
  <si>
    <t>1102</t>
  </si>
  <si>
    <t>863</t>
  </si>
  <si>
    <t>1029</t>
  </si>
  <si>
    <t>자재 70</t>
  </si>
  <si>
    <t>1106</t>
  </si>
  <si>
    <t>자재 71</t>
  </si>
  <si>
    <t>자재 72</t>
  </si>
  <si>
    <t>자재 73</t>
  </si>
  <si>
    <t>1229</t>
  </si>
  <si>
    <t>자재 74</t>
  </si>
  <si>
    <t>자재 75</t>
  </si>
  <si>
    <t>자재 76</t>
  </si>
  <si>
    <t>자재 77</t>
  </si>
  <si>
    <t>자재 78</t>
  </si>
  <si>
    <t>자재 79</t>
  </si>
  <si>
    <t>자재 80</t>
  </si>
  <si>
    <t>자재 81</t>
  </si>
  <si>
    <t>867</t>
  </si>
  <si>
    <t>자재 82</t>
  </si>
  <si>
    <t>864</t>
  </si>
  <si>
    <t>자재 83</t>
  </si>
  <si>
    <t>자재 84</t>
  </si>
  <si>
    <t>자재 85</t>
  </si>
  <si>
    <t>1107</t>
  </si>
  <si>
    <t>861</t>
  </si>
  <si>
    <t>1024</t>
  </si>
  <si>
    <t>자재 86</t>
  </si>
  <si>
    <t>자재 87</t>
  </si>
  <si>
    <t>자재 88</t>
  </si>
  <si>
    <t>자재 89</t>
  </si>
  <si>
    <t>자재 90</t>
  </si>
  <si>
    <t>1025</t>
  </si>
  <si>
    <t>자재 91</t>
  </si>
  <si>
    <t>1104</t>
  </si>
  <si>
    <t>자재 92</t>
  </si>
  <si>
    <t>자재 93</t>
  </si>
  <si>
    <t>자재 94</t>
  </si>
  <si>
    <t>자재 95</t>
  </si>
  <si>
    <t>자재 96</t>
  </si>
  <si>
    <t>자재 97</t>
  </si>
  <si>
    <t>자재 98</t>
  </si>
  <si>
    <t>자재 99</t>
  </si>
  <si>
    <t>자재 100</t>
  </si>
  <si>
    <t>자재 101</t>
  </si>
  <si>
    <t>자재 102</t>
  </si>
  <si>
    <t>1085</t>
  </si>
  <si>
    <t>1177</t>
  </si>
  <si>
    <t>자재 103</t>
  </si>
  <si>
    <t>1283</t>
  </si>
  <si>
    <t>물정1336</t>
  </si>
  <si>
    <t>자재 104</t>
  </si>
  <si>
    <t>1006</t>
  </si>
  <si>
    <t>1144</t>
  </si>
  <si>
    <t>자재 105</t>
  </si>
  <si>
    <t>자재 106</t>
  </si>
  <si>
    <t>자재 107</t>
  </si>
  <si>
    <t>자재 108</t>
  </si>
  <si>
    <t>1247</t>
  </si>
  <si>
    <t>자재 109</t>
  </si>
  <si>
    <t>자재 110</t>
  </si>
  <si>
    <t>1195</t>
  </si>
  <si>
    <t>1072</t>
  </si>
  <si>
    <t>자재 111</t>
  </si>
  <si>
    <t>자재 112</t>
  </si>
  <si>
    <t>자재 113</t>
  </si>
  <si>
    <t>자재 114</t>
  </si>
  <si>
    <t>846</t>
  </si>
  <si>
    <t>자재 115</t>
  </si>
  <si>
    <t>노임 1</t>
  </si>
  <si>
    <t>B</t>
  </si>
  <si>
    <t>노임 2</t>
  </si>
  <si>
    <t>노임 3</t>
  </si>
  <si>
    <t>노임 4</t>
  </si>
  <si>
    <t>노임 5</t>
  </si>
  <si>
    <t>노임 6</t>
  </si>
  <si>
    <t>노임 7</t>
  </si>
  <si>
    <t>노임 8</t>
  </si>
  <si>
    <t>노임 9</t>
  </si>
  <si>
    <t>노임 10</t>
  </si>
  <si>
    <t>노임 11</t>
  </si>
  <si>
    <t>노임 12</t>
  </si>
  <si>
    <t>노임 13</t>
  </si>
  <si>
    <t>648</t>
  </si>
  <si>
    <t>자재 116</t>
  </si>
  <si>
    <t>385</t>
  </si>
  <si>
    <t>자재 117</t>
  </si>
  <si>
    <t>자재 118</t>
  </si>
  <si>
    <t>자재 119</t>
  </si>
  <si>
    <t>자재 120</t>
  </si>
  <si>
    <t>자재 121</t>
  </si>
  <si>
    <t>자재 122</t>
  </si>
  <si>
    <t>자재 123</t>
  </si>
  <si>
    <t>자재 124</t>
  </si>
  <si>
    <t>자재 125</t>
  </si>
  <si>
    <t>자재 126</t>
  </si>
  <si>
    <t>자재 127</t>
  </si>
  <si>
    <t>자재 128</t>
  </si>
  <si>
    <t>자재 129</t>
  </si>
  <si>
    <t>자재 130</t>
  </si>
  <si>
    <t>자재 131</t>
  </si>
  <si>
    <t>자재 132</t>
  </si>
  <si>
    <t>자재 133</t>
  </si>
  <si>
    <t>자재 134</t>
  </si>
  <si>
    <t>자재 135</t>
  </si>
  <si>
    <t>자재 136</t>
  </si>
  <si>
    <t>자재 137</t>
  </si>
  <si>
    <t>자재 138</t>
  </si>
  <si>
    <t>자재 139</t>
  </si>
  <si>
    <t>자재 140</t>
  </si>
  <si>
    <t>자재 141</t>
  </si>
  <si>
    <t>자재 142</t>
  </si>
  <si>
    <t>자재 143</t>
  </si>
  <si>
    <t>자재 144</t>
  </si>
  <si>
    <t>자재 145</t>
  </si>
  <si>
    <t>자재 146</t>
  </si>
  <si>
    <t>자재 147</t>
  </si>
  <si>
    <t>자재 148</t>
  </si>
  <si>
    <t>자재 149</t>
  </si>
  <si>
    <t>자재 150</t>
  </si>
  <si>
    <t>자재 151</t>
  </si>
  <si>
    <t>자재 152</t>
  </si>
  <si>
    <t>자재 153</t>
  </si>
  <si>
    <t>자재 154</t>
  </si>
  <si>
    <t>자재 155</t>
  </si>
  <si>
    <t>자재 156</t>
  </si>
  <si>
    <t>자재 157</t>
  </si>
  <si>
    <t>자재 158</t>
  </si>
  <si>
    <t>자재 159</t>
  </si>
  <si>
    <t>자재 160</t>
  </si>
  <si>
    <t>자재 161</t>
  </si>
  <si>
    <t>자재 162</t>
  </si>
  <si>
    <t>자재 163</t>
  </si>
  <si>
    <t>자재 164</t>
  </si>
  <si>
    <t>자재 165</t>
  </si>
  <si>
    <t>자재 166</t>
  </si>
  <si>
    <t>자재 167</t>
  </si>
  <si>
    <t>자재 168</t>
  </si>
  <si>
    <t>자재 169</t>
  </si>
  <si>
    <t>자재 170</t>
  </si>
  <si>
    <t>자재 171</t>
  </si>
  <si>
    <t>자재 172</t>
  </si>
  <si>
    <t>자재 173</t>
  </si>
  <si>
    <t>자재 174</t>
  </si>
  <si>
    <t>자재 175</t>
  </si>
  <si>
    <t>자재 176</t>
  </si>
  <si>
    <t>자재 177</t>
  </si>
  <si>
    <t>자재 178</t>
  </si>
  <si>
    <t>자재 179</t>
  </si>
  <si>
    <t>자재 180</t>
  </si>
  <si>
    <t>자재 181</t>
  </si>
  <si>
    <t>자재 182</t>
  </si>
  <si>
    <t>자재 183</t>
  </si>
  <si>
    <t>자재 184</t>
  </si>
  <si>
    <t>자재 185</t>
  </si>
  <si>
    <t>자재 186</t>
  </si>
  <si>
    <t>자재 187</t>
  </si>
  <si>
    <t>자재 188</t>
  </si>
  <si>
    <t>자재 189</t>
  </si>
  <si>
    <t>자재 190</t>
  </si>
  <si>
    <t>자재 191</t>
  </si>
  <si>
    <t>자재 192</t>
  </si>
  <si>
    <t>자재 193</t>
  </si>
  <si>
    <t>자재 194</t>
  </si>
  <si>
    <t>자재 195</t>
  </si>
  <si>
    <t>자재 196</t>
  </si>
  <si>
    <t>자재 197</t>
  </si>
  <si>
    <t>자재 198</t>
  </si>
  <si>
    <t>자재 199</t>
  </si>
  <si>
    <t>자재 200</t>
  </si>
  <si>
    <t>자재 201</t>
  </si>
  <si>
    <t>자재 202</t>
  </si>
  <si>
    <t>자재 203</t>
  </si>
  <si>
    <t>자재 204</t>
  </si>
  <si>
    <t>자재 205</t>
  </si>
  <si>
    <t>자재 206</t>
  </si>
  <si>
    <t>자재 207</t>
  </si>
  <si>
    <t>자재 208</t>
  </si>
  <si>
    <t>자재 209</t>
  </si>
  <si>
    <t>자재 210</t>
  </si>
  <si>
    <t>자재 211</t>
  </si>
  <si>
    <t>자재 212</t>
  </si>
  <si>
    <t>자재 213</t>
  </si>
  <si>
    <t>자재 214</t>
  </si>
  <si>
    <t>자재 215</t>
  </si>
  <si>
    <t>자재 216</t>
  </si>
  <si>
    <t>자재 217</t>
  </si>
  <si>
    <t>자재 218</t>
  </si>
  <si>
    <t>자재 219</t>
  </si>
  <si>
    <t>자재 220</t>
  </si>
  <si>
    <t>자재 221</t>
  </si>
  <si>
    <t>자재 222</t>
  </si>
  <si>
    <t>자재 223</t>
  </si>
  <si>
    <t>자재 224</t>
  </si>
  <si>
    <t>이 Sheet는 수정하지 마십시요</t>
  </si>
  <si>
    <t>공사구분</t>
  </si>
  <si>
    <t>D</t>
  </si>
  <si>
    <t>타이틀</t>
  </si>
  <si>
    <t>확정내역</t>
  </si>
  <si>
    <t>원내역</t>
  </si>
  <si>
    <t>자재단가적용</t>
  </si>
  <si>
    <t>경비단가적용</t>
  </si>
  <si>
    <t>품목코드형식</t>
  </si>
  <si>
    <t>XXXX-XXXX-XXXXXXXXX</t>
  </si>
  <si>
    <t>내역금액소수점처리</t>
  </si>
  <si>
    <t>C</t>
  </si>
  <si>
    <t>일위대가내역소수점처리</t>
  </si>
  <si>
    <t>단가명</t>
  </si>
  <si>
    <t>TTTTT</t>
  </si>
  <si>
    <t>환율</t>
  </si>
  <si>
    <t>시간당작업량</t>
  </si>
  <si>
    <t>R</t>
  </si>
  <si>
    <t>1회 사이클시간</t>
  </si>
  <si>
    <t>시간당 작업사이클</t>
  </si>
  <si>
    <t>일반변수</t>
  </si>
  <si>
    <t>시간당 노임산출 계수</t>
  </si>
  <si>
    <t>1/8*16/12*25/20</t>
  </si>
  <si>
    <t>재료비 할증 계수</t>
  </si>
  <si>
    <t>노무비 할증 계수</t>
  </si>
  <si>
    <t>경비 할증 계수</t>
  </si>
  <si>
    <t>내역,일위대가 품명,규격,단위 따로적용</t>
  </si>
  <si>
    <t>내역단가 소수점처리</t>
  </si>
  <si>
    <t>단가 순서</t>
  </si>
  <si>
    <t>코드</t>
  </si>
  <si>
    <t>공종구분명</t>
  </si>
  <si>
    <t>원가비목코드</t>
  </si>
  <si>
    <t>작 업 부 산 물</t>
  </si>
  <si>
    <t>A3</t>
  </si>
  <si>
    <t>운    반    비</t>
  </si>
  <si>
    <t>C1</t>
  </si>
  <si>
    <t>관 급 자 재 비</t>
  </si>
  <si>
    <t>DJ</t>
  </si>
  <si>
    <t>사 급 자 재 비</t>
  </si>
  <si>
    <t>D3</t>
  </si>
  <si>
    <t>외    자    재</t>
  </si>
  <si>
    <t>폐기물 처리비</t>
  </si>
  <si>
    <t>한 전 인 입 비</t>
  </si>
  <si>
    <t>시트명</t>
    <phoneticPr fontId="6" type="noConversion"/>
  </si>
  <si>
    <t>공종별집계표</t>
    <phoneticPr fontId="6" type="noConversion"/>
  </si>
  <si>
    <t>행</t>
    <phoneticPr fontId="6" type="noConversion"/>
  </si>
  <si>
    <t>금액:</t>
    <phoneticPr fontId="6" type="noConversion"/>
  </si>
  <si>
    <t>원 정</t>
    <phoneticPr fontId="6" type="noConversion"/>
  </si>
  <si>
    <t>(</t>
    <phoneticPr fontId="6" type="noConversion"/>
  </si>
  <si>
    <t>W</t>
    <phoneticPr fontId="6" type="noConversion"/>
  </si>
  <si>
    <t>)</t>
    <phoneticPr fontId="6" type="noConversion"/>
  </si>
  <si>
    <t>열</t>
    <phoneticPr fontId="6" type="noConversion"/>
  </si>
  <si>
    <t>비목</t>
    <phoneticPr fontId="6" type="noConversion"/>
  </si>
  <si>
    <t xml:space="preserve">구분 </t>
    <phoneticPr fontId="6" type="noConversion"/>
  </si>
  <si>
    <t>금액</t>
    <phoneticPr fontId="6" type="noConversion"/>
  </si>
  <si>
    <t>구성비</t>
    <phoneticPr fontId="6" type="noConversion"/>
  </si>
  <si>
    <t>비고</t>
    <phoneticPr fontId="6" type="noConversion"/>
  </si>
  <si>
    <t>F</t>
    <phoneticPr fontId="6" type="noConversion"/>
  </si>
  <si>
    <t>순공사비원가</t>
    <phoneticPr fontId="6" type="noConversion"/>
  </si>
  <si>
    <t>재료비</t>
    <phoneticPr fontId="6" type="noConversion"/>
  </si>
  <si>
    <t>직접재료비</t>
    <phoneticPr fontId="6" type="noConversion"/>
  </si>
  <si>
    <t>순공사비</t>
    <phoneticPr fontId="6" type="noConversion"/>
  </si>
  <si>
    <t>간접재료비</t>
    <phoneticPr fontId="6" type="noConversion"/>
  </si>
  <si>
    <t>관급총액</t>
    <phoneticPr fontId="6" type="noConversion"/>
  </si>
  <si>
    <t>작업부산물</t>
    <phoneticPr fontId="6" type="noConversion"/>
  </si>
  <si>
    <t>한전비</t>
    <phoneticPr fontId="6" type="noConversion"/>
  </si>
  <si>
    <t>소계</t>
    <phoneticPr fontId="6" type="noConversion"/>
  </si>
  <si>
    <t>H</t>
    <phoneticPr fontId="6" type="noConversion"/>
  </si>
  <si>
    <t>노무비</t>
    <phoneticPr fontId="6" type="noConversion"/>
  </si>
  <si>
    <t>직접노무비(가)</t>
    <phoneticPr fontId="6" type="noConversion"/>
  </si>
  <si>
    <t>간접노무비(나)</t>
    <phoneticPr fontId="6" type="noConversion"/>
  </si>
  <si>
    <t xml:space="preserve"> 직접노무비의</t>
    <phoneticPr fontId="6" type="noConversion"/>
  </si>
  <si>
    <t>J</t>
    <phoneticPr fontId="6" type="noConversion"/>
  </si>
  <si>
    <t>경비</t>
    <phoneticPr fontId="6" type="noConversion"/>
  </si>
  <si>
    <t>기계경비</t>
    <phoneticPr fontId="6" type="noConversion"/>
  </si>
  <si>
    <t>퇴직공제비</t>
    <phoneticPr fontId="16" type="noConversion"/>
  </si>
  <si>
    <t>고용보험료</t>
    <phoneticPr fontId="6" type="noConversion"/>
  </si>
  <si>
    <t xml:space="preserve"> 노무비의</t>
    <phoneticPr fontId="6" type="noConversion"/>
  </si>
  <si>
    <t>산재보험료</t>
    <phoneticPr fontId="6" type="noConversion"/>
  </si>
  <si>
    <t xml:space="preserve"> 노무비의 </t>
    <phoneticPr fontId="6" type="noConversion"/>
  </si>
  <si>
    <t>안전관리비</t>
    <phoneticPr fontId="16" type="noConversion"/>
  </si>
  <si>
    <t>산업안전보건관리비</t>
    <phoneticPr fontId="6" type="noConversion"/>
  </si>
  <si>
    <t>5억미만</t>
    <phoneticPr fontId="16" type="noConversion"/>
  </si>
  <si>
    <t>5억이상 50억미만</t>
    <phoneticPr fontId="16" type="noConversion"/>
  </si>
  <si>
    <t>50억이상</t>
    <phoneticPr fontId="6" type="noConversion"/>
  </si>
  <si>
    <t>건강보험료</t>
    <phoneticPr fontId="6" type="noConversion"/>
  </si>
  <si>
    <t xml:space="preserve"> 직접노무비의 </t>
    <phoneticPr fontId="6" type="noConversion"/>
  </si>
  <si>
    <t>a.</t>
    <phoneticPr fontId="16" type="noConversion"/>
  </si>
  <si>
    <t>연금보험료</t>
    <phoneticPr fontId="6" type="noConversion"/>
  </si>
  <si>
    <t>b.</t>
    <phoneticPr fontId="16" type="noConversion"/>
  </si>
  <si>
    <t>노인장기요양보험료</t>
    <phoneticPr fontId="6" type="noConversion"/>
  </si>
  <si>
    <t xml:space="preserve"> 건강보험료의 </t>
    <phoneticPr fontId="6" type="noConversion"/>
  </si>
  <si>
    <t xml:space="preserve"> (재+직노+도급자관급)의 3.11%</t>
    <phoneticPr fontId="6" type="noConversion"/>
  </si>
  <si>
    <t xml:space="preserve"> (재+직노+도급자관급)의 2.28%+4,325천원</t>
    <phoneticPr fontId="6" type="noConversion"/>
  </si>
  <si>
    <t xml:space="preserve"> (재+직노+도급자관급)의 2.37%</t>
    <phoneticPr fontId="6" type="noConversion"/>
  </si>
  <si>
    <t>기타경비</t>
    <phoneticPr fontId="6" type="noConversion"/>
  </si>
  <si>
    <t xml:space="preserve"> (재+노)의</t>
    <phoneticPr fontId="6" type="noConversion"/>
  </si>
  <si>
    <t xml:space="preserve"> (재+직노)의 3.11% *1.2</t>
    <phoneticPr fontId="6" type="noConversion"/>
  </si>
  <si>
    <t xml:space="preserve"> ((재+직노)의 2.28%+4,325천원)*1.2</t>
    <phoneticPr fontId="6" type="noConversion"/>
  </si>
  <si>
    <t xml:space="preserve"> (재+직노)의 2.37% *1.2</t>
    <phoneticPr fontId="6" type="noConversion"/>
  </si>
  <si>
    <t>퇴직공제부금비</t>
    <phoneticPr fontId="6" type="noConversion"/>
  </si>
  <si>
    <t>공사이행보증수수료</t>
    <phoneticPr fontId="6" type="noConversion"/>
  </si>
  <si>
    <t>석면분담금</t>
    <phoneticPr fontId="6" type="noConversion"/>
  </si>
  <si>
    <t>임금채권부담금</t>
    <phoneticPr fontId="6" type="noConversion"/>
  </si>
  <si>
    <t>계</t>
    <phoneticPr fontId="6" type="noConversion"/>
  </si>
  <si>
    <t>일반관리비</t>
    <phoneticPr fontId="6" type="noConversion"/>
  </si>
  <si>
    <t xml:space="preserve"> 계의</t>
    <phoneticPr fontId="6" type="noConversion"/>
  </si>
  <si>
    <t>5억미만 8% / 5~30억미만 6.5% / 30~100억미만 5% (공급가액 기준)</t>
    <phoneticPr fontId="6" type="noConversion"/>
  </si>
  <si>
    <t>이윤</t>
    <phoneticPr fontId="6" type="noConversion"/>
  </si>
  <si>
    <t xml:space="preserve"> (노+경비+일.관)의</t>
    <phoneticPr fontId="6" type="noConversion"/>
  </si>
  <si>
    <t>50억미만 15% / 50~300억미만 12% (공급가액 기준)</t>
    <phoneticPr fontId="6" type="noConversion"/>
  </si>
  <si>
    <t>사급자재비</t>
    <phoneticPr fontId="6" type="noConversion"/>
  </si>
  <si>
    <t>배상책임공제료</t>
    <phoneticPr fontId="6" type="noConversion"/>
  </si>
  <si>
    <t>순계약금액 :</t>
    <phoneticPr fontId="16" type="noConversion"/>
  </si>
  <si>
    <t>공급가액</t>
    <phoneticPr fontId="6" type="noConversion"/>
  </si>
  <si>
    <t>부가가치세</t>
    <phoneticPr fontId="6" type="noConversion"/>
  </si>
  <si>
    <t xml:space="preserve"> 공급가액의</t>
    <phoneticPr fontId="6" type="noConversion"/>
  </si>
  <si>
    <t>도급액</t>
    <phoneticPr fontId="6" type="noConversion"/>
  </si>
  <si>
    <t xml:space="preserve"> 천단위절사</t>
    <phoneticPr fontId="6" type="noConversion"/>
  </si>
  <si>
    <t>한전인입비/사용전검사비</t>
    <phoneticPr fontId="6" type="noConversion"/>
  </si>
  <si>
    <t xml:space="preserve"> 천단위절상</t>
    <phoneticPr fontId="6" type="noConversion"/>
  </si>
  <si>
    <t>관급자설치 관급자재</t>
    <phoneticPr fontId="6" type="noConversion"/>
  </si>
  <si>
    <t>도급자설치 관급자재</t>
    <phoneticPr fontId="6" type="noConversion"/>
  </si>
  <si>
    <t>☜ 도급자관급 입력(부가가치세제외+조달수수료포함) 입력 [배상공제료계상용]</t>
    <phoneticPr fontId="6" type="noConversion"/>
  </si>
  <si>
    <t>총공사비</t>
    <phoneticPr fontId="6" type="noConversion"/>
  </si>
  <si>
    <t>배상책임공제료 = 순계약금액 x 요율(%)</t>
    <phoneticPr fontId="6" type="noConversion"/>
  </si>
  <si>
    <t>순계약금액 = 공급가액+(도급자관급-부가가치세)-배상책임공제료</t>
    <phoneticPr fontId="16" type="noConversion"/>
  </si>
  <si>
    <t>추정금액</t>
    <phoneticPr fontId="3" type="noConversion"/>
  </si>
  <si>
    <t>추정가격</t>
    <phoneticPr fontId="3" type="noConversion"/>
  </si>
  <si>
    <t>부가세</t>
    <phoneticPr fontId="3" type="noConversion"/>
  </si>
  <si>
    <t>도급자설치관급</t>
    <phoneticPr fontId="3" type="noConversion"/>
  </si>
  <si>
    <t>관급자설치관급</t>
    <phoneticPr fontId="3" type="noConversion"/>
  </si>
  <si>
    <t>기초금액</t>
    <phoneticPr fontId="3" type="noConversion"/>
  </si>
  <si>
    <t>순공사원가</t>
    <phoneticPr fontId="3" type="noConversion"/>
  </si>
  <si>
    <t>A값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</si>
</sst>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176" formatCode="#,###"/>
    <numFmt numFmtId="177" formatCode="#,##0.00#"/>
    <numFmt numFmtId="178" formatCode="#,##0.0"/>
    <numFmt numFmtId="179" formatCode="#,##0.00#;\-#,##0.00#;#"/>
    <numFmt numFmtId="180" formatCode="&quot;₩&quot;#,##0_);\(&quot;₩&quot;#,##0\)"/>
    <numFmt numFmtId="181" formatCode="#,##0_);\(#,##0\)"/>
    <numFmt numFmtId="182" formatCode="0.0%"/>
    <numFmt numFmtId="183" formatCode="#,##0_);[Red]\(#,##0\)"/>
    <numFmt numFmtId="184" formatCode="0.000%"/>
    <numFmt numFmtId="185" formatCode="#,##0_ "/>
    <numFmt numFmtId="186" formatCode="0.00000%"/>
  </numFmts>
  <fonts count="26" x14ac:knownFonts="1">
    <font>
      <sz val="11"/>
      <color theme="1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color rgb="FFFF0000"/>
      <name val="돋움"/>
      <family val="3"/>
      <charset val="129"/>
    </font>
    <font>
      <b/>
      <sz val="12"/>
      <name val="돋움체"/>
      <family val="3"/>
      <charset val="129"/>
    </font>
    <font>
      <sz val="10"/>
      <name val="돋움체"/>
      <family val="3"/>
      <charset val="129"/>
    </font>
    <font>
      <b/>
      <sz val="11"/>
      <name val="돋움"/>
      <family val="3"/>
      <charset val="129"/>
    </font>
    <font>
      <b/>
      <sz val="10"/>
      <name val="돋움체"/>
      <family val="3"/>
      <charset val="129"/>
    </font>
    <font>
      <sz val="11"/>
      <color rgb="FF7030A0"/>
      <name val="돋움"/>
      <family val="3"/>
      <charset val="129"/>
    </font>
    <font>
      <sz val="10"/>
      <color rgb="FFFF0000"/>
      <name val="돋움체"/>
      <family val="3"/>
      <charset val="129"/>
    </font>
    <font>
      <sz val="9"/>
      <name val="돋움체"/>
      <family val="3"/>
      <charset val="129"/>
    </font>
    <font>
      <sz val="12"/>
      <name val="바탕체"/>
      <family val="1"/>
      <charset val="129"/>
    </font>
    <font>
      <sz val="8"/>
      <name val="맑은 고딕"/>
      <family val="3"/>
      <charset val="129"/>
    </font>
    <font>
      <b/>
      <sz val="11"/>
      <color rgb="FF012BFF"/>
      <name val="돋움"/>
      <family val="3"/>
      <charset val="129"/>
    </font>
    <font>
      <sz val="11"/>
      <color theme="1"/>
      <name val="돋움"/>
      <family val="3"/>
      <charset val="129"/>
    </font>
    <font>
      <sz val="10"/>
      <color rgb="FF0000FF"/>
      <name val="돋움체"/>
      <family val="3"/>
      <charset val="129"/>
    </font>
    <font>
      <sz val="11"/>
      <name val="돋움체"/>
      <family val="3"/>
      <charset val="129"/>
    </font>
    <font>
      <sz val="1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indexed="81"/>
      <name val="Tahoma"/>
      <family val="2"/>
    </font>
    <font>
      <sz val="10"/>
      <color indexed="81"/>
      <name val="돋움"/>
      <family val="3"/>
      <charset val="129"/>
    </font>
    <font>
      <b/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</fills>
  <borders count="5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>
      <alignment vertical="center"/>
    </xf>
    <xf numFmtId="0" fontId="5" fillId="0" borderId="0"/>
    <xf numFmtId="0" fontId="15" fillId="0" borderId="0"/>
    <xf numFmtId="0" fontId="5" fillId="0" borderId="0"/>
    <xf numFmtId="41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09">
    <xf numFmtId="0" fontId="0" fillId="0" borderId="0" xfId="0">
      <alignment vertical="center"/>
    </xf>
    <xf numFmtId="0" fontId="0" fillId="0" borderId="0" xfId="0" quotePrefix="1">
      <alignment vertical="center"/>
    </xf>
    <xf numFmtId="0" fontId="1" fillId="0" borderId="0" xfId="0" quotePrefix="1" applyFont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0" fillId="0" borderId="1" xfId="0" quotePrefix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4" xfId="0" quotePrefix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quotePrefix="1" applyAlignment="1">
      <alignment vertical="top"/>
    </xf>
    <xf numFmtId="0" fontId="0" fillId="0" borderId="0" xfId="0" applyAlignment="1">
      <alignment vertical="top"/>
    </xf>
    <xf numFmtId="0" fontId="2" fillId="0" borderId="4" xfId="0" quotePrefix="1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176" fontId="4" fillId="0" borderId="4" xfId="0" applyNumberFormat="1" applyFont="1" applyBorder="1" applyAlignment="1">
      <alignment vertical="center" wrapText="1"/>
    </xf>
    <xf numFmtId="0" fontId="0" fillId="0" borderId="4" xfId="0" quotePrefix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quotePrefix="1" applyBorder="1" applyAlignment="1">
      <alignment vertical="top" wrapText="1"/>
    </xf>
    <xf numFmtId="0" fontId="0" fillId="0" borderId="4" xfId="0" applyBorder="1" applyAlignment="1">
      <alignment vertical="top" wrapText="1"/>
    </xf>
    <xf numFmtId="176" fontId="0" fillId="0" borderId="4" xfId="0" applyNumberFormat="1" applyBorder="1" applyAlignment="1">
      <alignment vertical="center" wrapText="1"/>
    </xf>
    <xf numFmtId="176" fontId="0" fillId="0" borderId="4" xfId="0" applyNumberFormat="1" applyBorder="1" applyAlignment="1">
      <alignment vertical="top" wrapText="1"/>
    </xf>
    <xf numFmtId="0" fontId="0" fillId="0" borderId="1" xfId="0" applyBorder="1">
      <alignment vertical="center"/>
    </xf>
    <xf numFmtId="0" fontId="0" fillId="0" borderId="2" xfId="0" quotePrefix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quotePrefix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177" fontId="0" fillId="0" borderId="6" xfId="0" applyNumberFormat="1" applyBorder="1">
      <alignment vertical="center"/>
    </xf>
    <xf numFmtId="177" fontId="0" fillId="0" borderId="8" xfId="0" applyNumberFormat="1" applyBorder="1" applyAlignment="1">
      <alignment vertical="center" wrapText="1"/>
    </xf>
    <xf numFmtId="178" fontId="0" fillId="0" borderId="4" xfId="0" applyNumberFormat="1" applyBorder="1" applyAlignment="1">
      <alignment vertical="center" wrapText="1"/>
    </xf>
    <xf numFmtId="178" fontId="0" fillId="0" borderId="6" xfId="0" applyNumberFormat="1" applyBorder="1">
      <alignment vertical="center"/>
    </xf>
    <xf numFmtId="178" fontId="0" fillId="0" borderId="8" xfId="0" applyNumberFormat="1" applyBorder="1" applyAlignment="1">
      <alignment vertical="center" wrapText="1"/>
    </xf>
    <xf numFmtId="179" fontId="0" fillId="0" borderId="4" xfId="0" quotePrefix="1" applyNumberFormat="1" applyBorder="1" applyAlignment="1">
      <alignment vertical="center" wrapText="1"/>
    </xf>
    <xf numFmtId="179" fontId="0" fillId="0" borderId="4" xfId="0" applyNumberFormat="1" applyBorder="1" applyAlignment="1">
      <alignment vertical="center" wrapText="1"/>
    </xf>
    <xf numFmtId="179" fontId="0" fillId="0" borderId="0" xfId="0" applyNumberFormat="1">
      <alignment vertical="center"/>
    </xf>
    <xf numFmtId="0" fontId="5" fillId="0" borderId="0" xfId="1" applyAlignment="1">
      <alignment horizontal="center"/>
    </xf>
    <xf numFmtId="0" fontId="5" fillId="0" borderId="0" xfId="1"/>
    <xf numFmtId="0" fontId="7" fillId="0" borderId="0" xfId="1" applyFont="1" applyAlignment="1">
      <alignment horizontal="center"/>
    </xf>
    <xf numFmtId="0" fontId="8" fillId="0" borderId="0" xfId="1" applyFont="1" applyAlignment="1">
      <alignment horizontal="right" vertical="center"/>
    </xf>
    <xf numFmtId="180" fontId="8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9" fillId="0" borderId="11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181" fontId="9" fillId="0" borderId="17" xfId="1" applyNumberFormat="1" applyFont="1" applyBorder="1" applyAlignment="1">
      <alignment horizontal="right" vertical="center"/>
    </xf>
    <xf numFmtId="0" fontId="9" fillId="0" borderId="0" xfId="1" applyFont="1" applyAlignment="1">
      <alignment horizontal="left" vertical="center" shrinkToFit="1"/>
    </xf>
    <xf numFmtId="181" fontId="5" fillId="0" borderId="0" xfId="1" applyNumberFormat="1" applyAlignment="1">
      <alignment horizontal="right"/>
    </xf>
    <xf numFmtId="181" fontId="10" fillId="0" borderId="0" xfId="1" applyNumberFormat="1" applyFont="1"/>
    <xf numFmtId="0" fontId="10" fillId="0" borderId="0" xfId="1" applyFont="1"/>
    <xf numFmtId="181" fontId="9" fillId="0" borderId="19" xfId="1" applyNumberFormat="1" applyFont="1" applyBorder="1" applyAlignment="1">
      <alignment horizontal="right" vertical="center"/>
    </xf>
    <xf numFmtId="181" fontId="9" fillId="0" borderId="21" xfId="1" applyNumberFormat="1" applyFont="1" applyBorder="1" applyAlignment="1">
      <alignment horizontal="right" vertical="center"/>
    </xf>
    <xf numFmtId="0" fontId="12" fillId="0" borderId="0" xfId="1" applyFont="1"/>
    <xf numFmtId="0" fontId="14" fillId="0" borderId="26" xfId="1" applyFont="1" applyBorder="1" applyAlignment="1">
      <alignment vertical="center"/>
    </xf>
    <xf numFmtId="10" fontId="14" fillId="0" borderId="0" xfId="1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0" fillId="0" borderId="8" xfId="2" applyFont="1" applyBorder="1" applyAlignment="1">
      <alignment horizontal="right"/>
    </xf>
    <xf numFmtId="0" fontId="14" fillId="0" borderId="27" xfId="1" applyFont="1" applyBorder="1" applyAlignment="1">
      <alignment vertical="center"/>
    </xf>
    <xf numFmtId="0" fontId="9" fillId="0" borderId="23" xfId="3" applyFont="1" applyBorder="1" applyAlignment="1">
      <alignment vertical="center"/>
    </xf>
    <xf numFmtId="0" fontId="9" fillId="0" borderId="24" xfId="3" applyFont="1" applyBorder="1" applyAlignment="1">
      <alignment vertical="center"/>
    </xf>
    <xf numFmtId="0" fontId="5" fillId="0" borderId="0" xfId="2" applyFont="1" applyAlignment="1">
      <alignment horizontal="right"/>
    </xf>
    <xf numFmtId="0" fontId="18" fillId="0" borderId="0" xfId="2" applyFont="1" applyAlignment="1">
      <alignment horizontal="center"/>
    </xf>
    <xf numFmtId="0" fontId="10" fillId="0" borderId="0" xfId="2" applyFont="1"/>
    <xf numFmtId="0" fontId="5" fillId="0" borderId="8" xfId="2" applyFont="1" applyBorder="1" applyAlignment="1">
      <alignment horizontal="right"/>
    </xf>
    <xf numFmtId="0" fontId="5" fillId="0" borderId="8" xfId="2" applyFont="1" applyBorder="1" applyAlignment="1">
      <alignment horizontal="center"/>
    </xf>
    <xf numFmtId="0" fontId="5" fillId="0" borderId="8" xfId="1" applyBorder="1" applyAlignment="1">
      <alignment horizontal="center" vertical="center"/>
    </xf>
    <xf numFmtId="181" fontId="9" fillId="0" borderId="23" xfId="1" applyNumberFormat="1" applyFont="1" applyBorder="1" applyAlignment="1">
      <alignment horizontal="right" vertical="center"/>
    </xf>
    <xf numFmtId="0" fontId="9" fillId="0" borderId="23" xfId="1" applyFont="1" applyBorder="1" applyAlignment="1">
      <alignment vertical="center"/>
    </xf>
    <xf numFmtId="0" fontId="9" fillId="0" borderId="24" xfId="1" applyFont="1" applyBorder="1" applyAlignment="1">
      <alignment vertical="center"/>
    </xf>
    <xf numFmtId="185" fontId="5" fillId="0" borderId="8" xfId="2" applyNumberFormat="1" applyFont="1" applyBorder="1" applyAlignment="1">
      <alignment horizontal="center"/>
    </xf>
    <xf numFmtId="0" fontId="20" fillId="0" borderId="8" xfId="1" applyFont="1" applyBorder="1" applyAlignment="1">
      <alignment vertical="center"/>
    </xf>
    <xf numFmtId="0" fontId="5" fillId="0" borderId="8" xfId="1" applyBorder="1"/>
    <xf numFmtId="0" fontId="6" fillId="0" borderId="0" xfId="1" applyFont="1" applyAlignment="1">
      <alignment shrinkToFit="1"/>
    </xf>
    <xf numFmtId="0" fontId="5" fillId="0" borderId="0" xfId="1" applyAlignment="1">
      <alignment vertical="center"/>
    </xf>
    <xf numFmtId="185" fontId="21" fillId="0" borderId="0" xfId="1" applyNumberFormat="1" applyFont="1"/>
    <xf numFmtId="185" fontId="22" fillId="0" borderId="0" xfId="1" applyNumberFormat="1" applyFont="1"/>
    <xf numFmtId="0" fontId="21" fillId="0" borderId="0" xfId="1" applyFont="1" applyAlignment="1">
      <alignment horizontal="center" vertical="center"/>
    </xf>
    <xf numFmtId="41" fontId="21" fillId="0" borderId="0" xfId="4" applyFont="1" applyBorder="1" applyAlignment="1">
      <alignment horizontal="left" vertical="center"/>
    </xf>
    <xf numFmtId="41" fontId="22" fillId="0" borderId="0" xfId="4" applyFont="1" applyBorder="1" applyAlignment="1">
      <alignment horizontal="left" vertical="center"/>
    </xf>
    <xf numFmtId="184" fontId="21" fillId="0" borderId="0" xfId="1" applyNumberFormat="1" applyFont="1" applyAlignment="1">
      <alignment vertical="center"/>
    </xf>
    <xf numFmtId="0" fontId="21" fillId="0" borderId="0" xfId="1" applyFont="1" applyAlignment="1">
      <alignment vertical="center"/>
    </xf>
    <xf numFmtId="185" fontId="21" fillId="0" borderId="0" xfId="4" applyNumberFormat="1" applyFont="1" applyBorder="1" applyAlignment="1">
      <alignment vertical="center"/>
    </xf>
    <xf numFmtId="181" fontId="9" fillId="0" borderId="8" xfId="1" applyNumberFormat="1" applyFont="1" applyBorder="1" applyAlignment="1">
      <alignment horizontal="right" vertical="center"/>
    </xf>
    <xf numFmtId="41" fontId="21" fillId="0" borderId="0" xfId="4" applyFont="1" applyBorder="1" applyAlignment="1">
      <alignment vertical="center"/>
    </xf>
    <xf numFmtId="41" fontId="22" fillId="0" borderId="0" xfId="4" applyFont="1" applyBorder="1" applyAlignment="1">
      <alignment vertical="center"/>
    </xf>
    <xf numFmtId="181" fontId="9" fillId="0" borderId="31" xfId="1" applyNumberFormat="1" applyFont="1" applyBorder="1" applyAlignment="1">
      <alignment horizontal="right" vertical="center"/>
    </xf>
    <xf numFmtId="181" fontId="9" fillId="0" borderId="38" xfId="1" applyNumberFormat="1" applyFont="1" applyBorder="1" applyAlignment="1">
      <alignment horizontal="right" vertical="center"/>
    </xf>
    <xf numFmtId="181" fontId="9" fillId="2" borderId="21" xfId="1" applyNumberFormat="1" applyFont="1" applyFill="1" applyBorder="1" applyAlignment="1">
      <alignment horizontal="right" vertical="center"/>
    </xf>
    <xf numFmtId="0" fontId="10" fillId="0" borderId="0" xfId="1" applyFont="1" applyAlignment="1">
      <alignment vertical="center"/>
    </xf>
    <xf numFmtId="0" fontId="9" fillId="0" borderId="42" xfId="1" applyFont="1" applyBorder="1" applyAlignment="1">
      <alignment vertical="center"/>
    </xf>
    <xf numFmtId="0" fontId="9" fillId="0" borderId="43" xfId="1" applyFont="1" applyBorder="1" applyAlignment="1">
      <alignment vertical="center"/>
    </xf>
    <xf numFmtId="0" fontId="9" fillId="0" borderId="46" xfId="1" applyFont="1" applyBorder="1" applyAlignment="1">
      <alignment horizontal="left" vertical="center" shrinkToFit="1"/>
    </xf>
    <xf numFmtId="41" fontId="0" fillId="0" borderId="0" xfId="4" applyFont="1" applyBorder="1"/>
    <xf numFmtId="0" fontId="17" fillId="0" borderId="0" xfId="1" applyFont="1" applyAlignment="1">
      <alignment horizontal="left"/>
    </xf>
    <xf numFmtId="0" fontId="20" fillId="0" borderId="0" xfId="1" applyFont="1" applyAlignment="1">
      <alignment horizontal="left" vertical="center"/>
    </xf>
    <xf numFmtId="41" fontId="0" fillId="0" borderId="8" xfId="4" applyFont="1" applyBorder="1"/>
    <xf numFmtId="181" fontId="11" fillId="0" borderId="52" xfId="1" applyNumberFormat="1" applyFont="1" applyBorder="1" applyAlignment="1">
      <alignment horizontal="right" vertical="center"/>
    </xf>
    <xf numFmtId="0" fontId="11" fillId="0" borderId="0" xfId="1" applyFont="1" applyAlignment="1">
      <alignment horizontal="left" vertical="center"/>
    </xf>
    <xf numFmtId="0" fontId="11" fillId="0" borderId="51" xfId="1" applyFont="1" applyBorder="1" applyAlignment="1">
      <alignment horizontal="distributed" vertical="center" indent="3"/>
    </xf>
    <xf numFmtId="0" fontId="11" fillId="0" borderId="52" xfId="1" applyFont="1" applyBorder="1" applyAlignment="1">
      <alignment horizontal="distributed" vertical="center" indent="3"/>
    </xf>
    <xf numFmtId="0" fontId="11" fillId="0" borderId="52" xfId="1" applyFont="1" applyBorder="1" applyAlignment="1">
      <alignment horizontal="left" vertical="center"/>
    </xf>
    <xf numFmtId="0" fontId="11" fillId="0" borderId="53" xfId="1" applyFont="1" applyBorder="1" applyAlignment="1">
      <alignment horizontal="left" vertical="center"/>
    </xf>
    <xf numFmtId="0" fontId="9" fillId="0" borderId="36" xfId="1" applyFont="1" applyBorder="1" applyAlignment="1">
      <alignment horizontal="distributed" vertical="center" indent="3"/>
    </xf>
    <xf numFmtId="0" fontId="9" fillId="0" borderId="19" xfId="1" applyFont="1" applyBorder="1" applyAlignment="1">
      <alignment horizontal="distributed" vertical="center" indent="3"/>
    </xf>
    <xf numFmtId="0" fontId="9" fillId="0" borderId="19" xfId="1" applyFont="1" applyBorder="1" applyAlignment="1">
      <alignment horizontal="left" vertical="center"/>
    </xf>
    <xf numFmtId="0" fontId="9" fillId="0" borderId="19" xfId="1" applyFont="1" applyBorder="1" applyAlignment="1">
      <alignment horizontal="left" vertical="center" shrinkToFit="1"/>
    </xf>
    <xf numFmtId="0" fontId="9" fillId="0" borderId="20" xfId="1" applyFont="1" applyBorder="1" applyAlignment="1">
      <alignment horizontal="left" vertical="center" shrinkToFit="1"/>
    </xf>
    <xf numFmtId="0" fontId="9" fillId="0" borderId="47" xfId="1" applyFont="1" applyBorder="1" applyAlignment="1">
      <alignment horizontal="distributed" vertical="center" indent="3"/>
    </xf>
    <xf numFmtId="0" fontId="9" fillId="0" borderId="48" xfId="1" applyFont="1" applyBorder="1" applyAlignment="1">
      <alignment horizontal="distributed" vertical="center" indent="3"/>
    </xf>
    <xf numFmtId="0" fontId="9" fillId="0" borderId="48" xfId="1" applyFont="1" applyBorder="1" applyAlignment="1">
      <alignment horizontal="left" vertical="center"/>
    </xf>
    <xf numFmtId="0" fontId="9" fillId="0" borderId="49" xfId="1" applyFont="1" applyBorder="1" applyAlignment="1">
      <alignment horizontal="left" vertical="center" shrinkToFit="1"/>
    </xf>
    <xf numFmtId="0" fontId="9" fillId="0" borderId="50" xfId="1" applyFont="1" applyBorder="1" applyAlignment="1">
      <alignment horizontal="left" vertical="center" shrinkToFit="1"/>
    </xf>
    <xf numFmtId="0" fontId="11" fillId="0" borderId="41" xfId="1" applyFont="1" applyBorder="1" applyAlignment="1">
      <alignment horizontal="distributed" vertical="center" indent="3"/>
    </xf>
    <xf numFmtId="0" fontId="11" fillId="0" borderId="17" xfId="1" applyFont="1" applyBorder="1" applyAlignment="1">
      <alignment horizontal="distributed" vertical="center" indent="3"/>
    </xf>
    <xf numFmtId="0" fontId="9" fillId="0" borderId="17" xfId="1" applyFont="1" applyBorder="1" applyAlignment="1">
      <alignment horizontal="left" vertical="center"/>
    </xf>
    <xf numFmtId="0" fontId="9" fillId="0" borderId="31" xfId="1" applyFont="1" applyBorder="1" applyAlignment="1">
      <alignment horizontal="left" vertical="center" shrinkToFit="1"/>
    </xf>
    <xf numFmtId="0" fontId="9" fillId="0" borderId="45" xfId="1" applyFont="1" applyBorder="1" applyAlignment="1">
      <alignment horizontal="left" vertical="center" shrinkToFit="1"/>
    </xf>
    <xf numFmtId="0" fontId="9" fillId="0" borderId="17" xfId="1" applyFont="1" applyBorder="1" applyAlignment="1">
      <alignment horizontal="left" vertical="center" shrinkToFit="1"/>
    </xf>
    <xf numFmtId="0" fontId="9" fillId="0" borderId="18" xfId="1" applyFont="1" applyBorder="1" applyAlignment="1">
      <alignment horizontal="left" vertical="center" shrinkToFit="1"/>
    </xf>
    <xf numFmtId="0" fontId="9" fillId="0" borderId="40" xfId="1" applyFont="1" applyBorder="1" applyAlignment="1">
      <alignment horizontal="distributed" vertical="center" indent="3"/>
    </xf>
    <xf numFmtId="0" fontId="9" fillId="0" borderId="21" xfId="1" applyFont="1" applyBorder="1" applyAlignment="1">
      <alignment horizontal="distributed" vertical="center" indent="3"/>
    </xf>
    <xf numFmtId="9" fontId="9" fillId="0" borderId="43" xfId="1" applyNumberFormat="1" applyFont="1" applyBorder="1" applyAlignment="1">
      <alignment horizontal="left" vertical="center"/>
    </xf>
    <xf numFmtId="9" fontId="9" fillId="0" borderId="44" xfId="1" applyNumberFormat="1" applyFont="1" applyBorder="1" applyAlignment="1">
      <alignment horizontal="left" vertical="center"/>
    </xf>
    <xf numFmtId="0" fontId="9" fillId="0" borderId="21" xfId="1" applyFont="1" applyBorder="1" applyAlignment="1">
      <alignment horizontal="left" vertical="center" shrinkToFit="1"/>
    </xf>
    <xf numFmtId="0" fontId="9" fillId="0" borderId="22" xfId="1" applyFont="1" applyBorder="1" applyAlignment="1">
      <alignment horizontal="left" vertical="center" shrinkToFit="1"/>
    </xf>
    <xf numFmtId="0" fontId="9" fillId="0" borderId="37" xfId="1" applyFont="1" applyBorder="1" applyAlignment="1">
      <alignment horizontal="distributed" vertical="center" indent="3"/>
    </xf>
    <xf numFmtId="0" fontId="9" fillId="0" borderId="38" xfId="1" applyFont="1" applyBorder="1" applyAlignment="1">
      <alignment horizontal="distributed" vertical="center" indent="3"/>
    </xf>
    <xf numFmtId="0" fontId="9" fillId="0" borderId="38" xfId="1" applyFont="1" applyBorder="1" applyAlignment="1">
      <alignment horizontal="left" vertical="center"/>
    </xf>
    <xf numFmtId="0" fontId="9" fillId="0" borderId="38" xfId="1" applyFont="1" applyBorder="1" applyAlignment="1">
      <alignment horizontal="left" vertical="center" shrinkToFit="1"/>
    </xf>
    <xf numFmtId="0" fontId="9" fillId="0" borderId="39" xfId="1" applyFont="1" applyBorder="1" applyAlignment="1">
      <alignment horizontal="left" vertical="center" shrinkToFit="1"/>
    </xf>
    <xf numFmtId="0" fontId="9" fillId="2" borderId="40" xfId="1" applyFont="1" applyFill="1" applyBorder="1" applyAlignment="1">
      <alignment horizontal="distributed" vertical="center" indent="3"/>
    </xf>
    <xf numFmtId="0" fontId="9" fillId="2" borderId="21" xfId="1" applyFont="1" applyFill="1" applyBorder="1" applyAlignment="1">
      <alignment horizontal="distributed" vertical="center" indent="3"/>
    </xf>
    <xf numFmtId="186" fontId="19" fillId="2" borderId="21" xfId="5" quotePrefix="1" applyNumberFormat="1" applyFont="1" applyFill="1" applyBorder="1" applyAlignment="1">
      <alignment horizontal="left" vertical="center"/>
    </xf>
    <xf numFmtId="186" fontId="19" fillId="2" borderId="21" xfId="5" applyNumberFormat="1" applyFont="1" applyFill="1" applyBorder="1" applyAlignment="1">
      <alignment horizontal="left" vertical="center"/>
    </xf>
    <xf numFmtId="0" fontId="9" fillId="2" borderId="21" xfId="1" applyFont="1" applyFill="1" applyBorder="1" applyAlignment="1">
      <alignment horizontal="left" vertical="center" shrinkToFit="1"/>
    </xf>
    <xf numFmtId="0" fontId="9" fillId="2" borderId="22" xfId="1" applyFont="1" applyFill="1" applyBorder="1" applyAlignment="1">
      <alignment horizontal="left" vertical="center" shrinkToFit="1"/>
    </xf>
    <xf numFmtId="0" fontId="9" fillId="0" borderId="30" xfId="1" applyFont="1" applyBorder="1" applyAlignment="1">
      <alignment horizontal="distributed" vertical="center" indent="3"/>
    </xf>
    <xf numFmtId="0" fontId="9" fillId="0" borderId="31" xfId="1" applyFont="1" applyBorder="1" applyAlignment="1">
      <alignment horizontal="distributed" vertical="center" indent="3"/>
    </xf>
    <xf numFmtId="0" fontId="9" fillId="0" borderId="32" xfId="1" applyFont="1" applyBorder="1" applyAlignment="1">
      <alignment horizontal="left" vertical="center"/>
    </xf>
    <xf numFmtId="0" fontId="9" fillId="0" borderId="33" xfId="1" applyFont="1" applyBorder="1" applyAlignment="1">
      <alignment horizontal="left" vertical="center"/>
    </xf>
    <xf numFmtId="182" fontId="13" fillId="0" borderId="33" xfId="1" applyNumberFormat="1" applyFont="1" applyBorder="1" applyAlignment="1">
      <alignment horizontal="left" vertical="center"/>
    </xf>
    <xf numFmtId="182" fontId="13" fillId="0" borderId="34" xfId="1" applyNumberFormat="1" applyFont="1" applyBorder="1" applyAlignment="1">
      <alignment horizontal="left" vertical="center"/>
    </xf>
    <xf numFmtId="0" fontId="9" fillId="0" borderId="14" xfId="1" applyFont="1" applyBorder="1" applyAlignment="1">
      <alignment horizontal="left" vertical="center" shrinkToFit="1"/>
    </xf>
    <xf numFmtId="0" fontId="9" fillId="0" borderId="15" xfId="1" applyFont="1" applyBorder="1" applyAlignment="1">
      <alignment horizontal="left" vertical="center" shrinkToFit="1"/>
    </xf>
    <xf numFmtId="0" fontId="9" fillId="0" borderId="35" xfId="1" applyFont="1" applyBorder="1" applyAlignment="1">
      <alignment horizontal="left" vertical="center" shrinkToFit="1"/>
    </xf>
    <xf numFmtId="0" fontId="9" fillId="0" borderId="23" xfId="1" applyFont="1" applyBorder="1" applyAlignment="1">
      <alignment horizontal="left" vertical="center" shrinkToFit="1"/>
    </xf>
    <xf numFmtId="0" fontId="9" fillId="0" borderId="24" xfId="1" applyFont="1" applyBorder="1" applyAlignment="1">
      <alignment horizontal="left" vertical="center" shrinkToFit="1"/>
    </xf>
    <xf numFmtId="9" fontId="13" fillId="0" borderId="24" xfId="1" applyNumberFormat="1" applyFont="1" applyBorder="1" applyAlignment="1">
      <alignment horizontal="left" vertical="center"/>
    </xf>
    <xf numFmtId="9" fontId="13" fillId="0" borderId="25" xfId="1" applyNumberFormat="1" applyFont="1" applyBorder="1" applyAlignment="1">
      <alignment horizontal="left" vertical="center"/>
    </xf>
    <xf numFmtId="0" fontId="9" fillId="0" borderId="8" xfId="1" applyFont="1" applyBorder="1" applyAlignment="1">
      <alignment horizontal="center" vertical="center"/>
    </xf>
    <xf numFmtId="0" fontId="9" fillId="0" borderId="8" xfId="1" applyFont="1" applyBorder="1" applyAlignment="1">
      <alignment horizontal="left" vertical="center"/>
    </xf>
    <xf numFmtId="0" fontId="9" fillId="0" borderId="8" xfId="1" applyFont="1" applyBorder="1" applyAlignment="1">
      <alignment horizontal="left" vertical="center" shrinkToFit="1"/>
    </xf>
    <xf numFmtId="0" fontId="9" fillId="0" borderId="29" xfId="1" applyFont="1" applyBorder="1" applyAlignment="1">
      <alignment horizontal="left" vertical="center" shrinkToFit="1"/>
    </xf>
    <xf numFmtId="0" fontId="9" fillId="0" borderId="19" xfId="1" applyFont="1" applyBorder="1" applyAlignment="1">
      <alignment horizontal="distributed" vertical="center" indent="2"/>
    </xf>
    <xf numFmtId="184" fontId="19" fillId="0" borderId="24" xfId="3" applyNumberFormat="1" applyFont="1" applyBorder="1" applyAlignment="1">
      <alignment horizontal="left" vertical="center"/>
    </xf>
    <xf numFmtId="184" fontId="19" fillId="0" borderId="25" xfId="3" applyNumberFormat="1" applyFont="1" applyBorder="1" applyAlignment="1">
      <alignment horizontal="left" vertical="center"/>
    </xf>
    <xf numFmtId="0" fontId="14" fillId="0" borderId="19" xfId="1" applyFont="1" applyBorder="1" applyAlignment="1">
      <alignment horizontal="distributed" vertical="center" wrapText="1" indent="2"/>
    </xf>
    <xf numFmtId="0" fontId="14" fillId="0" borderId="19" xfId="1" applyFont="1" applyBorder="1" applyAlignment="1">
      <alignment horizontal="distributed" vertical="center" indent="2"/>
    </xf>
    <xf numFmtId="10" fontId="19" fillId="0" borderId="24" xfId="3" applyNumberFormat="1" applyFont="1" applyBorder="1" applyAlignment="1">
      <alignment horizontal="left" vertical="center"/>
    </xf>
    <xf numFmtId="10" fontId="19" fillId="0" borderId="25" xfId="3" applyNumberFormat="1" applyFont="1" applyBorder="1" applyAlignment="1">
      <alignment horizontal="left" vertical="center"/>
    </xf>
    <xf numFmtId="183" fontId="17" fillId="0" borderId="8" xfId="2" applyNumberFormat="1" applyFont="1" applyBorder="1" applyAlignment="1">
      <alignment horizontal="left"/>
    </xf>
    <xf numFmtId="10" fontId="9" fillId="0" borderId="24" xfId="3" applyNumberFormat="1" applyFont="1" applyBorder="1" applyAlignment="1">
      <alignment horizontal="left" vertical="center"/>
    </xf>
    <xf numFmtId="10" fontId="9" fillId="0" borderId="25" xfId="3" applyNumberFormat="1" applyFont="1" applyBorder="1" applyAlignment="1">
      <alignment horizontal="left" vertical="center"/>
    </xf>
    <xf numFmtId="0" fontId="9" fillId="0" borderId="23" xfId="1" applyFont="1" applyBorder="1" applyAlignment="1">
      <alignment horizontal="distributed" vertical="center" indent="2"/>
    </xf>
    <xf numFmtId="0" fontId="9" fillId="0" borderId="24" xfId="1" applyFont="1" applyBorder="1" applyAlignment="1">
      <alignment horizontal="distributed" vertical="center" indent="2"/>
    </xf>
    <xf numFmtId="0" fontId="9" fillId="0" borderId="25" xfId="1" applyFont="1" applyBorder="1" applyAlignment="1">
      <alignment horizontal="distributed" vertical="center" indent="2"/>
    </xf>
    <xf numFmtId="0" fontId="17" fillId="0" borderId="8" xfId="2" applyFont="1" applyBorder="1" applyAlignment="1">
      <alignment horizontal="left"/>
    </xf>
    <xf numFmtId="0" fontId="19" fillId="0" borderId="19" xfId="1" applyFont="1" applyBorder="1" applyAlignment="1">
      <alignment horizontal="left" vertical="center"/>
    </xf>
    <xf numFmtId="0" fontId="14" fillId="0" borderId="23" xfId="1" applyFont="1" applyBorder="1" applyAlignment="1">
      <alignment horizontal="center" vertical="center"/>
    </xf>
    <xf numFmtId="0" fontId="14" fillId="0" borderId="24" xfId="1" applyFont="1" applyBorder="1" applyAlignment="1">
      <alignment horizontal="center" vertical="center"/>
    </xf>
    <xf numFmtId="0" fontId="14" fillId="0" borderId="25" xfId="1" applyFont="1" applyBorder="1" applyAlignment="1">
      <alignment horizontal="center" vertical="center"/>
    </xf>
    <xf numFmtId="10" fontId="9" fillId="0" borderId="24" xfId="1" applyNumberFormat="1" applyFont="1" applyBorder="1" applyAlignment="1">
      <alignment horizontal="left" vertical="center"/>
    </xf>
    <xf numFmtId="10" fontId="9" fillId="0" borderId="25" xfId="1" applyNumberFormat="1" applyFont="1" applyBorder="1" applyAlignment="1">
      <alignment horizontal="left" vertical="center"/>
    </xf>
    <xf numFmtId="0" fontId="9" fillId="0" borderId="28" xfId="1" applyFont="1" applyBorder="1" applyAlignment="1">
      <alignment horizontal="left" vertical="center" shrinkToFit="1"/>
    </xf>
    <xf numFmtId="0" fontId="9" fillId="0" borderId="23" xfId="1" applyFont="1" applyBorder="1" applyAlignment="1">
      <alignment horizontal="left" vertical="center"/>
    </xf>
    <xf numFmtId="0" fontId="9" fillId="0" borderId="24" xfId="1" applyFont="1" applyBorder="1" applyAlignment="1">
      <alignment horizontal="left" vertical="center"/>
    </xf>
    <xf numFmtId="182" fontId="13" fillId="0" borderId="24" xfId="1" applyNumberFormat="1" applyFont="1" applyBorder="1" applyAlignment="1">
      <alignment horizontal="left" vertical="center"/>
    </xf>
    <xf numFmtId="182" fontId="13" fillId="0" borderId="25" xfId="1" applyNumberFormat="1" applyFont="1" applyBorder="1" applyAlignment="1">
      <alignment horizontal="left" vertical="center"/>
    </xf>
    <xf numFmtId="0" fontId="9" fillId="0" borderId="8" xfId="1" applyFont="1" applyBorder="1" applyAlignment="1">
      <alignment horizontal="center" vertical="center" textRotation="255"/>
    </xf>
    <xf numFmtId="0" fontId="9" fillId="0" borderId="14" xfId="1" applyFont="1" applyBorder="1" applyAlignment="1">
      <alignment horizontal="distributed" vertical="center" indent="2"/>
    </xf>
    <xf numFmtId="0" fontId="9" fillId="0" borderId="15" xfId="1" applyFont="1" applyBorder="1" applyAlignment="1">
      <alignment horizontal="distributed" vertical="center" indent="2"/>
    </xf>
    <xf numFmtId="0" fontId="9" fillId="0" borderId="16" xfId="1" applyFont="1" applyBorder="1" applyAlignment="1">
      <alignment horizontal="distributed" vertical="center" indent="2"/>
    </xf>
    <xf numFmtId="0" fontId="5" fillId="0" borderId="24" xfId="1" applyBorder="1" applyAlignment="1">
      <alignment horizontal="center" vertical="center"/>
    </xf>
    <xf numFmtId="0" fontId="5" fillId="0" borderId="25" xfId="1" applyBorder="1" applyAlignment="1">
      <alignment horizontal="center" vertical="center"/>
    </xf>
    <xf numFmtId="0" fontId="19" fillId="0" borderId="19" xfId="1" applyFont="1" applyBorder="1" applyAlignment="1">
      <alignment horizontal="left" vertical="center" shrinkToFit="1"/>
    </xf>
    <xf numFmtId="184" fontId="9" fillId="0" borderId="24" xfId="1" applyNumberFormat="1" applyFont="1" applyBorder="1" applyAlignment="1">
      <alignment horizontal="left" vertical="center"/>
    </xf>
    <xf numFmtId="184" fontId="9" fillId="0" borderId="25" xfId="1" applyNumberFormat="1" applyFont="1" applyBorder="1" applyAlignment="1">
      <alignment horizontal="left" vertical="center"/>
    </xf>
    <xf numFmtId="0" fontId="9" fillId="0" borderId="25" xfId="1" applyFont="1" applyBorder="1" applyAlignment="1">
      <alignment horizontal="left" vertical="center"/>
    </xf>
    <xf numFmtId="0" fontId="11" fillId="0" borderId="21" xfId="1" applyFont="1" applyBorder="1" applyAlignment="1">
      <alignment horizontal="distributed" vertical="center" indent="2"/>
    </xf>
    <xf numFmtId="0" fontId="9" fillId="0" borderId="21" xfId="1" applyFont="1" applyBorder="1" applyAlignment="1">
      <alignment horizontal="left" vertical="center"/>
    </xf>
    <xf numFmtId="0" fontId="9" fillId="0" borderId="13" xfId="1" applyFont="1" applyBorder="1" applyAlignment="1">
      <alignment horizontal="center" vertical="center" textRotation="255"/>
    </xf>
    <xf numFmtId="0" fontId="9" fillId="0" borderId="14" xfId="1" applyFont="1" applyBorder="1" applyAlignment="1">
      <alignment horizontal="distributed" vertical="center" indent="2" shrinkToFit="1"/>
    </xf>
    <xf numFmtId="0" fontId="5" fillId="0" borderId="15" xfId="1" applyBorder="1" applyAlignment="1">
      <alignment horizontal="distributed" vertical="center" indent="2"/>
    </xf>
    <xf numFmtId="0" fontId="5" fillId="0" borderId="16" xfId="1" applyBorder="1" applyAlignment="1">
      <alignment horizontal="distributed" vertical="center" indent="2"/>
    </xf>
    <xf numFmtId="0" fontId="9" fillId="0" borderId="17" xfId="1" applyFont="1" applyBorder="1" applyAlignment="1">
      <alignment horizontal="distributed" vertical="center" indent="2"/>
    </xf>
    <xf numFmtId="0" fontId="8" fillId="0" borderId="9" xfId="1" applyFont="1" applyBorder="1" applyAlignment="1">
      <alignment horizontal="left" vertical="center" shrinkToFit="1"/>
    </xf>
    <xf numFmtId="0" fontId="8" fillId="0" borderId="0" xfId="1" applyFont="1" applyAlignment="1">
      <alignment horizontal="right" vertical="center"/>
    </xf>
    <xf numFmtId="0" fontId="8" fillId="0" borderId="9" xfId="1" applyFont="1" applyBorder="1" applyAlignment="1">
      <alignment horizontal="right" vertical="center" shrinkToFit="1"/>
    </xf>
    <xf numFmtId="0" fontId="8" fillId="0" borderId="0" xfId="1" applyFont="1" applyAlignment="1">
      <alignment horizontal="center" vertical="center"/>
    </xf>
    <xf numFmtId="181" fontId="8" fillId="0" borderId="0" xfId="1" applyNumberFormat="1" applyFont="1" applyAlignment="1">
      <alignment horizontal="right" vertical="center" shrinkToFit="1"/>
    </xf>
    <xf numFmtId="0" fontId="9" fillId="0" borderId="10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 wrapText="1"/>
    </xf>
    <xf numFmtId="0" fontId="0" fillId="0" borderId="0" xfId="0" quotePrefix="1">
      <alignment vertical="center"/>
    </xf>
    <xf numFmtId="0" fontId="1" fillId="0" borderId="0" xfId="0" quotePrefix="1" applyFont="1" applyAlignment="1">
      <alignment horizontal="center" vertical="center"/>
    </xf>
    <xf numFmtId="0" fontId="25" fillId="0" borderId="0" xfId="1" applyFont="1" applyAlignment="1">
      <alignment horizontal="right"/>
    </xf>
    <xf numFmtId="3" fontId="5" fillId="0" borderId="0" xfId="1" applyNumberFormat="1" applyAlignment="1">
      <alignment horizontal="right"/>
    </xf>
    <xf numFmtId="3" fontId="25" fillId="0" borderId="0" xfId="1" applyNumberFormat="1" applyFont="1" applyAlignment="1">
      <alignment horizontal="right"/>
    </xf>
  </cellXfs>
  <cellStyles count="6">
    <cellStyle name="백분율 2" xfId="5" xr:uid="{00000000-0005-0000-0000-000000000000}"/>
    <cellStyle name="쉼표 [0] 2" xfId="4" xr:uid="{00000000-0005-0000-0000-000001000000}"/>
    <cellStyle name="표준" xfId="0" builtinId="0"/>
    <cellStyle name="표준 2" xfId="1" xr:uid="{00000000-0005-0000-0000-000003000000}"/>
    <cellStyle name="표준_2007원가" xfId="3" xr:uid="{00000000-0005-0000-0000-000004000000}"/>
    <cellStyle name="표준_원가(22동)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1</xdr:row>
      <xdr:rowOff>9525</xdr:rowOff>
    </xdr:from>
    <xdr:to>
      <xdr:col>15</xdr:col>
      <xdr:colOff>83794</xdr:colOff>
      <xdr:row>31</xdr:row>
      <xdr:rowOff>28575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703EA004-6B3F-4FE6-963F-D55592A66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699" y="219075"/>
          <a:ext cx="9684995" cy="6305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523875</xdr:colOff>
      <xdr:row>2</xdr:row>
      <xdr:rowOff>0</xdr:rowOff>
    </xdr:from>
    <xdr:to>
      <xdr:col>21</xdr:col>
      <xdr:colOff>66675</xdr:colOff>
      <xdr:row>2</xdr:row>
      <xdr:rowOff>295275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E4933CBD-FB4F-4265-8264-22345D138B64}"/>
            </a:ext>
          </a:extLst>
        </xdr:cNvPr>
        <xdr:cNvSpPr>
          <a:spLocks noChangeArrowheads="1"/>
        </xdr:cNvSpPr>
      </xdr:nvSpPr>
      <xdr:spPr bwMode="auto">
        <a:xfrm>
          <a:off x="3381375" y="342900"/>
          <a:ext cx="2800350" cy="295275"/>
        </a:xfrm>
        <a:prstGeom prst="roundRect">
          <a:avLst>
            <a:gd name="adj" fmla="val 16667"/>
          </a:avLst>
        </a:prstGeom>
        <a:solidFill>
          <a:srgbClr val="CCFFCC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ko-KR" altLang="en-US" sz="1400" b="1" i="0" u="none" strike="noStrike" baseline="0">
              <a:solidFill>
                <a:srgbClr val="000000"/>
              </a:solidFill>
              <a:latin typeface="돋움"/>
              <a:ea typeface="돋움"/>
            </a:rPr>
            <a:t>공  사  원  가  계  산  서</a:t>
          </a:r>
        </a:p>
        <a:p>
          <a:pPr algn="ctr" rtl="0">
            <a:defRPr sz="1000"/>
          </a:pPr>
          <a:endParaRPr lang="ko-KR" altLang="en-US" sz="1400" b="1" i="0" u="none" strike="noStrike" baseline="0">
            <a:solidFill>
              <a:srgbClr val="000000"/>
            </a:solidFill>
            <a:latin typeface="돋움"/>
            <a:ea typeface="돋움"/>
          </a:endParaRPr>
        </a:p>
        <a:p>
          <a:pPr algn="ctr" rtl="0">
            <a:defRPr sz="1000"/>
          </a:pPr>
          <a:r>
            <a:rPr lang="ko-KR" altLang="en-US" sz="1400" b="1" i="0" u="none" strike="noStrike" baseline="0">
              <a:solidFill>
                <a:srgbClr val="000000"/>
              </a:solidFill>
              <a:latin typeface="돋움"/>
              <a:ea typeface="돋움"/>
            </a:rPr>
            <a:t> </a:t>
          </a:r>
        </a:p>
        <a:p>
          <a:pPr algn="ctr" rtl="0">
            <a:defRPr sz="1000"/>
          </a:pPr>
          <a:endParaRPr lang="ko-KR" altLang="en-US" sz="1400" b="1" i="0" u="none" strike="noStrike" baseline="0">
            <a:solidFill>
              <a:srgbClr val="000000"/>
            </a:solidFill>
            <a:latin typeface="돋움"/>
            <a:ea typeface="돋움"/>
          </a:endParaRPr>
        </a:p>
        <a:p>
          <a:pPr algn="ctr" rtl="0">
            <a:defRPr sz="1000"/>
          </a:pPr>
          <a:endParaRPr lang="ko-KR" altLang="en-US" sz="1400" b="1" i="0" u="none" strike="noStrike" baseline="0">
            <a:solidFill>
              <a:srgbClr val="000000"/>
            </a:solidFill>
            <a:latin typeface="돋움"/>
            <a:ea typeface="돋움"/>
          </a:endParaRPr>
        </a:p>
        <a:p>
          <a:pPr algn="ctr" rtl="0">
            <a:defRPr sz="1000"/>
          </a:pPr>
          <a:endParaRPr lang="ko-KR" altLang="en-US" sz="1400" b="1" i="0" u="none" strike="noStrike" baseline="0">
            <a:solidFill>
              <a:srgbClr val="000000"/>
            </a:solidFill>
            <a:latin typeface="돋움"/>
            <a:ea typeface="돋움"/>
          </a:endParaRPr>
        </a:p>
        <a:p>
          <a:pPr algn="ctr" rtl="0">
            <a:defRPr sz="1000"/>
          </a:pPr>
          <a:r>
            <a:rPr lang="ko-KR" altLang="en-US" sz="1400" b="1" i="0" u="none" strike="noStrike" baseline="0">
              <a:solidFill>
                <a:srgbClr val="000000"/>
              </a:solidFill>
              <a:latin typeface="돋움"/>
              <a:ea typeface="돋움"/>
            </a:rPr>
            <a:t>공  사  원  가  계  산  서</a:t>
          </a:r>
          <a:endParaRPr lang="ko-KR" altLang="en-US" sz="1600" b="1" i="0" u="none" strike="noStrike" baseline="0">
            <a:solidFill>
              <a:srgbClr val="000000"/>
            </a:solidFill>
            <a:latin typeface="돋움"/>
            <a:ea typeface="돋움"/>
          </a:endParaRPr>
        </a:p>
        <a:p>
          <a:pPr algn="ctr" rtl="0">
            <a:defRPr sz="1000"/>
          </a:pPr>
          <a:endParaRPr lang="ko-KR" altLang="en-US" sz="1600" b="1" i="0" u="none" strike="noStrike" baseline="0">
            <a:solidFill>
              <a:srgbClr val="000000"/>
            </a:solidFill>
            <a:latin typeface="돋움"/>
            <a:ea typeface="돋움"/>
          </a:endParaRPr>
        </a:p>
        <a:p>
          <a:pPr algn="ctr" rtl="0">
            <a:defRPr sz="1000"/>
          </a:pPr>
          <a:r>
            <a:rPr lang="ko-KR" altLang="en-US" sz="1600" b="1" i="0" u="none" strike="noStrike" baseline="0">
              <a:solidFill>
                <a:srgbClr val="000000"/>
              </a:solidFill>
              <a:latin typeface="돋움"/>
              <a:ea typeface="돋움"/>
            </a:rPr>
            <a:t>   공  사  원  가  계  산 서</a:t>
          </a:r>
        </a:p>
        <a:p>
          <a:pPr algn="ctr" rtl="0">
            <a:defRPr sz="1000"/>
          </a:pPr>
          <a:r>
            <a:rPr lang="ko-KR" altLang="en-US" sz="1600" b="1" i="0" u="none" strike="noStrike" baseline="0">
              <a:solidFill>
                <a:srgbClr val="000000"/>
              </a:solidFill>
              <a:latin typeface="돋움"/>
              <a:ea typeface="돋움"/>
            </a:rPr>
            <a:t>     </a:t>
          </a:r>
          <a:r>
            <a:rPr lang="ko-KR" altLang="en-US" sz="1400" b="1" i="0" u="none" strike="noStrike" baseline="0">
              <a:solidFill>
                <a:srgbClr val="000000"/>
              </a:solidFill>
              <a:latin typeface="돋움"/>
              <a:ea typeface="돋움"/>
            </a:rPr>
            <a:t> </a:t>
          </a:r>
        </a:p>
        <a:p>
          <a:pPr algn="ctr" rtl="0">
            <a:defRPr sz="1000"/>
          </a:pPr>
          <a:r>
            <a:rPr lang="ko-KR" altLang="en-US" sz="1400" b="1" i="0" u="none" strike="noStrike" baseline="0">
              <a:solidFill>
                <a:srgbClr val="000000"/>
              </a:solidFill>
              <a:latin typeface="돋움"/>
              <a:ea typeface="돋움"/>
            </a:rPr>
            <a:t>공  사  원  가   계   산   서</a:t>
          </a:r>
        </a:p>
        <a:p>
          <a:pPr algn="ctr" rtl="0">
            <a:defRPr sz="1000"/>
          </a:pPr>
          <a:endParaRPr lang="ko-KR" altLang="en-US" sz="1400" b="1" i="0" u="none" strike="noStrike" baseline="0">
            <a:solidFill>
              <a:srgbClr val="000000"/>
            </a:solidFill>
            <a:latin typeface="돋움"/>
            <a:ea typeface="돋움"/>
          </a:endParaRPr>
        </a:p>
        <a:p>
          <a:pPr algn="ctr" rtl="0">
            <a:defRPr sz="1000"/>
          </a:pPr>
          <a:endParaRPr lang="ko-KR" altLang="en-US" sz="1400" b="1" i="0" u="none" strike="noStrike" baseline="0">
            <a:solidFill>
              <a:srgbClr val="000000"/>
            </a:solidFill>
            <a:latin typeface="돋움"/>
            <a:ea typeface="돋움"/>
          </a:endParaRPr>
        </a:p>
        <a:p>
          <a:pPr algn="ctr" rtl="0">
            <a:defRPr sz="1000"/>
          </a:pPr>
          <a:r>
            <a:rPr lang="ko-KR" altLang="en-US" sz="1400" b="1" i="0" u="none" strike="noStrike" baseline="0">
              <a:solidFill>
                <a:srgbClr val="000000"/>
              </a:solidFill>
              <a:latin typeface="돋움"/>
              <a:ea typeface="돋움"/>
            </a:rPr>
            <a:t>     공  사  원  가  계  산  서</a:t>
          </a:r>
          <a:endParaRPr lang="ko-KR" altLang="en-US" sz="1600" b="1" i="0" u="none" strike="noStrike" baseline="0">
            <a:solidFill>
              <a:srgbClr val="000000"/>
            </a:solidFill>
            <a:latin typeface="돋움"/>
            <a:ea typeface="돋움"/>
          </a:endParaRPr>
        </a:p>
        <a:p>
          <a:pPr algn="ctr" rtl="0">
            <a:defRPr sz="1000"/>
          </a:pPr>
          <a:endParaRPr lang="ko-KR" altLang="en-US" sz="1600" b="1" i="0" u="none" strike="noStrike" baseline="0">
            <a:solidFill>
              <a:srgbClr val="000000"/>
            </a:solidFill>
            <a:latin typeface="돋움"/>
            <a:ea typeface="돋움"/>
          </a:endParaRPr>
        </a:p>
        <a:p>
          <a:pPr algn="ctr" rtl="0">
            <a:defRPr sz="1000"/>
          </a:pPr>
          <a:r>
            <a:rPr lang="ko-KR" altLang="en-US" sz="1600" b="1" i="0" u="none" strike="noStrike" baseline="0">
              <a:solidFill>
                <a:srgbClr val="000000"/>
              </a:solidFill>
              <a:latin typeface="돋움"/>
              <a:ea typeface="돋움"/>
            </a:rPr>
            <a:t>  서</a:t>
          </a:r>
        </a:p>
        <a:p>
          <a:pPr algn="ctr" rtl="0">
            <a:defRPr sz="1000"/>
          </a:pPr>
          <a:r>
            <a:rPr lang="ko-KR" altLang="en-US" sz="1600" b="1" i="0" u="none" strike="noStrike" baseline="0">
              <a:solidFill>
                <a:srgbClr val="000000"/>
              </a:solidFill>
              <a:latin typeface="돋움"/>
              <a:ea typeface="돋움"/>
            </a:rPr>
            <a:t> </a:t>
          </a:r>
        </a:p>
        <a:p>
          <a:pPr algn="ctr" rtl="0">
            <a:defRPr sz="1000"/>
          </a:pPr>
          <a:r>
            <a:rPr lang="ko-KR" altLang="en-US" sz="1600" b="1" i="0" u="none" strike="noStrike" baseline="0">
              <a:solidFill>
                <a:srgbClr val="000000"/>
              </a:solidFill>
              <a:latin typeface="돋움"/>
              <a:ea typeface="돋움"/>
            </a:rPr>
            <a:t>   </a:t>
          </a:r>
        </a:p>
        <a:p>
          <a:pPr algn="ctr" rtl="0">
            <a:defRPr sz="1000"/>
          </a:pPr>
          <a:r>
            <a:rPr lang="ko-KR" altLang="en-US" sz="1600" b="1" i="0" u="none" strike="noStrike" baseline="0">
              <a:solidFill>
                <a:srgbClr val="000000"/>
              </a:solidFill>
              <a:latin typeface="돋움"/>
              <a:ea typeface="돋움"/>
            </a:rPr>
            <a:t>공  사  원  가  계  산  서</a:t>
          </a:r>
        </a:p>
        <a:p>
          <a:pPr algn="ctr" rtl="0">
            <a:defRPr sz="1000"/>
          </a:pPr>
          <a:r>
            <a:rPr lang="ko-KR" altLang="en-US" sz="1600" b="1" i="0" u="none" strike="noStrike" baseline="0">
              <a:solidFill>
                <a:srgbClr val="000000"/>
              </a:solidFill>
              <a:latin typeface="돋움"/>
              <a:ea typeface="돋움"/>
            </a:rPr>
            <a:t> </a:t>
          </a:r>
        </a:p>
        <a:p>
          <a:pPr algn="ctr" rtl="0">
            <a:defRPr sz="1000"/>
          </a:pPr>
          <a:r>
            <a:rPr lang="ko-KR" altLang="en-US" sz="1600" b="1" i="0" u="none" strike="noStrike" baseline="0">
              <a:solidFill>
                <a:srgbClr val="000000"/>
              </a:solidFill>
              <a:latin typeface="돋움"/>
              <a:ea typeface="돋움"/>
            </a:rPr>
            <a:t>  공사원가계산서</a:t>
          </a:r>
        </a:p>
        <a:p>
          <a:pPr algn="ctr" rtl="0">
            <a:defRPr sz="1000"/>
          </a:pPr>
          <a:endParaRPr lang="ko-KR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AD5A8-29A9-4F6C-81B7-758A55BEE0B3}">
  <dimension ref="A1"/>
  <sheetViews>
    <sheetView workbookViewId="0"/>
  </sheetViews>
  <sheetFormatPr defaultRowHeight="16.5" x14ac:dyDescent="0.3"/>
  <cols>
    <col min="1" max="1" width="3.5" customWidth="1"/>
  </cols>
  <sheetData/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W1238"/>
  <sheetViews>
    <sheetView view="pageBreakPreview" zoomScale="90" zoomScaleNormal="100" zoomScaleSheetLayoutView="90" workbookViewId="0"/>
  </sheetViews>
  <sheetFormatPr defaultRowHeight="13.5" x14ac:dyDescent="0.15"/>
  <cols>
    <col min="1" max="1" width="3.125" style="36" customWidth="1"/>
    <col min="2" max="12" width="3.125" style="37" customWidth="1"/>
    <col min="13" max="13" width="17.75" style="37" customWidth="1"/>
    <col min="14" max="30" width="3.125" style="37" customWidth="1"/>
    <col min="31" max="31" width="2" style="37" customWidth="1"/>
    <col min="32" max="32" width="3.125" style="37" customWidth="1"/>
    <col min="33" max="37" width="4.25" style="37" customWidth="1"/>
    <col min="38" max="39" width="3.125" style="37" customWidth="1"/>
    <col min="40" max="44" width="17.75" style="37" customWidth="1"/>
    <col min="45" max="157" width="3.125" style="37" customWidth="1"/>
    <col min="158" max="256" width="9" style="37"/>
    <col min="257" max="268" width="3.125" style="37" customWidth="1"/>
    <col min="269" max="269" width="17.75" style="37" customWidth="1"/>
    <col min="270" max="286" width="3.125" style="37" customWidth="1"/>
    <col min="287" max="287" width="2" style="37" customWidth="1"/>
    <col min="288" max="288" width="3.125" style="37" customWidth="1"/>
    <col min="289" max="293" width="4.25" style="37" customWidth="1"/>
    <col min="294" max="295" width="3.125" style="37" customWidth="1"/>
    <col min="296" max="300" width="17.75" style="37" customWidth="1"/>
    <col min="301" max="413" width="3.125" style="37" customWidth="1"/>
    <col min="414" max="512" width="9" style="37"/>
    <col min="513" max="524" width="3.125" style="37" customWidth="1"/>
    <col min="525" max="525" width="17.75" style="37" customWidth="1"/>
    <col min="526" max="542" width="3.125" style="37" customWidth="1"/>
    <col min="543" max="543" width="2" style="37" customWidth="1"/>
    <col min="544" max="544" width="3.125" style="37" customWidth="1"/>
    <col min="545" max="549" width="4.25" style="37" customWidth="1"/>
    <col min="550" max="551" width="3.125" style="37" customWidth="1"/>
    <col min="552" max="556" width="17.75" style="37" customWidth="1"/>
    <col min="557" max="669" width="3.125" style="37" customWidth="1"/>
    <col min="670" max="768" width="9" style="37"/>
    <col min="769" max="780" width="3.125" style="37" customWidth="1"/>
    <col min="781" max="781" width="17.75" style="37" customWidth="1"/>
    <col min="782" max="798" width="3.125" style="37" customWidth="1"/>
    <col min="799" max="799" width="2" style="37" customWidth="1"/>
    <col min="800" max="800" width="3.125" style="37" customWidth="1"/>
    <col min="801" max="805" width="4.25" style="37" customWidth="1"/>
    <col min="806" max="807" width="3.125" style="37" customWidth="1"/>
    <col min="808" max="812" width="17.75" style="37" customWidth="1"/>
    <col min="813" max="925" width="3.125" style="37" customWidth="1"/>
    <col min="926" max="1024" width="9" style="37"/>
    <col min="1025" max="1036" width="3.125" style="37" customWidth="1"/>
    <col min="1037" max="1037" width="17.75" style="37" customWidth="1"/>
    <col min="1038" max="1054" width="3.125" style="37" customWidth="1"/>
    <col min="1055" max="1055" width="2" style="37" customWidth="1"/>
    <col min="1056" max="1056" width="3.125" style="37" customWidth="1"/>
    <col min="1057" max="1061" width="4.25" style="37" customWidth="1"/>
    <col min="1062" max="1063" width="3.125" style="37" customWidth="1"/>
    <col min="1064" max="1068" width="17.75" style="37" customWidth="1"/>
    <col min="1069" max="1181" width="3.125" style="37" customWidth="1"/>
    <col min="1182" max="1280" width="9" style="37"/>
    <col min="1281" max="1292" width="3.125" style="37" customWidth="1"/>
    <col min="1293" max="1293" width="17.75" style="37" customWidth="1"/>
    <col min="1294" max="1310" width="3.125" style="37" customWidth="1"/>
    <col min="1311" max="1311" width="2" style="37" customWidth="1"/>
    <col min="1312" max="1312" width="3.125" style="37" customWidth="1"/>
    <col min="1313" max="1317" width="4.25" style="37" customWidth="1"/>
    <col min="1318" max="1319" width="3.125" style="37" customWidth="1"/>
    <col min="1320" max="1324" width="17.75" style="37" customWidth="1"/>
    <col min="1325" max="1437" width="3.125" style="37" customWidth="1"/>
    <col min="1438" max="1536" width="9" style="37"/>
    <col min="1537" max="1548" width="3.125" style="37" customWidth="1"/>
    <col min="1549" max="1549" width="17.75" style="37" customWidth="1"/>
    <col min="1550" max="1566" width="3.125" style="37" customWidth="1"/>
    <col min="1567" max="1567" width="2" style="37" customWidth="1"/>
    <col min="1568" max="1568" width="3.125" style="37" customWidth="1"/>
    <col min="1569" max="1573" width="4.25" style="37" customWidth="1"/>
    <col min="1574" max="1575" width="3.125" style="37" customWidth="1"/>
    <col min="1576" max="1580" width="17.75" style="37" customWidth="1"/>
    <col min="1581" max="1693" width="3.125" style="37" customWidth="1"/>
    <col min="1694" max="1792" width="9" style="37"/>
    <col min="1793" max="1804" width="3.125" style="37" customWidth="1"/>
    <col min="1805" max="1805" width="17.75" style="37" customWidth="1"/>
    <col min="1806" max="1822" width="3.125" style="37" customWidth="1"/>
    <col min="1823" max="1823" width="2" style="37" customWidth="1"/>
    <col min="1824" max="1824" width="3.125" style="37" customWidth="1"/>
    <col min="1825" max="1829" width="4.25" style="37" customWidth="1"/>
    <col min="1830" max="1831" width="3.125" style="37" customWidth="1"/>
    <col min="1832" max="1836" width="17.75" style="37" customWidth="1"/>
    <col min="1837" max="1949" width="3.125" style="37" customWidth="1"/>
    <col min="1950" max="2048" width="9" style="37"/>
    <col min="2049" max="2060" width="3.125" style="37" customWidth="1"/>
    <col min="2061" max="2061" width="17.75" style="37" customWidth="1"/>
    <col min="2062" max="2078" width="3.125" style="37" customWidth="1"/>
    <col min="2079" max="2079" width="2" style="37" customWidth="1"/>
    <col min="2080" max="2080" width="3.125" style="37" customWidth="1"/>
    <col min="2081" max="2085" width="4.25" style="37" customWidth="1"/>
    <col min="2086" max="2087" width="3.125" style="37" customWidth="1"/>
    <col min="2088" max="2092" width="17.75" style="37" customWidth="1"/>
    <col min="2093" max="2205" width="3.125" style="37" customWidth="1"/>
    <col min="2206" max="2304" width="9" style="37"/>
    <col min="2305" max="2316" width="3.125" style="37" customWidth="1"/>
    <col min="2317" max="2317" width="17.75" style="37" customWidth="1"/>
    <col min="2318" max="2334" width="3.125" style="37" customWidth="1"/>
    <col min="2335" max="2335" width="2" style="37" customWidth="1"/>
    <col min="2336" max="2336" width="3.125" style="37" customWidth="1"/>
    <col min="2337" max="2341" width="4.25" style="37" customWidth="1"/>
    <col min="2342" max="2343" width="3.125" style="37" customWidth="1"/>
    <col min="2344" max="2348" width="17.75" style="37" customWidth="1"/>
    <col min="2349" max="2461" width="3.125" style="37" customWidth="1"/>
    <col min="2462" max="2560" width="9" style="37"/>
    <col min="2561" max="2572" width="3.125" style="37" customWidth="1"/>
    <col min="2573" max="2573" width="17.75" style="37" customWidth="1"/>
    <col min="2574" max="2590" width="3.125" style="37" customWidth="1"/>
    <col min="2591" max="2591" width="2" style="37" customWidth="1"/>
    <col min="2592" max="2592" width="3.125" style="37" customWidth="1"/>
    <col min="2593" max="2597" width="4.25" style="37" customWidth="1"/>
    <col min="2598" max="2599" width="3.125" style="37" customWidth="1"/>
    <col min="2600" max="2604" width="17.75" style="37" customWidth="1"/>
    <col min="2605" max="2717" width="3.125" style="37" customWidth="1"/>
    <col min="2718" max="2816" width="9" style="37"/>
    <col min="2817" max="2828" width="3.125" style="37" customWidth="1"/>
    <col min="2829" max="2829" width="17.75" style="37" customWidth="1"/>
    <col min="2830" max="2846" width="3.125" style="37" customWidth="1"/>
    <col min="2847" max="2847" width="2" style="37" customWidth="1"/>
    <col min="2848" max="2848" width="3.125" style="37" customWidth="1"/>
    <col min="2849" max="2853" width="4.25" style="37" customWidth="1"/>
    <col min="2854" max="2855" width="3.125" style="37" customWidth="1"/>
    <col min="2856" max="2860" width="17.75" style="37" customWidth="1"/>
    <col min="2861" max="2973" width="3.125" style="37" customWidth="1"/>
    <col min="2974" max="3072" width="9" style="37"/>
    <col min="3073" max="3084" width="3.125" style="37" customWidth="1"/>
    <col min="3085" max="3085" width="17.75" style="37" customWidth="1"/>
    <col min="3086" max="3102" width="3.125" style="37" customWidth="1"/>
    <col min="3103" max="3103" width="2" style="37" customWidth="1"/>
    <col min="3104" max="3104" width="3.125" style="37" customWidth="1"/>
    <col min="3105" max="3109" width="4.25" style="37" customWidth="1"/>
    <col min="3110" max="3111" width="3.125" style="37" customWidth="1"/>
    <col min="3112" max="3116" width="17.75" style="37" customWidth="1"/>
    <col min="3117" max="3229" width="3.125" style="37" customWidth="1"/>
    <col min="3230" max="3328" width="9" style="37"/>
    <col min="3329" max="3340" width="3.125" style="37" customWidth="1"/>
    <col min="3341" max="3341" width="17.75" style="37" customWidth="1"/>
    <col min="3342" max="3358" width="3.125" style="37" customWidth="1"/>
    <col min="3359" max="3359" width="2" style="37" customWidth="1"/>
    <col min="3360" max="3360" width="3.125" style="37" customWidth="1"/>
    <col min="3361" max="3365" width="4.25" style="37" customWidth="1"/>
    <col min="3366" max="3367" width="3.125" style="37" customWidth="1"/>
    <col min="3368" max="3372" width="17.75" style="37" customWidth="1"/>
    <col min="3373" max="3485" width="3.125" style="37" customWidth="1"/>
    <col min="3486" max="3584" width="9" style="37"/>
    <col min="3585" max="3596" width="3.125" style="37" customWidth="1"/>
    <col min="3597" max="3597" width="17.75" style="37" customWidth="1"/>
    <col min="3598" max="3614" width="3.125" style="37" customWidth="1"/>
    <col min="3615" max="3615" width="2" style="37" customWidth="1"/>
    <col min="3616" max="3616" width="3.125" style="37" customWidth="1"/>
    <col min="3617" max="3621" width="4.25" style="37" customWidth="1"/>
    <col min="3622" max="3623" width="3.125" style="37" customWidth="1"/>
    <col min="3624" max="3628" width="17.75" style="37" customWidth="1"/>
    <col min="3629" max="3741" width="3.125" style="37" customWidth="1"/>
    <col min="3742" max="3840" width="9" style="37"/>
    <col min="3841" max="3852" width="3.125" style="37" customWidth="1"/>
    <col min="3853" max="3853" width="17.75" style="37" customWidth="1"/>
    <col min="3854" max="3870" width="3.125" style="37" customWidth="1"/>
    <col min="3871" max="3871" width="2" style="37" customWidth="1"/>
    <col min="3872" max="3872" width="3.125" style="37" customWidth="1"/>
    <col min="3873" max="3877" width="4.25" style="37" customWidth="1"/>
    <col min="3878" max="3879" width="3.125" style="37" customWidth="1"/>
    <col min="3880" max="3884" width="17.75" style="37" customWidth="1"/>
    <col min="3885" max="3997" width="3.125" style="37" customWidth="1"/>
    <col min="3998" max="4096" width="9" style="37"/>
    <col min="4097" max="4108" width="3.125" style="37" customWidth="1"/>
    <col min="4109" max="4109" width="17.75" style="37" customWidth="1"/>
    <col min="4110" max="4126" width="3.125" style="37" customWidth="1"/>
    <col min="4127" max="4127" width="2" style="37" customWidth="1"/>
    <col min="4128" max="4128" width="3.125" style="37" customWidth="1"/>
    <col min="4129" max="4133" width="4.25" style="37" customWidth="1"/>
    <col min="4134" max="4135" width="3.125" style="37" customWidth="1"/>
    <col min="4136" max="4140" width="17.75" style="37" customWidth="1"/>
    <col min="4141" max="4253" width="3.125" style="37" customWidth="1"/>
    <col min="4254" max="4352" width="9" style="37"/>
    <col min="4353" max="4364" width="3.125" style="37" customWidth="1"/>
    <col min="4365" max="4365" width="17.75" style="37" customWidth="1"/>
    <col min="4366" max="4382" width="3.125" style="37" customWidth="1"/>
    <col min="4383" max="4383" width="2" style="37" customWidth="1"/>
    <col min="4384" max="4384" width="3.125" style="37" customWidth="1"/>
    <col min="4385" max="4389" width="4.25" style="37" customWidth="1"/>
    <col min="4390" max="4391" width="3.125" style="37" customWidth="1"/>
    <col min="4392" max="4396" width="17.75" style="37" customWidth="1"/>
    <col min="4397" max="4509" width="3.125" style="37" customWidth="1"/>
    <col min="4510" max="4608" width="9" style="37"/>
    <col min="4609" max="4620" width="3.125" style="37" customWidth="1"/>
    <col min="4621" max="4621" width="17.75" style="37" customWidth="1"/>
    <col min="4622" max="4638" width="3.125" style="37" customWidth="1"/>
    <col min="4639" max="4639" width="2" style="37" customWidth="1"/>
    <col min="4640" max="4640" width="3.125" style="37" customWidth="1"/>
    <col min="4641" max="4645" width="4.25" style="37" customWidth="1"/>
    <col min="4646" max="4647" width="3.125" style="37" customWidth="1"/>
    <col min="4648" max="4652" width="17.75" style="37" customWidth="1"/>
    <col min="4653" max="4765" width="3.125" style="37" customWidth="1"/>
    <col min="4766" max="4864" width="9" style="37"/>
    <col min="4865" max="4876" width="3.125" style="37" customWidth="1"/>
    <col min="4877" max="4877" width="17.75" style="37" customWidth="1"/>
    <col min="4878" max="4894" width="3.125" style="37" customWidth="1"/>
    <col min="4895" max="4895" width="2" style="37" customWidth="1"/>
    <col min="4896" max="4896" width="3.125" style="37" customWidth="1"/>
    <col min="4897" max="4901" width="4.25" style="37" customWidth="1"/>
    <col min="4902" max="4903" width="3.125" style="37" customWidth="1"/>
    <col min="4904" max="4908" width="17.75" style="37" customWidth="1"/>
    <col min="4909" max="5021" width="3.125" style="37" customWidth="1"/>
    <col min="5022" max="5120" width="9" style="37"/>
    <col min="5121" max="5132" width="3.125" style="37" customWidth="1"/>
    <col min="5133" max="5133" width="17.75" style="37" customWidth="1"/>
    <col min="5134" max="5150" width="3.125" style="37" customWidth="1"/>
    <col min="5151" max="5151" width="2" style="37" customWidth="1"/>
    <col min="5152" max="5152" width="3.125" style="37" customWidth="1"/>
    <col min="5153" max="5157" width="4.25" style="37" customWidth="1"/>
    <col min="5158" max="5159" width="3.125" style="37" customWidth="1"/>
    <col min="5160" max="5164" width="17.75" style="37" customWidth="1"/>
    <col min="5165" max="5277" width="3.125" style="37" customWidth="1"/>
    <col min="5278" max="5376" width="9" style="37"/>
    <col min="5377" max="5388" width="3.125" style="37" customWidth="1"/>
    <col min="5389" max="5389" width="17.75" style="37" customWidth="1"/>
    <col min="5390" max="5406" width="3.125" style="37" customWidth="1"/>
    <col min="5407" max="5407" width="2" style="37" customWidth="1"/>
    <col min="5408" max="5408" width="3.125" style="37" customWidth="1"/>
    <col min="5409" max="5413" width="4.25" style="37" customWidth="1"/>
    <col min="5414" max="5415" width="3.125" style="37" customWidth="1"/>
    <col min="5416" max="5420" width="17.75" style="37" customWidth="1"/>
    <col min="5421" max="5533" width="3.125" style="37" customWidth="1"/>
    <col min="5534" max="5632" width="9" style="37"/>
    <col min="5633" max="5644" width="3.125" style="37" customWidth="1"/>
    <col min="5645" max="5645" width="17.75" style="37" customWidth="1"/>
    <col min="5646" max="5662" width="3.125" style="37" customWidth="1"/>
    <col min="5663" max="5663" width="2" style="37" customWidth="1"/>
    <col min="5664" max="5664" width="3.125" style="37" customWidth="1"/>
    <col min="5665" max="5669" width="4.25" style="37" customWidth="1"/>
    <col min="5670" max="5671" width="3.125" style="37" customWidth="1"/>
    <col min="5672" max="5676" width="17.75" style="37" customWidth="1"/>
    <col min="5677" max="5789" width="3.125" style="37" customWidth="1"/>
    <col min="5790" max="5888" width="9" style="37"/>
    <col min="5889" max="5900" width="3.125" style="37" customWidth="1"/>
    <col min="5901" max="5901" width="17.75" style="37" customWidth="1"/>
    <col min="5902" max="5918" width="3.125" style="37" customWidth="1"/>
    <col min="5919" max="5919" width="2" style="37" customWidth="1"/>
    <col min="5920" max="5920" width="3.125" style="37" customWidth="1"/>
    <col min="5921" max="5925" width="4.25" style="37" customWidth="1"/>
    <col min="5926" max="5927" width="3.125" style="37" customWidth="1"/>
    <col min="5928" max="5932" width="17.75" style="37" customWidth="1"/>
    <col min="5933" max="6045" width="3.125" style="37" customWidth="1"/>
    <col min="6046" max="6144" width="9" style="37"/>
    <col min="6145" max="6156" width="3.125" style="37" customWidth="1"/>
    <col min="6157" max="6157" width="17.75" style="37" customWidth="1"/>
    <col min="6158" max="6174" width="3.125" style="37" customWidth="1"/>
    <col min="6175" max="6175" width="2" style="37" customWidth="1"/>
    <col min="6176" max="6176" width="3.125" style="37" customWidth="1"/>
    <col min="6177" max="6181" width="4.25" style="37" customWidth="1"/>
    <col min="6182" max="6183" width="3.125" style="37" customWidth="1"/>
    <col min="6184" max="6188" width="17.75" style="37" customWidth="1"/>
    <col min="6189" max="6301" width="3.125" style="37" customWidth="1"/>
    <col min="6302" max="6400" width="9" style="37"/>
    <col min="6401" max="6412" width="3.125" style="37" customWidth="1"/>
    <col min="6413" max="6413" width="17.75" style="37" customWidth="1"/>
    <col min="6414" max="6430" width="3.125" style="37" customWidth="1"/>
    <col min="6431" max="6431" width="2" style="37" customWidth="1"/>
    <col min="6432" max="6432" width="3.125" style="37" customWidth="1"/>
    <col min="6433" max="6437" width="4.25" style="37" customWidth="1"/>
    <col min="6438" max="6439" width="3.125" style="37" customWidth="1"/>
    <col min="6440" max="6444" width="17.75" style="37" customWidth="1"/>
    <col min="6445" max="6557" width="3.125" style="37" customWidth="1"/>
    <col min="6558" max="6656" width="9" style="37"/>
    <col min="6657" max="6668" width="3.125" style="37" customWidth="1"/>
    <col min="6669" max="6669" width="17.75" style="37" customWidth="1"/>
    <col min="6670" max="6686" width="3.125" style="37" customWidth="1"/>
    <col min="6687" max="6687" width="2" style="37" customWidth="1"/>
    <col min="6688" max="6688" width="3.125" style="37" customWidth="1"/>
    <col min="6689" max="6693" width="4.25" style="37" customWidth="1"/>
    <col min="6694" max="6695" width="3.125" style="37" customWidth="1"/>
    <col min="6696" max="6700" width="17.75" style="37" customWidth="1"/>
    <col min="6701" max="6813" width="3.125" style="37" customWidth="1"/>
    <col min="6814" max="6912" width="9" style="37"/>
    <col min="6913" max="6924" width="3.125" style="37" customWidth="1"/>
    <col min="6925" max="6925" width="17.75" style="37" customWidth="1"/>
    <col min="6926" max="6942" width="3.125" style="37" customWidth="1"/>
    <col min="6943" max="6943" width="2" style="37" customWidth="1"/>
    <col min="6944" max="6944" width="3.125" style="37" customWidth="1"/>
    <col min="6945" max="6949" width="4.25" style="37" customWidth="1"/>
    <col min="6950" max="6951" width="3.125" style="37" customWidth="1"/>
    <col min="6952" max="6956" width="17.75" style="37" customWidth="1"/>
    <col min="6957" max="7069" width="3.125" style="37" customWidth="1"/>
    <col min="7070" max="7168" width="9" style="37"/>
    <col min="7169" max="7180" width="3.125" style="37" customWidth="1"/>
    <col min="7181" max="7181" width="17.75" style="37" customWidth="1"/>
    <col min="7182" max="7198" width="3.125" style="37" customWidth="1"/>
    <col min="7199" max="7199" width="2" style="37" customWidth="1"/>
    <col min="7200" max="7200" width="3.125" style="37" customWidth="1"/>
    <col min="7201" max="7205" width="4.25" style="37" customWidth="1"/>
    <col min="7206" max="7207" width="3.125" style="37" customWidth="1"/>
    <col min="7208" max="7212" width="17.75" style="37" customWidth="1"/>
    <col min="7213" max="7325" width="3.125" style="37" customWidth="1"/>
    <col min="7326" max="7424" width="9" style="37"/>
    <col min="7425" max="7436" width="3.125" style="37" customWidth="1"/>
    <col min="7437" max="7437" width="17.75" style="37" customWidth="1"/>
    <col min="7438" max="7454" width="3.125" style="37" customWidth="1"/>
    <col min="7455" max="7455" width="2" style="37" customWidth="1"/>
    <col min="7456" max="7456" width="3.125" style="37" customWidth="1"/>
    <col min="7457" max="7461" width="4.25" style="37" customWidth="1"/>
    <col min="7462" max="7463" width="3.125" style="37" customWidth="1"/>
    <col min="7464" max="7468" width="17.75" style="37" customWidth="1"/>
    <col min="7469" max="7581" width="3.125" style="37" customWidth="1"/>
    <col min="7582" max="7680" width="9" style="37"/>
    <col min="7681" max="7692" width="3.125" style="37" customWidth="1"/>
    <col min="7693" max="7693" width="17.75" style="37" customWidth="1"/>
    <col min="7694" max="7710" width="3.125" style="37" customWidth="1"/>
    <col min="7711" max="7711" width="2" style="37" customWidth="1"/>
    <col min="7712" max="7712" width="3.125" style="37" customWidth="1"/>
    <col min="7713" max="7717" width="4.25" style="37" customWidth="1"/>
    <col min="7718" max="7719" width="3.125" style="37" customWidth="1"/>
    <col min="7720" max="7724" width="17.75" style="37" customWidth="1"/>
    <col min="7725" max="7837" width="3.125" style="37" customWidth="1"/>
    <col min="7838" max="7936" width="9" style="37"/>
    <col min="7937" max="7948" width="3.125" style="37" customWidth="1"/>
    <col min="7949" max="7949" width="17.75" style="37" customWidth="1"/>
    <col min="7950" max="7966" width="3.125" style="37" customWidth="1"/>
    <col min="7967" max="7967" width="2" style="37" customWidth="1"/>
    <col min="7968" max="7968" width="3.125" style="37" customWidth="1"/>
    <col min="7969" max="7973" width="4.25" style="37" customWidth="1"/>
    <col min="7974" max="7975" width="3.125" style="37" customWidth="1"/>
    <col min="7976" max="7980" width="17.75" style="37" customWidth="1"/>
    <col min="7981" max="8093" width="3.125" style="37" customWidth="1"/>
    <col min="8094" max="8192" width="9" style="37"/>
    <col min="8193" max="8204" width="3.125" style="37" customWidth="1"/>
    <col min="8205" max="8205" width="17.75" style="37" customWidth="1"/>
    <col min="8206" max="8222" width="3.125" style="37" customWidth="1"/>
    <col min="8223" max="8223" width="2" style="37" customWidth="1"/>
    <col min="8224" max="8224" width="3.125" style="37" customWidth="1"/>
    <col min="8225" max="8229" width="4.25" style="37" customWidth="1"/>
    <col min="8230" max="8231" width="3.125" style="37" customWidth="1"/>
    <col min="8232" max="8236" width="17.75" style="37" customWidth="1"/>
    <col min="8237" max="8349" width="3.125" style="37" customWidth="1"/>
    <col min="8350" max="8448" width="9" style="37"/>
    <col min="8449" max="8460" width="3.125" style="37" customWidth="1"/>
    <col min="8461" max="8461" width="17.75" style="37" customWidth="1"/>
    <col min="8462" max="8478" width="3.125" style="37" customWidth="1"/>
    <col min="8479" max="8479" width="2" style="37" customWidth="1"/>
    <col min="8480" max="8480" width="3.125" style="37" customWidth="1"/>
    <col min="8481" max="8485" width="4.25" style="37" customWidth="1"/>
    <col min="8486" max="8487" width="3.125" style="37" customWidth="1"/>
    <col min="8488" max="8492" width="17.75" style="37" customWidth="1"/>
    <col min="8493" max="8605" width="3.125" style="37" customWidth="1"/>
    <col min="8606" max="8704" width="9" style="37"/>
    <col min="8705" max="8716" width="3.125" style="37" customWidth="1"/>
    <col min="8717" max="8717" width="17.75" style="37" customWidth="1"/>
    <col min="8718" max="8734" width="3.125" style="37" customWidth="1"/>
    <col min="8735" max="8735" width="2" style="37" customWidth="1"/>
    <col min="8736" max="8736" width="3.125" style="37" customWidth="1"/>
    <col min="8737" max="8741" width="4.25" style="37" customWidth="1"/>
    <col min="8742" max="8743" width="3.125" style="37" customWidth="1"/>
    <col min="8744" max="8748" width="17.75" style="37" customWidth="1"/>
    <col min="8749" max="8861" width="3.125" style="37" customWidth="1"/>
    <col min="8862" max="8960" width="9" style="37"/>
    <col min="8961" max="8972" width="3.125" style="37" customWidth="1"/>
    <col min="8973" max="8973" width="17.75" style="37" customWidth="1"/>
    <col min="8974" max="8990" width="3.125" style="37" customWidth="1"/>
    <col min="8991" max="8991" width="2" style="37" customWidth="1"/>
    <col min="8992" max="8992" width="3.125" style="37" customWidth="1"/>
    <col min="8993" max="8997" width="4.25" style="37" customWidth="1"/>
    <col min="8998" max="8999" width="3.125" style="37" customWidth="1"/>
    <col min="9000" max="9004" width="17.75" style="37" customWidth="1"/>
    <col min="9005" max="9117" width="3.125" style="37" customWidth="1"/>
    <col min="9118" max="9216" width="9" style="37"/>
    <col min="9217" max="9228" width="3.125" style="37" customWidth="1"/>
    <col min="9229" max="9229" width="17.75" style="37" customWidth="1"/>
    <col min="9230" max="9246" width="3.125" style="37" customWidth="1"/>
    <col min="9247" max="9247" width="2" style="37" customWidth="1"/>
    <col min="9248" max="9248" width="3.125" style="37" customWidth="1"/>
    <col min="9249" max="9253" width="4.25" style="37" customWidth="1"/>
    <col min="9254" max="9255" width="3.125" style="37" customWidth="1"/>
    <col min="9256" max="9260" width="17.75" style="37" customWidth="1"/>
    <col min="9261" max="9373" width="3.125" style="37" customWidth="1"/>
    <col min="9374" max="9472" width="9" style="37"/>
    <col min="9473" max="9484" width="3.125" style="37" customWidth="1"/>
    <col min="9485" max="9485" width="17.75" style="37" customWidth="1"/>
    <col min="9486" max="9502" width="3.125" style="37" customWidth="1"/>
    <col min="9503" max="9503" width="2" style="37" customWidth="1"/>
    <col min="9504" max="9504" width="3.125" style="37" customWidth="1"/>
    <col min="9505" max="9509" width="4.25" style="37" customWidth="1"/>
    <col min="9510" max="9511" width="3.125" style="37" customWidth="1"/>
    <col min="9512" max="9516" width="17.75" style="37" customWidth="1"/>
    <col min="9517" max="9629" width="3.125" style="37" customWidth="1"/>
    <col min="9630" max="9728" width="9" style="37"/>
    <col min="9729" max="9740" width="3.125" style="37" customWidth="1"/>
    <col min="9741" max="9741" width="17.75" style="37" customWidth="1"/>
    <col min="9742" max="9758" width="3.125" style="37" customWidth="1"/>
    <col min="9759" max="9759" width="2" style="37" customWidth="1"/>
    <col min="9760" max="9760" width="3.125" style="37" customWidth="1"/>
    <col min="9761" max="9765" width="4.25" style="37" customWidth="1"/>
    <col min="9766" max="9767" width="3.125" style="37" customWidth="1"/>
    <col min="9768" max="9772" width="17.75" style="37" customWidth="1"/>
    <col min="9773" max="9885" width="3.125" style="37" customWidth="1"/>
    <col min="9886" max="9984" width="9" style="37"/>
    <col min="9985" max="9996" width="3.125" style="37" customWidth="1"/>
    <col min="9997" max="9997" width="17.75" style="37" customWidth="1"/>
    <col min="9998" max="10014" width="3.125" style="37" customWidth="1"/>
    <col min="10015" max="10015" width="2" style="37" customWidth="1"/>
    <col min="10016" max="10016" width="3.125" style="37" customWidth="1"/>
    <col min="10017" max="10021" width="4.25" style="37" customWidth="1"/>
    <col min="10022" max="10023" width="3.125" style="37" customWidth="1"/>
    <col min="10024" max="10028" width="17.75" style="37" customWidth="1"/>
    <col min="10029" max="10141" width="3.125" style="37" customWidth="1"/>
    <col min="10142" max="10240" width="9" style="37"/>
    <col min="10241" max="10252" width="3.125" style="37" customWidth="1"/>
    <col min="10253" max="10253" width="17.75" style="37" customWidth="1"/>
    <col min="10254" max="10270" width="3.125" style="37" customWidth="1"/>
    <col min="10271" max="10271" width="2" style="37" customWidth="1"/>
    <col min="10272" max="10272" width="3.125" style="37" customWidth="1"/>
    <col min="10273" max="10277" width="4.25" style="37" customWidth="1"/>
    <col min="10278" max="10279" width="3.125" style="37" customWidth="1"/>
    <col min="10280" max="10284" width="17.75" style="37" customWidth="1"/>
    <col min="10285" max="10397" width="3.125" style="37" customWidth="1"/>
    <col min="10398" max="10496" width="9" style="37"/>
    <col min="10497" max="10508" width="3.125" style="37" customWidth="1"/>
    <col min="10509" max="10509" width="17.75" style="37" customWidth="1"/>
    <col min="10510" max="10526" width="3.125" style="37" customWidth="1"/>
    <col min="10527" max="10527" width="2" style="37" customWidth="1"/>
    <col min="10528" max="10528" width="3.125" style="37" customWidth="1"/>
    <col min="10529" max="10533" width="4.25" style="37" customWidth="1"/>
    <col min="10534" max="10535" width="3.125" style="37" customWidth="1"/>
    <col min="10536" max="10540" width="17.75" style="37" customWidth="1"/>
    <col min="10541" max="10653" width="3.125" style="37" customWidth="1"/>
    <col min="10654" max="10752" width="9" style="37"/>
    <col min="10753" max="10764" width="3.125" style="37" customWidth="1"/>
    <col min="10765" max="10765" width="17.75" style="37" customWidth="1"/>
    <col min="10766" max="10782" width="3.125" style="37" customWidth="1"/>
    <col min="10783" max="10783" width="2" style="37" customWidth="1"/>
    <col min="10784" max="10784" width="3.125" style="37" customWidth="1"/>
    <col min="10785" max="10789" width="4.25" style="37" customWidth="1"/>
    <col min="10790" max="10791" width="3.125" style="37" customWidth="1"/>
    <col min="10792" max="10796" width="17.75" style="37" customWidth="1"/>
    <col min="10797" max="10909" width="3.125" style="37" customWidth="1"/>
    <col min="10910" max="11008" width="9" style="37"/>
    <col min="11009" max="11020" width="3.125" style="37" customWidth="1"/>
    <col min="11021" max="11021" width="17.75" style="37" customWidth="1"/>
    <col min="11022" max="11038" width="3.125" style="37" customWidth="1"/>
    <col min="11039" max="11039" width="2" style="37" customWidth="1"/>
    <col min="11040" max="11040" width="3.125" style="37" customWidth="1"/>
    <col min="11041" max="11045" width="4.25" style="37" customWidth="1"/>
    <col min="11046" max="11047" width="3.125" style="37" customWidth="1"/>
    <col min="11048" max="11052" width="17.75" style="37" customWidth="1"/>
    <col min="11053" max="11165" width="3.125" style="37" customWidth="1"/>
    <col min="11166" max="11264" width="9" style="37"/>
    <col min="11265" max="11276" width="3.125" style="37" customWidth="1"/>
    <col min="11277" max="11277" width="17.75" style="37" customWidth="1"/>
    <col min="11278" max="11294" width="3.125" style="37" customWidth="1"/>
    <col min="11295" max="11295" width="2" style="37" customWidth="1"/>
    <col min="11296" max="11296" width="3.125" style="37" customWidth="1"/>
    <col min="11297" max="11301" width="4.25" style="37" customWidth="1"/>
    <col min="11302" max="11303" width="3.125" style="37" customWidth="1"/>
    <col min="11304" max="11308" width="17.75" style="37" customWidth="1"/>
    <col min="11309" max="11421" width="3.125" style="37" customWidth="1"/>
    <col min="11422" max="11520" width="9" style="37"/>
    <col min="11521" max="11532" width="3.125" style="37" customWidth="1"/>
    <col min="11533" max="11533" width="17.75" style="37" customWidth="1"/>
    <col min="11534" max="11550" width="3.125" style="37" customWidth="1"/>
    <col min="11551" max="11551" width="2" style="37" customWidth="1"/>
    <col min="11552" max="11552" width="3.125" style="37" customWidth="1"/>
    <col min="11553" max="11557" width="4.25" style="37" customWidth="1"/>
    <col min="11558" max="11559" width="3.125" style="37" customWidth="1"/>
    <col min="11560" max="11564" width="17.75" style="37" customWidth="1"/>
    <col min="11565" max="11677" width="3.125" style="37" customWidth="1"/>
    <col min="11678" max="11776" width="9" style="37"/>
    <col min="11777" max="11788" width="3.125" style="37" customWidth="1"/>
    <col min="11789" max="11789" width="17.75" style="37" customWidth="1"/>
    <col min="11790" max="11806" width="3.125" style="37" customWidth="1"/>
    <col min="11807" max="11807" width="2" style="37" customWidth="1"/>
    <col min="11808" max="11808" width="3.125" style="37" customWidth="1"/>
    <col min="11809" max="11813" width="4.25" style="37" customWidth="1"/>
    <col min="11814" max="11815" width="3.125" style="37" customWidth="1"/>
    <col min="11816" max="11820" width="17.75" style="37" customWidth="1"/>
    <col min="11821" max="11933" width="3.125" style="37" customWidth="1"/>
    <col min="11934" max="12032" width="9" style="37"/>
    <col min="12033" max="12044" width="3.125" style="37" customWidth="1"/>
    <col min="12045" max="12045" width="17.75" style="37" customWidth="1"/>
    <col min="12046" max="12062" width="3.125" style="37" customWidth="1"/>
    <col min="12063" max="12063" width="2" style="37" customWidth="1"/>
    <col min="12064" max="12064" width="3.125" style="37" customWidth="1"/>
    <col min="12065" max="12069" width="4.25" style="37" customWidth="1"/>
    <col min="12070" max="12071" width="3.125" style="37" customWidth="1"/>
    <col min="12072" max="12076" width="17.75" style="37" customWidth="1"/>
    <col min="12077" max="12189" width="3.125" style="37" customWidth="1"/>
    <col min="12190" max="12288" width="9" style="37"/>
    <col min="12289" max="12300" width="3.125" style="37" customWidth="1"/>
    <col min="12301" max="12301" width="17.75" style="37" customWidth="1"/>
    <col min="12302" max="12318" width="3.125" style="37" customWidth="1"/>
    <col min="12319" max="12319" width="2" style="37" customWidth="1"/>
    <col min="12320" max="12320" width="3.125" style="37" customWidth="1"/>
    <col min="12321" max="12325" width="4.25" style="37" customWidth="1"/>
    <col min="12326" max="12327" width="3.125" style="37" customWidth="1"/>
    <col min="12328" max="12332" width="17.75" style="37" customWidth="1"/>
    <col min="12333" max="12445" width="3.125" style="37" customWidth="1"/>
    <col min="12446" max="12544" width="9" style="37"/>
    <col min="12545" max="12556" width="3.125" style="37" customWidth="1"/>
    <col min="12557" max="12557" width="17.75" style="37" customWidth="1"/>
    <col min="12558" max="12574" width="3.125" style="37" customWidth="1"/>
    <col min="12575" max="12575" width="2" style="37" customWidth="1"/>
    <col min="12576" max="12576" width="3.125" style="37" customWidth="1"/>
    <col min="12577" max="12581" width="4.25" style="37" customWidth="1"/>
    <col min="12582" max="12583" width="3.125" style="37" customWidth="1"/>
    <col min="12584" max="12588" width="17.75" style="37" customWidth="1"/>
    <col min="12589" max="12701" width="3.125" style="37" customWidth="1"/>
    <col min="12702" max="12800" width="9" style="37"/>
    <col min="12801" max="12812" width="3.125" style="37" customWidth="1"/>
    <col min="12813" max="12813" width="17.75" style="37" customWidth="1"/>
    <col min="12814" max="12830" width="3.125" style="37" customWidth="1"/>
    <col min="12831" max="12831" width="2" style="37" customWidth="1"/>
    <col min="12832" max="12832" width="3.125" style="37" customWidth="1"/>
    <col min="12833" max="12837" width="4.25" style="37" customWidth="1"/>
    <col min="12838" max="12839" width="3.125" style="37" customWidth="1"/>
    <col min="12840" max="12844" width="17.75" style="37" customWidth="1"/>
    <col min="12845" max="12957" width="3.125" style="37" customWidth="1"/>
    <col min="12958" max="13056" width="9" style="37"/>
    <col min="13057" max="13068" width="3.125" style="37" customWidth="1"/>
    <col min="13069" max="13069" width="17.75" style="37" customWidth="1"/>
    <col min="13070" max="13086" width="3.125" style="37" customWidth="1"/>
    <col min="13087" max="13087" width="2" style="37" customWidth="1"/>
    <col min="13088" max="13088" width="3.125" style="37" customWidth="1"/>
    <col min="13089" max="13093" width="4.25" style="37" customWidth="1"/>
    <col min="13094" max="13095" width="3.125" style="37" customWidth="1"/>
    <col min="13096" max="13100" width="17.75" style="37" customWidth="1"/>
    <col min="13101" max="13213" width="3.125" style="37" customWidth="1"/>
    <col min="13214" max="13312" width="9" style="37"/>
    <col min="13313" max="13324" width="3.125" style="37" customWidth="1"/>
    <col min="13325" max="13325" width="17.75" style="37" customWidth="1"/>
    <col min="13326" max="13342" width="3.125" style="37" customWidth="1"/>
    <col min="13343" max="13343" width="2" style="37" customWidth="1"/>
    <col min="13344" max="13344" width="3.125" style="37" customWidth="1"/>
    <col min="13345" max="13349" width="4.25" style="37" customWidth="1"/>
    <col min="13350" max="13351" width="3.125" style="37" customWidth="1"/>
    <col min="13352" max="13356" width="17.75" style="37" customWidth="1"/>
    <col min="13357" max="13469" width="3.125" style="37" customWidth="1"/>
    <col min="13470" max="13568" width="9" style="37"/>
    <col min="13569" max="13580" width="3.125" style="37" customWidth="1"/>
    <col min="13581" max="13581" width="17.75" style="37" customWidth="1"/>
    <col min="13582" max="13598" width="3.125" style="37" customWidth="1"/>
    <col min="13599" max="13599" width="2" style="37" customWidth="1"/>
    <col min="13600" max="13600" width="3.125" style="37" customWidth="1"/>
    <col min="13601" max="13605" width="4.25" style="37" customWidth="1"/>
    <col min="13606" max="13607" width="3.125" style="37" customWidth="1"/>
    <col min="13608" max="13612" width="17.75" style="37" customWidth="1"/>
    <col min="13613" max="13725" width="3.125" style="37" customWidth="1"/>
    <col min="13726" max="13824" width="9" style="37"/>
    <col min="13825" max="13836" width="3.125" style="37" customWidth="1"/>
    <col min="13837" max="13837" width="17.75" style="37" customWidth="1"/>
    <col min="13838" max="13854" width="3.125" style="37" customWidth="1"/>
    <col min="13855" max="13855" width="2" style="37" customWidth="1"/>
    <col min="13856" max="13856" width="3.125" style="37" customWidth="1"/>
    <col min="13857" max="13861" width="4.25" style="37" customWidth="1"/>
    <col min="13862" max="13863" width="3.125" style="37" customWidth="1"/>
    <col min="13864" max="13868" width="17.75" style="37" customWidth="1"/>
    <col min="13869" max="13981" width="3.125" style="37" customWidth="1"/>
    <col min="13982" max="14080" width="9" style="37"/>
    <col min="14081" max="14092" width="3.125" style="37" customWidth="1"/>
    <col min="14093" max="14093" width="17.75" style="37" customWidth="1"/>
    <col min="14094" max="14110" width="3.125" style="37" customWidth="1"/>
    <col min="14111" max="14111" width="2" style="37" customWidth="1"/>
    <col min="14112" max="14112" width="3.125" style="37" customWidth="1"/>
    <col min="14113" max="14117" width="4.25" style="37" customWidth="1"/>
    <col min="14118" max="14119" width="3.125" style="37" customWidth="1"/>
    <col min="14120" max="14124" width="17.75" style="37" customWidth="1"/>
    <col min="14125" max="14237" width="3.125" style="37" customWidth="1"/>
    <col min="14238" max="14336" width="9" style="37"/>
    <col min="14337" max="14348" width="3.125" style="37" customWidth="1"/>
    <col min="14349" max="14349" width="17.75" style="37" customWidth="1"/>
    <col min="14350" max="14366" width="3.125" style="37" customWidth="1"/>
    <col min="14367" max="14367" width="2" style="37" customWidth="1"/>
    <col min="14368" max="14368" width="3.125" style="37" customWidth="1"/>
    <col min="14369" max="14373" width="4.25" style="37" customWidth="1"/>
    <col min="14374" max="14375" width="3.125" style="37" customWidth="1"/>
    <col min="14376" max="14380" width="17.75" style="37" customWidth="1"/>
    <col min="14381" max="14493" width="3.125" style="37" customWidth="1"/>
    <col min="14494" max="14592" width="9" style="37"/>
    <col min="14593" max="14604" width="3.125" style="37" customWidth="1"/>
    <col min="14605" max="14605" width="17.75" style="37" customWidth="1"/>
    <col min="14606" max="14622" width="3.125" style="37" customWidth="1"/>
    <col min="14623" max="14623" width="2" style="37" customWidth="1"/>
    <col min="14624" max="14624" width="3.125" style="37" customWidth="1"/>
    <col min="14625" max="14629" width="4.25" style="37" customWidth="1"/>
    <col min="14630" max="14631" width="3.125" style="37" customWidth="1"/>
    <col min="14632" max="14636" width="17.75" style="37" customWidth="1"/>
    <col min="14637" max="14749" width="3.125" style="37" customWidth="1"/>
    <col min="14750" max="14848" width="9" style="37"/>
    <col min="14849" max="14860" width="3.125" style="37" customWidth="1"/>
    <col min="14861" max="14861" width="17.75" style="37" customWidth="1"/>
    <col min="14862" max="14878" width="3.125" style="37" customWidth="1"/>
    <col min="14879" max="14879" width="2" style="37" customWidth="1"/>
    <col min="14880" max="14880" width="3.125" style="37" customWidth="1"/>
    <col min="14881" max="14885" width="4.25" style="37" customWidth="1"/>
    <col min="14886" max="14887" width="3.125" style="37" customWidth="1"/>
    <col min="14888" max="14892" width="17.75" style="37" customWidth="1"/>
    <col min="14893" max="15005" width="3.125" style="37" customWidth="1"/>
    <col min="15006" max="15104" width="9" style="37"/>
    <col min="15105" max="15116" width="3.125" style="37" customWidth="1"/>
    <col min="15117" max="15117" width="17.75" style="37" customWidth="1"/>
    <col min="15118" max="15134" width="3.125" style="37" customWidth="1"/>
    <col min="15135" max="15135" width="2" style="37" customWidth="1"/>
    <col min="15136" max="15136" width="3.125" style="37" customWidth="1"/>
    <col min="15137" max="15141" width="4.25" style="37" customWidth="1"/>
    <col min="15142" max="15143" width="3.125" style="37" customWidth="1"/>
    <col min="15144" max="15148" width="17.75" style="37" customWidth="1"/>
    <col min="15149" max="15261" width="3.125" style="37" customWidth="1"/>
    <col min="15262" max="15360" width="9" style="37"/>
    <col min="15361" max="15372" width="3.125" style="37" customWidth="1"/>
    <col min="15373" max="15373" width="17.75" style="37" customWidth="1"/>
    <col min="15374" max="15390" width="3.125" style="37" customWidth="1"/>
    <col min="15391" max="15391" width="2" style="37" customWidth="1"/>
    <col min="15392" max="15392" width="3.125" style="37" customWidth="1"/>
    <col min="15393" max="15397" width="4.25" style="37" customWidth="1"/>
    <col min="15398" max="15399" width="3.125" style="37" customWidth="1"/>
    <col min="15400" max="15404" width="17.75" style="37" customWidth="1"/>
    <col min="15405" max="15517" width="3.125" style="37" customWidth="1"/>
    <col min="15518" max="15616" width="9" style="37"/>
    <col min="15617" max="15628" width="3.125" style="37" customWidth="1"/>
    <col min="15629" max="15629" width="17.75" style="37" customWidth="1"/>
    <col min="15630" max="15646" width="3.125" style="37" customWidth="1"/>
    <col min="15647" max="15647" width="2" style="37" customWidth="1"/>
    <col min="15648" max="15648" width="3.125" style="37" customWidth="1"/>
    <col min="15649" max="15653" width="4.25" style="37" customWidth="1"/>
    <col min="15654" max="15655" width="3.125" style="37" customWidth="1"/>
    <col min="15656" max="15660" width="17.75" style="37" customWidth="1"/>
    <col min="15661" max="15773" width="3.125" style="37" customWidth="1"/>
    <col min="15774" max="15872" width="9" style="37"/>
    <col min="15873" max="15884" width="3.125" style="37" customWidth="1"/>
    <col min="15885" max="15885" width="17.75" style="37" customWidth="1"/>
    <col min="15886" max="15902" width="3.125" style="37" customWidth="1"/>
    <col min="15903" max="15903" width="2" style="37" customWidth="1"/>
    <col min="15904" max="15904" width="3.125" style="37" customWidth="1"/>
    <col min="15905" max="15909" width="4.25" style="37" customWidth="1"/>
    <col min="15910" max="15911" width="3.125" style="37" customWidth="1"/>
    <col min="15912" max="15916" width="17.75" style="37" customWidth="1"/>
    <col min="15917" max="16029" width="3.125" style="37" customWidth="1"/>
    <col min="16030" max="16128" width="9" style="37"/>
    <col min="16129" max="16140" width="3.125" style="37" customWidth="1"/>
    <col min="16141" max="16141" width="17.75" style="37" customWidth="1"/>
    <col min="16142" max="16158" width="3.125" style="37" customWidth="1"/>
    <col min="16159" max="16159" width="2" style="37" customWidth="1"/>
    <col min="16160" max="16160" width="3.125" style="37" customWidth="1"/>
    <col min="16161" max="16165" width="4.25" style="37" customWidth="1"/>
    <col min="16166" max="16167" width="3.125" style="37" customWidth="1"/>
    <col min="16168" max="16172" width="17.75" style="37" customWidth="1"/>
    <col min="16173" max="16285" width="3.125" style="37" customWidth="1"/>
    <col min="16286" max="16384" width="9" style="37"/>
  </cols>
  <sheetData>
    <row r="1" spans="1:49" x14ac:dyDescent="0.15">
      <c r="B1" s="36" t="s">
        <v>2280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 t="s">
        <v>2281</v>
      </c>
      <c r="AQ1" s="206"/>
      <c r="AR1" s="207"/>
    </row>
    <row r="2" spans="1:49" x14ac:dyDescent="0.15">
      <c r="B2" s="36" t="s">
        <v>2282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8">
        <v>5</v>
      </c>
      <c r="AQ2" s="206" t="s">
        <v>2364</v>
      </c>
      <c r="AR2" s="208">
        <f>AR4+AR5+AR6</f>
        <v>0</v>
      </c>
    </row>
    <row r="3" spans="1:49" ht="24.95" customHeight="1" x14ac:dyDescent="0.15">
      <c r="AQ3" s="206"/>
      <c r="AR3" s="208"/>
    </row>
    <row r="4" spans="1:49" ht="18" customHeight="1" thickBot="1" x14ac:dyDescent="0.2">
      <c r="B4" s="194" t="str">
        <f>공종별집계표!A2</f>
        <v>[ 북원도서관신축사업설계용역-통신 ]</v>
      </c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R4" s="195" t="s">
        <v>2283</v>
      </c>
      <c r="S4" s="195"/>
      <c r="T4" s="196" t="str">
        <f>NUMBERSTRING(AG4,1)</f>
        <v>영</v>
      </c>
      <c r="U4" s="196"/>
      <c r="V4" s="196"/>
      <c r="W4" s="196"/>
      <c r="X4" s="196"/>
      <c r="Y4" s="196"/>
      <c r="Z4" s="196"/>
      <c r="AA4" s="196"/>
      <c r="AB4" s="196"/>
      <c r="AC4" s="197" t="s">
        <v>2284</v>
      </c>
      <c r="AD4" s="197"/>
      <c r="AE4" s="39" t="s">
        <v>2285</v>
      </c>
      <c r="AF4" s="40" t="s">
        <v>2286</v>
      </c>
      <c r="AG4" s="198">
        <f>M37</f>
        <v>0</v>
      </c>
      <c r="AH4" s="198"/>
      <c r="AI4" s="198"/>
      <c r="AJ4" s="198"/>
      <c r="AK4" s="198"/>
      <c r="AL4" s="41" t="s">
        <v>2287</v>
      </c>
      <c r="AM4" s="41"/>
      <c r="AQ4" s="206" t="s">
        <v>2365</v>
      </c>
      <c r="AR4" s="208">
        <f>M33/1.1</f>
        <v>0</v>
      </c>
    </row>
    <row r="5" spans="1:49" ht="18" customHeight="1" thickTop="1" x14ac:dyDescent="0.15">
      <c r="A5" s="36" t="s">
        <v>2288</v>
      </c>
      <c r="B5" s="199" t="s">
        <v>2289</v>
      </c>
      <c r="C5" s="200"/>
      <c r="D5" s="200" t="s">
        <v>2290</v>
      </c>
      <c r="E5" s="200"/>
      <c r="F5" s="200"/>
      <c r="G5" s="200"/>
      <c r="H5" s="200"/>
      <c r="I5" s="200"/>
      <c r="J5" s="200"/>
      <c r="K5" s="200"/>
      <c r="L5" s="200"/>
      <c r="M5" s="42" t="s">
        <v>2291</v>
      </c>
      <c r="N5" s="200" t="s">
        <v>2292</v>
      </c>
      <c r="O5" s="200"/>
      <c r="P5" s="200"/>
      <c r="Q5" s="200"/>
      <c r="R5" s="200"/>
      <c r="S5" s="200"/>
      <c r="T5" s="200"/>
      <c r="U5" s="200"/>
      <c r="V5" s="200"/>
      <c r="W5" s="200"/>
      <c r="X5" s="200" t="s">
        <v>2293</v>
      </c>
      <c r="Y5" s="200"/>
      <c r="Z5" s="200"/>
      <c r="AA5" s="200"/>
      <c r="AB5" s="200"/>
      <c r="AC5" s="200"/>
      <c r="AD5" s="200"/>
      <c r="AE5" s="200"/>
      <c r="AF5" s="200"/>
      <c r="AG5" s="200"/>
      <c r="AH5" s="200"/>
      <c r="AI5" s="200"/>
      <c r="AJ5" s="200"/>
      <c r="AK5" s="200"/>
      <c r="AL5" s="201"/>
      <c r="AM5" s="43"/>
      <c r="AQ5" s="206" t="s">
        <v>2366</v>
      </c>
      <c r="AR5" s="208">
        <f>M33-AR4</f>
        <v>0</v>
      </c>
    </row>
    <row r="6" spans="1:49" ht="15" customHeight="1" x14ac:dyDescent="0.15">
      <c r="A6" s="38" t="s">
        <v>2294</v>
      </c>
      <c r="B6" s="189" t="s">
        <v>2295</v>
      </c>
      <c r="C6" s="177"/>
      <c r="D6" s="177" t="s">
        <v>2296</v>
      </c>
      <c r="E6" s="177"/>
      <c r="F6" s="190" t="s">
        <v>2297</v>
      </c>
      <c r="G6" s="191"/>
      <c r="H6" s="191"/>
      <c r="I6" s="191"/>
      <c r="J6" s="191"/>
      <c r="K6" s="191"/>
      <c r="L6" s="192"/>
      <c r="M6" s="44">
        <f>공종별집계표!F5</f>
        <v>0</v>
      </c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7"/>
      <c r="AM6" s="45"/>
      <c r="AN6" s="46" t="s">
        <v>2298</v>
      </c>
      <c r="AO6" s="47">
        <f>M9+M10+M13</f>
        <v>0</v>
      </c>
      <c r="AP6" s="48"/>
      <c r="AQ6" s="206" t="s">
        <v>2367</v>
      </c>
      <c r="AR6" s="208">
        <f>M36</f>
        <v>0</v>
      </c>
    </row>
    <row r="7" spans="1:49" ht="15" customHeight="1" x14ac:dyDescent="0.15">
      <c r="B7" s="189"/>
      <c r="C7" s="177"/>
      <c r="D7" s="177"/>
      <c r="E7" s="177"/>
      <c r="F7" s="152" t="s">
        <v>2299</v>
      </c>
      <c r="G7" s="152"/>
      <c r="H7" s="152"/>
      <c r="I7" s="152"/>
      <c r="J7" s="152"/>
      <c r="K7" s="152"/>
      <c r="L7" s="152"/>
      <c r="M7" s="49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5"/>
      <c r="AM7" s="45"/>
      <c r="AN7" s="46" t="s">
        <v>2300</v>
      </c>
      <c r="AO7" s="47">
        <f>M35+M36</f>
        <v>0</v>
      </c>
      <c r="AP7" s="48"/>
      <c r="AQ7" s="206" t="s">
        <v>2368</v>
      </c>
      <c r="AR7" s="208">
        <f>M35</f>
        <v>0</v>
      </c>
    </row>
    <row r="8" spans="1:49" ht="15" customHeight="1" x14ac:dyDescent="0.15">
      <c r="B8" s="189"/>
      <c r="C8" s="177"/>
      <c r="D8" s="177"/>
      <c r="E8" s="177"/>
      <c r="F8" s="152" t="s">
        <v>2301</v>
      </c>
      <c r="G8" s="152"/>
      <c r="H8" s="152"/>
      <c r="I8" s="152"/>
      <c r="J8" s="152"/>
      <c r="K8" s="152"/>
      <c r="L8" s="152"/>
      <c r="M8" s="49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5"/>
      <c r="AM8" s="45"/>
      <c r="AN8" s="46" t="s">
        <v>2302</v>
      </c>
      <c r="AO8" s="47">
        <f>M34</f>
        <v>0</v>
      </c>
      <c r="AP8" s="48"/>
      <c r="AQ8" s="206" t="s">
        <v>2369</v>
      </c>
      <c r="AR8" s="208">
        <f>AR4+AR5</f>
        <v>0</v>
      </c>
    </row>
    <row r="9" spans="1:49" ht="15" customHeight="1" x14ac:dyDescent="0.15">
      <c r="B9" s="189"/>
      <c r="C9" s="177"/>
      <c r="D9" s="177"/>
      <c r="E9" s="177"/>
      <c r="F9" s="187" t="s">
        <v>2303</v>
      </c>
      <c r="G9" s="187"/>
      <c r="H9" s="187"/>
      <c r="I9" s="187"/>
      <c r="J9" s="187"/>
      <c r="K9" s="187"/>
      <c r="L9" s="187"/>
      <c r="M9" s="50">
        <f>SUM(M6:M8)</f>
        <v>0</v>
      </c>
      <c r="N9" s="188"/>
      <c r="O9" s="188"/>
      <c r="P9" s="188"/>
      <c r="Q9" s="188"/>
      <c r="R9" s="188"/>
      <c r="S9" s="188"/>
      <c r="T9" s="188"/>
      <c r="U9" s="188"/>
      <c r="V9" s="188"/>
      <c r="W9" s="188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3"/>
      <c r="AM9" s="45"/>
      <c r="AQ9" s="206" t="s">
        <v>2370</v>
      </c>
      <c r="AR9" s="208">
        <f>M26</f>
        <v>0</v>
      </c>
    </row>
    <row r="10" spans="1:49" ht="15" customHeight="1" x14ac:dyDescent="0.15">
      <c r="A10" s="38" t="s">
        <v>2304</v>
      </c>
      <c r="B10" s="189"/>
      <c r="C10" s="177"/>
      <c r="D10" s="177" t="s">
        <v>2305</v>
      </c>
      <c r="E10" s="177"/>
      <c r="F10" s="193" t="s">
        <v>2306</v>
      </c>
      <c r="G10" s="193"/>
      <c r="H10" s="193"/>
      <c r="I10" s="193"/>
      <c r="J10" s="193"/>
      <c r="K10" s="193"/>
      <c r="L10" s="193"/>
      <c r="M10" s="44">
        <f>공종별집계표!H5</f>
        <v>0</v>
      </c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7"/>
      <c r="AM10" s="45"/>
      <c r="AN10" s="51"/>
      <c r="AO10" s="51"/>
      <c r="AP10" s="51"/>
      <c r="AQ10" s="206" t="s">
        <v>2371</v>
      </c>
      <c r="AR10" s="208">
        <f>M17+M19+M18+M16+M21</f>
        <v>0</v>
      </c>
    </row>
    <row r="11" spans="1:49" ht="15" customHeight="1" x14ac:dyDescent="0.15">
      <c r="B11" s="189"/>
      <c r="C11" s="177"/>
      <c r="D11" s="177"/>
      <c r="E11" s="177"/>
      <c r="F11" s="152" t="s">
        <v>2307</v>
      </c>
      <c r="G11" s="152"/>
      <c r="H11" s="152"/>
      <c r="I11" s="152"/>
      <c r="J11" s="152"/>
      <c r="K11" s="152"/>
      <c r="L11" s="152"/>
      <c r="M11" s="49">
        <f>INT(M10*R11)</f>
        <v>0</v>
      </c>
      <c r="N11" s="173" t="s">
        <v>2308</v>
      </c>
      <c r="O11" s="174"/>
      <c r="P11" s="174"/>
      <c r="Q11" s="174"/>
      <c r="R11" s="175">
        <v>0.182</v>
      </c>
      <c r="S11" s="175"/>
      <c r="T11" s="175"/>
      <c r="U11" s="175"/>
      <c r="V11" s="175"/>
      <c r="W11" s="176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5"/>
      <c r="AM11" s="45"/>
      <c r="AR11" s="207"/>
    </row>
    <row r="12" spans="1:49" ht="15" customHeight="1" x14ac:dyDescent="0.15">
      <c r="B12" s="189"/>
      <c r="C12" s="177"/>
      <c r="D12" s="177"/>
      <c r="E12" s="177"/>
      <c r="F12" s="187" t="s">
        <v>2303</v>
      </c>
      <c r="G12" s="187"/>
      <c r="H12" s="187"/>
      <c r="I12" s="187"/>
      <c r="J12" s="187"/>
      <c r="K12" s="187"/>
      <c r="L12" s="187"/>
      <c r="M12" s="50">
        <f>SUM(M10:M11)</f>
        <v>0</v>
      </c>
      <c r="N12" s="188"/>
      <c r="O12" s="188"/>
      <c r="P12" s="188"/>
      <c r="Q12" s="188"/>
      <c r="R12" s="188"/>
      <c r="S12" s="188"/>
      <c r="T12" s="188"/>
      <c r="U12" s="188"/>
      <c r="V12" s="188"/>
      <c r="W12" s="188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3"/>
      <c r="AM12" s="45"/>
      <c r="AN12" s="52"/>
      <c r="AO12" s="52"/>
      <c r="AP12" s="52"/>
      <c r="AQ12" s="53"/>
      <c r="AR12" s="54"/>
      <c r="AS12" s="54"/>
      <c r="AT12" s="54"/>
      <c r="AU12" s="54"/>
      <c r="AV12" s="54"/>
      <c r="AW12" s="54"/>
    </row>
    <row r="13" spans="1:49" ht="15" customHeight="1" x14ac:dyDescent="0.15">
      <c r="A13" s="38" t="s">
        <v>2309</v>
      </c>
      <c r="B13" s="189"/>
      <c r="C13" s="177"/>
      <c r="D13" s="177" t="s">
        <v>2310</v>
      </c>
      <c r="E13" s="177"/>
      <c r="F13" s="178" t="s">
        <v>2311</v>
      </c>
      <c r="G13" s="179"/>
      <c r="H13" s="179"/>
      <c r="I13" s="179"/>
      <c r="J13" s="179"/>
      <c r="K13" s="179"/>
      <c r="L13" s="180"/>
      <c r="M13" s="44">
        <f>공종별집계표!J5</f>
        <v>0</v>
      </c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7"/>
      <c r="AM13" s="45"/>
      <c r="AN13" s="55" t="s">
        <v>2312</v>
      </c>
      <c r="AO13" s="159" t="str">
        <f>IF(M33+M36&gt;=100000000, "☜ 적용(2.3%)","☜ 삭제")</f>
        <v>☜ 삭제</v>
      </c>
      <c r="AP13" s="159"/>
      <c r="AQ13" s="56"/>
      <c r="AR13" s="54"/>
      <c r="AS13" s="54"/>
      <c r="AT13" s="54"/>
      <c r="AU13" s="54"/>
      <c r="AV13" s="54"/>
      <c r="AW13" s="54"/>
    </row>
    <row r="14" spans="1:49" ht="15" customHeight="1" x14ac:dyDescent="0.15">
      <c r="B14" s="189"/>
      <c r="C14" s="177"/>
      <c r="D14" s="177"/>
      <c r="E14" s="177"/>
      <c r="F14" s="152" t="s">
        <v>2313</v>
      </c>
      <c r="G14" s="152"/>
      <c r="H14" s="152"/>
      <c r="I14" s="152"/>
      <c r="J14" s="152"/>
      <c r="K14" s="152"/>
      <c r="L14" s="152"/>
      <c r="M14" s="49">
        <f>INT(M12*Q14)</f>
        <v>0</v>
      </c>
      <c r="N14" s="57" t="s">
        <v>2314</v>
      </c>
      <c r="O14" s="58"/>
      <c r="P14" s="58"/>
      <c r="Q14" s="160">
        <v>1.01E-2</v>
      </c>
      <c r="R14" s="160"/>
      <c r="S14" s="160"/>
      <c r="T14" s="160"/>
      <c r="U14" s="160"/>
      <c r="V14" s="160"/>
      <c r="W14" s="161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5"/>
      <c r="AM14" s="45"/>
      <c r="AN14" s="59"/>
      <c r="AO14" s="60"/>
      <c r="AP14" s="61"/>
      <c r="AQ14" s="54"/>
      <c r="AR14" s="54"/>
      <c r="AS14" s="54"/>
      <c r="AT14" s="54"/>
      <c r="AU14" s="54"/>
      <c r="AV14" s="54"/>
      <c r="AW14" s="54"/>
    </row>
    <row r="15" spans="1:49" ht="15" customHeight="1" x14ac:dyDescent="0.15">
      <c r="B15" s="189"/>
      <c r="C15" s="177"/>
      <c r="D15" s="177"/>
      <c r="E15" s="177"/>
      <c r="F15" s="162" t="s">
        <v>2315</v>
      </c>
      <c r="G15" s="163"/>
      <c r="H15" s="163"/>
      <c r="I15" s="163"/>
      <c r="J15" s="163"/>
      <c r="K15" s="163"/>
      <c r="L15" s="164"/>
      <c r="M15" s="49">
        <f>INT(M12*Q15)</f>
        <v>0</v>
      </c>
      <c r="N15" s="57" t="s">
        <v>2316</v>
      </c>
      <c r="O15" s="58"/>
      <c r="P15" s="58"/>
      <c r="Q15" s="160">
        <v>3.56E-2</v>
      </c>
      <c r="R15" s="160"/>
      <c r="S15" s="160"/>
      <c r="T15" s="160"/>
      <c r="U15" s="160"/>
      <c r="V15" s="160"/>
      <c r="W15" s="161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5"/>
      <c r="AM15" s="45"/>
      <c r="AN15" s="55" t="s">
        <v>2317</v>
      </c>
      <c r="AO15" s="165" t="str">
        <f>IF(M33+M36-M16&lt;20000000,"☜ 삭제",IF(M9+M10+M36&lt;=499999999,"☜ 적용(3.11%)",IF(M9+M10+M36&lt;=4999999999,"☜ 교체(2.28%+4,325천원)",IF(M9+M10+M36&gt;=5000000000,"☜ 교체(2.37%)"))))</f>
        <v>☜ 삭제</v>
      </c>
      <c r="AP15" s="165"/>
      <c r="AQ15" s="54"/>
      <c r="AR15" s="54"/>
      <c r="AS15" s="54"/>
      <c r="AT15" s="54"/>
      <c r="AU15" s="54"/>
      <c r="AV15" s="54"/>
      <c r="AW15" s="54"/>
    </row>
    <row r="16" spans="1:49" ht="15" customHeight="1" x14ac:dyDescent="0.15">
      <c r="B16" s="189"/>
      <c r="C16" s="177"/>
      <c r="D16" s="177"/>
      <c r="E16" s="177"/>
      <c r="F16" s="167" t="s">
        <v>2318</v>
      </c>
      <c r="G16" s="181"/>
      <c r="H16" s="181"/>
      <c r="I16" s="181"/>
      <c r="J16" s="181"/>
      <c r="K16" s="181"/>
      <c r="L16" s="182"/>
      <c r="M16" s="49">
        <f>INT(MIN(AO17,AO18))</f>
        <v>0</v>
      </c>
      <c r="N16" s="183" t="str">
        <f>IF(M33+M36&gt;=20000000,IF(AO17&gt;AO18,AO20,AO19),"")</f>
        <v/>
      </c>
      <c r="O16" s="183"/>
      <c r="P16" s="183"/>
      <c r="Q16" s="183"/>
      <c r="R16" s="183"/>
      <c r="S16" s="183"/>
      <c r="T16" s="183"/>
      <c r="U16" s="183"/>
      <c r="V16" s="183"/>
      <c r="W16" s="183"/>
      <c r="X16" s="144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  <c r="AI16" s="145"/>
      <c r="AJ16" s="145"/>
      <c r="AK16" s="145"/>
      <c r="AL16" s="172"/>
      <c r="AM16" s="45"/>
      <c r="AN16" s="62"/>
      <c r="AO16" s="63" t="s">
        <v>2319</v>
      </c>
      <c r="AP16" s="63" t="s">
        <v>2320</v>
      </c>
      <c r="AQ16" s="64" t="s">
        <v>2321</v>
      </c>
      <c r="AR16" s="54"/>
      <c r="AS16" s="54"/>
      <c r="AT16" s="54"/>
      <c r="AU16" s="54"/>
      <c r="AV16" s="54"/>
      <c r="AW16" s="54"/>
    </row>
    <row r="17" spans="2:49" ht="15" customHeight="1" x14ac:dyDescent="0.15">
      <c r="B17" s="189"/>
      <c r="C17" s="177"/>
      <c r="D17" s="177"/>
      <c r="E17" s="177"/>
      <c r="F17" s="162" t="s">
        <v>2322</v>
      </c>
      <c r="G17" s="163"/>
      <c r="H17" s="163"/>
      <c r="I17" s="163"/>
      <c r="J17" s="163"/>
      <c r="K17" s="163"/>
      <c r="L17" s="164"/>
      <c r="M17" s="65">
        <f>INT(M10*R17)</f>
        <v>0</v>
      </c>
      <c r="N17" s="66" t="s">
        <v>2323</v>
      </c>
      <c r="O17" s="67"/>
      <c r="P17" s="67"/>
      <c r="Q17" s="67"/>
      <c r="R17" s="184">
        <v>3.5950000000000003E-2</v>
      </c>
      <c r="S17" s="184"/>
      <c r="T17" s="184"/>
      <c r="U17" s="184"/>
      <c r="V17" s="184"/>
      <c r="W17" s="185"/>
      <c r="X17" s="144"/>
      <c r="Y17" s="145"/>
      <c r="Z17" s="145"/>
      <c r="AA17" s="145"/>
      <c r="AB17" s="145"/>
      <c r="AC17" s="145"/>
      <c r="AD17" s="145"/>
      <c r="AE17" s="145"/>
      <c r="AF17" s="145"/>
      <c r="AG17" s="145"/>
      <c r="AH17" s="145"/>
      <c r="AI17" s="145"/>
      <c r="AJ17" s="145"/>
      <c r="AK17" s="145"/>
      <c r="AL17" s="172"/>
      <c r="AM17" s="45"/>
      <c r="AN17" s="62" t="s">
        <v>2324</v>
      </c>
      <c r="AO17" s="68">
        <f>INT((($M$9+$M$10)+($M$36/1.1))*3.11%)</f>
        <v>0</v>
      </c>
      <c r="AP17" s="68">
        <f>INT((($M$9+$M$10)+($M$36/1.1))*2.28%)+4325000</f>
        <v>4325000</v>
      </c>
      <c r="AQ17" s="69">
        <f>INT((($M$9+$M$10)+($M$36/1.1))*2.37%)</f>
        <v>0</v>
      </c>
      <c r="AR17" s="54"/>
      <c r="AS17" s="54"/>
      <c r="AT17" s="54"/>
      <c r="AU17" s="54"/>
      <c r="AV17" s="54"/>
      <c r="AW17" s="54"/>
    </row>
    <row r="18" spans="2:49" ht="15" customHeight="1" x14ac:dyDescent="0.15">
      <c r="B18" s="189"/>
      <c r="C18" s="177"/>
      <c r="D18" s="177"/>
      <c r="E18" s="177"/>
      <c r="F18" s="162" t="s">
        <v>2325</v>
      </c>
      <c r="G18" s="163"/>
      <c r="H18" s="163"/>
      <c r="I18" s="163"/>
      <c r="J18" s="163"/>
      <c r="K18" s="163"/>
      <c r="L18" s="164"/>
      <c r="M18" s="65">
        <f>INT(M10*R18)</f>
        <v>0</v>
      </c>
      <c r="N18" s="66" t="s">
        <v>2323</v>
      </c>
      <c r="O18" s="67"/>
      <c r="P18" s="67"/>
      <c r="Q18" s="67"/>
      <c r="R18" s="170">
        <v>4.7500000000000001E-2</v>
      </c>
      <c r="S18" s="170"/>
      <c r="T18" s="170"/>
      <c r="U18" s="170"/>
      <c r="V18" s="170"/>
      <c r="W18" s="171"/>
      <c r="X18" s="144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72"/>
      <c r="AM18" s="45"/>
      <c r="AN18" s="62" t="s">
        <v>2326</v>
      </c>
      <c r="AO18" s="68">
        <f>INT((($M$9+$M$10)*3.11%)*1.2)</f>
        <v>0</v>
      </c>
      <c r="AP18" s="68">
        <f>INT((($M$9+$M$10)*2.28%)+4325000)*1.2</f>
        <v>5190000</v>
      </c>
      <c r="AQ18" s="70">
        <f>INT((($M$9+$M$10)*2.37%)*1.2)</f>
        <v>0</v>
      </c>
    </row>
    <row r="19" spans="2:49" ht="15" customHeight="1" x14ac:dyDescent="0.15">
      <c r="B19" s="189"/>
      <c r="C19" s="177"/>
      <c r="D19" s="177"/>
      <c r="E19" s="177"/>
      <c r="F19" s="167" t="s">
        <v>2327</v>
      </c>
      <c r="G19" s="168"/>
      <c r="H19" s="168"/>
      <c r="I19" s="168"/>
      <c r="J19" s="168"/>
      <c r="K19" s="168"/>
      <c r="L19" s="169"/>
      <c r="M19" s="65">
        <f>INT(M17*R19)</f>
        <v>0</v>
      </c>
      <c r="N19" s="66" t="s">
        <v>2328</v>
      </c>
      <c r="O19" s="67"/>
      <c r="P19" s="67"/>
      <c r="Q19" s="67"/>
      <c r="R19" s="170">
        <v>0.13139999999999999</v>
      </c>
      <c r="S19" s="170"/>
      <c r="T19" s="170"/>
      <c r="U19" s="170"/>
      <c r="V19" s="170"/>
      <c r="W19" s="171"/>
      <c r="X19" s="144"/>
      <c r="Y19" s="145"/>
      <c r="Z19" s="145"/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5"/>
      <c r="AL19" s="172"/>
      <c r="AM19" s="45"/>
      <c r="AO19" s="71" t="s">
        <v>2329</v>
      </c>
      <c r="AP19" s="71" t="s">
        <v>2330</v>
      </c>
      <c r="AQ19" s="71" t="s">
        <v>2331</v>
      </c>
    </row>
    <row r="20" spans="2:49" ht="15" customHeight="1" x14ac:dyDescent="0.15">
      <c r="B20" s="189"/>
      <c r="C20" s="177"/>
      <c r="D20" s="177"/>
      <c r="E20" s="177"/>
      <c r="F20" s="152" t="s">
        <v>2332</v>
      </c>
      <c r="G20" s="152"/>
      <c r="H20" s="152"/>
      <c r="I20" s="152"/>
      <c r="J20" s="152"/>
      <c r="K20" s="152"/>
      <c r="L20" s="152"/>
      <c r="M20" s="49">
        <f>INT((M9+M12)*Q20)</f>
        <v>0</v>
      </c>
      <c r="N20" s="173" t="s">
        <v>2333</v>
      </c>
      <c r="O20" s="174"/>
      <c r="P20" s="174"/>
      <c r="Q20" s="175">
        <v>5.5E-2</v>
      </c>
      <c r="R20" s="175"/>
      <c r="S20" s="175"/>
      <c r="T20" s="175"/>
      <c r="U20" s="175"/>
      <c r="V20" s="175"/>
      <c r="W20" s="176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5"/>
      <c r="AM20" s="45"/>
      <c r="AO20" s="71" t="s">
        <v>2334</v>
      </c>
      <c r="AP20" s="71" t="s">
        <v>2335</v>
      </c>
      <c r="AQ20" s="71" t="s">
        <v>2336</v>
      </c>
    </row>
    <row r="21" spans="2:49" ht="15" customHeight="1" x14ac:dyDescent="0.15">
      <c r="B21" s="189"/>
      <c r="C21" s="177"/>
      <c r="D21" s="177"/>
      <c r="E21" s="177"/>
      <c r="F21" s="152" t="s">
        <v>2337</v>
      </c>
      <c r="G21" s="152"/>
      <c r="H21" s="152"/>
      <c r="I21" s="152"/>
      <c r="J21" s="152"/>
      <c r="K21" s="152"/>
      <c r="L21" s="152"/>
      <c r="M21" s="49">
        <f>INT(M10*2.3%)</f>
        <v>0</v>
      </c>
      <c r="N21" s="166" t="str">
        <f>IF(M33+M36&gt;=100000000, "직접노무비의 2.3%","")</f>
        <v/>
      </c>
      <c r="O21" s="166"/>
      <c r="P21" s="166"/>
      <c r="Q21" s="166"/>
      <c r="R21" s="166"/>
      <c r="S21" s="166"/>
      <c r="T21" s="166"/>
      <c r="U21" s="166"/>
      <c r="V21" s="166"/>
      <c r="W21" s="166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5"/>
      <c r="AM21" s="45"/>
    </row>
    <row r="22" spans="2:49" ht="15" customHeight="1" x14ac:dyDescent="0.15">
      <c r="B22" s="189"/>
      <c r="C22" s="177"/>
      <c r="D22" s="177"/>
      <c r="E22" s="177"/>
      <c r="F22" s="167" t="s">
        <v>2338</v>
      </c>
      <c r="G22" s="168"/>
      <c r="H22" s="168"/>
      <c r="I22" s="168"/>
      <c r="J22" s="168"/>
      <c r="K22" s="168"/>
      <c r="L22" s="169"/>
      <c r="M22" s="49"/>
      <c r="N22" s="173"/>
      <c r="O22" s="174"/>
      <c r="P22" s="174"/>
      <c r="Q22" s="174"/>
      <c r="R22" s="174"/>
      <c r="S22" s="174"/>
      <c r="T22" s="174"/>
      <c r="U22" s="174"/>
      <c r="V22" s="174"/>
      <c r="W22" s="186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5"/>
      <c r="AM22" s="45"/>
      <c r="AN22" s="72"/>
    </row>
    <row r="23" spans="2:49" ht="15" customHeight="1" x14ac:dyDescent="0.15">
      <c r="B23" s="189"/>
      <c r="C23" s="177"/>
      <c r="D23" s="177"/>
      <c r="E23" s="177"/>
      <c r="F23" s="152" t="s">
        <v>2339</v>
      </c>
      <c r="G23" s="152"/>
      <c r="H23" s="152"/>
      <c r="I23" s="152"/>
      <c r="J23" s="152"/>
      <c r="K23" s="152"/>
      <c r="L23" s="152"/>
      <c r="M23" s="49">
        <f>INT(M12*Q23)</f>
        <v>0</v>
      </c>
      <c r="N23" s="57" t="s">
        <v>2314</v>
      </c>
      <c r="O23" s="58"/>
      <c r="P23" s="58"/>
      <c r="Q23" s="153">
        <v>6.0000000000000002E-5</v>
      </c>
      <c r="R23" s="153"/>
      <c r="S23" s="153"/>
      <c r="T23" s="153"/>
      <c r="U23" s="153"/>
      <c r="V23" s="153"/>
      <c r="W23" s="15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5"/>
      <c r="AM23" s="45"/>
    </row>
    <row r="24" spans="2:49" ht="15" customHeight="1" x14ac:dyDescent="0.15">
      <c r="B24" s="189"/>
      <c r="C24" s="177"/>
      <c r="D24" s="177"/>
      <c r="E24" s="177"/>
      <c r="F24" s="155" t="s">
        <v>2340</v>
      </c>
      <c r="G24" s="156"/>
      <c r="H24" s="156"/>
      <c r="I24" s="156"/>
      <c r="J24" s="156"/>
      <c r="K24" s="156"/>
      <c r="L24" s="156"/>
      <c r="M24" s="49">
        <f>INT(M12*Q24)</f>
        <v>0</v>
      </c>
      <c r="N24" s="57" t="s">
        <v>2314</v>
      </c>
      <c r="O24" s="58"/>
      <c r="P24" s="58"/>
      <c r="Q24" s="157">
        <v>8.9999999999999998E-4</v>
      </c>
      <c r="R24" s="157"/>
      <c r="S24" s="157"/>
      <c r="T24" s="157"/>
      <c r="U24" s="157"/>
      <c r="V24" s="157"/>
      <c r="W24" s="158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5"/>
      <c r="AM24" s="45"/>
      <c r="AN24" s="73"/>
      <c r="AO24" s="74"/>
      <c r="AP24" s="75"/>
      <c r="AQ24" s="75"/>
      <c r="AR24" s="75"/>
    </row>
    <row r="25" spans="2:49" ht="15" customHeight="1" x14ac:dyDescent="0.15">
      <c r="B25" s="189"/>
      <c r="C25" s="177"/>
      <c r="D25" s="177"/>
      <c r="E25" s="177"/>
      <c r="F25" s="187" t="s">
        <v>2303</v>
      </c>
      <c r="G25" s="187"/>
      <c r="H25" s="187"/>
      <c r="I25" s="187"/>
      <c r="J25" s="187"/>
      <c r="K25" s="187"/>
      <c r="L25" s="187"/>
      <c r="M25" s="50">
        <f>SUM(M13:M24)</f>
        <v>0</v>
      </c>
      <c r="N25" s="188"/>
      <c r="O25" s="188"/>
      <c r="P25" s="188"/>
      <c r="Q25" s="188"/>
      <c r="R25" s="188"/>
      <c r="S25" s="188"/>
      <c r="T25" s="188"/>
      <c r="U25" s="188"/>
      <c r="V25" s="188"/>
      <c r="W25" s="188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3"/>
      <c r="AM25" s="45"/>
      <c r="AN25" s="76"/>
      <c r="AO25" s="77"/>
      <c r="AP25" s="78"/>
      <c r="AQ25" s="79"/>
      <c r="AR25" s="80"/>
    </row>
    <row r="26" spans="2:49" ht="15" customHeight="1" x14ac:dyDescent="0.15">
      <c r="B26" s="189"/>
      <c r="C26" s="177"/>
      <c r="D26" s="148" t="s">
        <v>2341</v>
      </c>
      <c r="E26" s="148"/>
      <c r="F26" s="148"/>
      <c r="G26" s="148"/>
      <c r="H26" s="148"/>
      <c r="I26" s="148"/>
      <c r="J26" s="148"/>
      <c r="K26" s="148"/>
      <c r="L26" s="148"/>
      <c r="M26" s="81">
        <f>M9+M12+M25</f>
        <v>0</v>
      </c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50"/>
      <c r="AI26" s="150"/>
      <c r="AJ26" s="150"/>
      <c r="AK26" s="150"/>
      <c r="AL26" s="151"/>
      <c r="AM26" s="45"/>
      <c r="AN26" s="82"/>
      <c r="AO26" s="83"/>
      <c r="AP26" s="78"/>
      <c r="AQ26" s="79"/>
      <c r="AR26" s="80"/>
    </row>
    <row r="27" spans="2:49" ht="15" customHeight="1" x14ac:dyDescent="0.15">
      <c r="B27" s="135" t="s">
        <v>2342</v>
      </c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84">
        <f>INT(M26*P27)</f>
        <v>0</v>
      </c>
      <c r="N27" s="137" t="s">
        <v>2343</v>
      </c>
      <c r="O27" s="138"/>
      <c r="P27" s="139">
        <v>0.08</v>
      </c>
      <c r="Q27" s="139"/>
      <c r="R27" s="139"/>
      <c r="S27" s="139"/>
      <c r="T27" s="139"/>
      <c r="U27" s="139"/>
      <c r="V27" s="139"/>
      <c r="W27" s="140"/>
      <c r="X27" s="141" t="s">
        <v>2344</v>
      </c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45"/>
      <c r="AN27" s="82"/>
      <c r="AO27" s="83"/>
      <c r="AP27" s="78"/>
      <c r="AQ27" s="79"/>
      <c r="AR27" s="80"/>
    </row>
    <row r="28" spans="2:49" ht="15" customHeight="1" x14ac:dyDescent="0.15">
      <c r="B28" s="101" t="s">
        <v>2345</v>
      </c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49">
        <f>INT((M12+M25+M27)*S28)-53/1.1+1</f>
        <v>-47.18181818181818</v>
      </c>
      <c r="N28" s="144" t="s">
        <v>2346</v>
      </c>
      <c r="O28" s="145"/>
      <c r="P28" s="145"/>
      <c r="Q28" s="145"/>
      <c r="R28" s="145"/>
      <c r="S28" s="146">
        <v>0.15</v>
      </c>
      <c r="T28" s="146"/>
      <c r="U28" s="146"/>
      <c r="V28" s="146"/>
      <c r="W28" s="147"/>
      <c r="X28" s="104" t="s">
        <v>2347</v>
      </c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5"/>
      <c r="AM28" s="45"/>
      <c r="AN28" s="82"/>
      <c r="AO28" s="83"/>
      <c r="AP28" s="78"/>
      <c r="AQ28" s="79"/>
      <c r="AR28" s="80"/>
    </row>
    <row r="29" spans="2:49" ht="15" customHeight="1" x14ac:dyDescent="0.15">
      <c r="B29" s="124" t="s">
        <v>2348</v>
      </c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85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8"/>
      <c r="AM29" s="45"/>
      <c r="AN29" s="82"/>
      <c r="AO29" s="83"/>
      <c r="AP29" s="78"/>
      <c r="AQ29" s="79"/>
      <c r="AR29" s="80"/>
    </row>
    <row r="30" spans="2:49" ht="15" customHeight="1" x14ac:dyDescent="0.15">
      <c r="B30" s="129" t="s">
        <v>2349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86">
        <f>INT(AO30*N30)</f>
        <v>0</v>
      </c>
      <c r="N30" s="131"/>
      <c r="O30" s="132"/>
      <c r="P30" s="132"/>
      <c r="Q30" s="132"/>
      <c r="R30" s="132"/>
      <c r="S30" s="132"/>
      <c r="T30" s="132"/>
      <c r="U30" s="132"/>
      <c r="V30" s="132"/>
      <c r="W30" s="132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4"/>
      <c r="AM30" s="45"/>
      <c r="AN30" s="87" t="s">
        <v>2350</v>
      </c>
      <c r="AO30" s="47">
        <f>INT(M26+M27+M28+M29+$AN$36)</f>
        <v>-48</v>
      </c>
      <c r="AP30" s="78"/>
      <c r="AQ30" s="79"/>
      <c r="AR30" s="80"/>
    </row>
    <row r="31" spans="2:49" ht="15" customHeight="1" x14ac:dyDescent="0.15">
      <c r="B31" s="111" t="s">
        <v>2351</v>
      </c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44">
        <f>SUM(M26:M30)</f>
        <v>-47.18181818181818</v>
      </c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7"/>
      <c r="AM31" s="45"/>
      <c r="AN31" s="82"/>
      <c r="AO31" s="83"/>
      <c r="AP31" s="78"/>
      <c r="AQ31" s="79"/>
      <c r="AR31" s="80"/>
    </row>
    <row r="32" spans="2:49" ht="15" customHeight="1" x14ac:dyDescent="0.15">
      <c r="B32" s="118" t="s">
        <v>2352</v>
      </c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50">
        <f>INT(M31*R32)</f>
        <v>-5</v>
      </c>
      <c r="N32" s="88" t="s">
        <v>2353</v>
      </c>
      <c r="O32" s="89"/>
      <c r="P32" s="89"/>
      <c r="Q32" s="89"/>
      <c r="R32" s="120">
        <v>0.1</v>
      </c>
      <c r="S32" s="120"/>
      <c r="T32" s="120"/>
      <c r="U32" s="120"/>
      <c r="V32" s="120"/>
      <c r="W32" s="121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3"/>
      <c r="AM32" s="45"/>
      <c r="AN32" s="82"/>
      <c r="AO32" s="83"/>
      <c r="AP32" s="78"/>
      <c r="AQ32" s="79"/>
      <c r="AR32" s="80"/>
    </row>
    <row r="33" spans="2:44" ht="15" customHeight="1" x14ac:dyDescent="0.15">
      <c r="B33" s="111" t="s">
        <v>2354</v>
      </c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44">
        <f>ROUNDDOWN(M31+M32,-3)</f>
        <v>0</v>
      </c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4" t="s">
        <v>2355</v>
      </c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5"/>
      <c r="AM33" s="45"/>
      <c r="AN33" s="82"/>
      <c r="AO33" s="83"/>
      <c r="AP33" s="78"/>
      <c r="AQ33" s="79"/>
      <c r="AR33" s="80"/>
    </row>
    <row r="34" spans="2:44" ht="15" customHeight="1" x14ac:dyDescent="0.3">
      <c r="B34" s="101" t="s">
        <v>2356</v>
      </c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49">
        <v>0</v>
      </c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4" t="s">
        <v>2357</v>
      </c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5"/>
      <c r="AM34" s="90"/>
      <c r="AN34" s="91"/>
      <c r="AO34" s="92"/>
      <c r="AP34" s="93"/>
    </row>
    <row r="35" spans="2:44" ht="15" customHeight="1" x14ac:dyDescent="0.3">
      <c r="B35" s="101" t="s">
        <v>2358</v>
      </c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49">
        <f>ROUNDUP(공종별집계표!L15, -3)</f>
        <v>0</v>
      </c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4" t="s">
        <v>2357</v>
      </c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5"/>
      <c r="AM35" s="90"/>
      <c r="AN35" s="91"/>
      <c r="AO35" s="92"/>
    </row>
    <row r="36" spans="2:44" ht="15" customHeight="1" x14ac:dyDescent="0.3">
      <c r="B36" s="106" t="s">
        <v>2359</v>
      </c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49">
        <v>0</v>
      </c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9" t="s">
        <v>2357</v>
      </c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10"/>
      <c r="AM36" s="45"/>
      <c r="AN36" s="94"/>
      <c r="AO36" s="92" t="s">
        <v>2360</v>
      </c>
    </row>
    <row r="37" spans="2:44" ht="20.100000000000001" customHeight="1" thickBot="1" x14ac:dyDescent="0.2">
      <c r="B37" s="97" t="s">
        <v>2361</v>
      </c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5">
        <f>SUM(M33:M36)</f>
        <v>0</v>
      </c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100"/>
      <c r="AM37" s="96"/>
      <c r="AN37" s="37" t="s">
        <v>2362</v>
      </c>
    </row>
    <row r="38" spans="2:44" ht="18" customHeight="1" thickTop="1" x14ac:dyDescent="0.15">
      <c r="AN38" s="72" t="s">
        <v>2363</v>
      </c>
    </row>
    <row r="39" spans="2:44" ht="18" customHeight="1" x14ac:dyDescent="0.15"/>
    <row r="40" spans="2:44" ht="18" customHeight="1" x14ac:dyDescent="0.15"/>
    <row r="41" spans="2:44" ht="18" customHeight="1" x14ac:dyDescent="0.15"/>
    <row r="42" spans="2:44" ht="18" customHeight="1" x14ac:dyDescent="0.15"/>
    <row r="43" spans="2:44" ht="18" customHeight="1" x14ac:dyDescent="0.15"/>
    <row r="44" spans="2:44" ht="18" customHeight="1" x14ac:dyDescent="0.15"/>
    <row r="45" spans="2:44" ht="18" customHeight="1" x14ac:dyDescent="0.15"/>
    <row r="46" spans="2:44" ht="18" customHeight="1" x14ac:dyDescent="0.15"/>
    <row r="47" spans="2:44" ht="18" customHeight="1" x14ac:dyDescent="0.15"/>
    <row r="48" spans="2:44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  <row r="85" ht="18" customHeight="1" x14ac:dyDescent="0.15"/>
    <row r="86" ht="18" customHeight="1" x14ac:dyDescent="0.15"/>
    <row r="87" ht="18" customHeight="1" x14ac:dyDescent="0.15"/>
    <row r="88" ht="18" customHeight="1" x14ac:dyDescent="0.15"/>
    <row r="89" ht="18" customHeight="1" x14ac:dyDescent="0.15"/>
    <row r="90" ht="18" customHeight="1" x14ac:dyDescent="0.15"/>
    <row r="91" ht="18" customHeight="1" x14ac:dyDescent="0.15"/>
    <row r="92" ht="18" customHeight="1" x14ac:dyDescent="0.15"/>
    <row r="93" ht="18" customHeight="1" x14ac:dyDescent="0.15"/>
    <row r="94" ht="18" customHeight="1" x14ac:dyDescent="0.15"/>
    <row r="95" ht="18" customHeight="1" x14ac:dyDescent="0.15"/>
    <row r="96" ht="18" customHeight="1" x14ac:dyDescent="0.15"/>
    <row r="97" ht="18" customHeight="1" x14ac:dyDescent="0.15"/>
    <row r="98" ht="18" customHeight="1" x14ac:dyDescent="0.15"/>
    <row r="99" ht="18" customHeight="1" x14ac:dyDescent="0.15"/>
    <row r="100" ht="18" customHeight="1" x14ac:dyDescent="0.15"/>
    <row r="101" ht="18" customHeight="1" x14ac:dyDescent="0.15"/>
    <row r="102" ht="18" customHeight="1" x14ac:dyDescent="0.15"/>
    <row r="103" ht="18" customHeight="1" x14ac:dyDescent="0.15"/>
    <row r="104" ht="18" customHeight="1" x14ac:dyDescent="0.15"/>
    <row r="105" ht="18" customHeight="1" x14ac:dyDescent="0.15"/>
    <row r="106" ht="18" customHeight="1" x14ac:dyDescent="0.15"/>
    <row r="107" ht="18" customHeight="1" x14ac:dyDescent="0.15"/>
    <row r="108" ht="18" customHeight="1" x14ac:dyDescent="0.15"/>
    <row r="109" ht="18" customHeight="1" x14ac:dyDescent="0.15"/>
    <row r="110" ht="18" customHeight="1" x14ac:dyDescent="0.15"/>
    <row r="111" ht="18" customHeight="1" x14ac:dyDescent="0.15"/>
    <row r="112" ht="18" customHeight="1" x14ac:dyDescent="0.15"/>
    <row r="113" ht="18" customHeight="1" x14ac:dyDescent="0.15"/>
    <row r="114" ht="18" customHeight="1" x14ac:dyDescent="0.15"/>
    <row r="115" ht="18" customHeight="1" x14ac:dyDescent="0.15"/>
    <row r="116" ht="18" customHeight="1" x14ac:dyDescent="0.15"/>
    <row r="117" ht="18" customHeight="1" x14ac:dyDescent="0.15"/>
    <row r="118" ht="18" customHeight="1" x14ac:dyDescent="0.15"/>
    <row r="119" ht="18" customHeight="1" x14ac:dyDescent="0.15"/>
    <row r="120" ht="18" customHeight="1" x14ac:dyDescent="0.15"/>
    <row r="121" ht="18" customHeight="1" x14ac:dyDescent="0.15"/>
    <row r="122" ht="18" customHeight="1" x14ac:dyDescent="0.15"/>
    <row r="123" ht="18" customHeight="1" x14ac:dyDescent="0.15"/>
    <row r="124" ht="18" customHeight="1" x14ac:dyDescent="0.15"/>
    <row r="125" ht="18" customHeight="1" x14ac:dyDescent="0.15"/>
    <row r="126" ht="18" customHeight="1" x14ac:dyDescent="0.15"/>
    <row r="127" ht="18" customHeight="1" x14ac:dyDescent="0.15"/>
    <row r="128" ht="18" customHeight="1" x14ac:dyDescent="0.15"/>
    <row r="129" ht="18" customHeight="1" x14ac:dyDescent="0.15"/>
    <row r="130" ht="18" customHeight="1" x14ac:dyDescent="0.15"/>
    <row r="131" ht="18" customHeight="1" x14ac:dyDescent="0.15"/>
    <row r="132" ht="18" customHeight="1" x14ac:dyDescent="0.15"/>
    <row r="133" ht="18" customHeight="1" x14ac:dyDescent="0.15"/>
    <row r="134" ht="18" customHeight="1" x14ac:dyDescent="0.15"/>
    <row r="135" ht="18" customHeight="1" x14ac:dyDescent="0.15"/>
    <row r="136" ht="18" customHeight="1" x14ac:dyDescent="0.15"/>
    <row r="137" ht="18" customHeight="1" x14ac:dyDescent="0.15"/>
    <row r="138" ht="18" customHeight="1" x14ac:dyDescent="0.15"/>
    <row r="139" ht="18" customHeight="1" x14ac:dyDescent="0.15"/>
    <row r="140" ht="18" customHeight="1" x14ac:dyDescent="0.15"/>
    <row r="141" ht="18" customHeight="1" x14ac:dyDescent="0.15"/>
    <row r="142" ht="18" customHeight="1" x14ac:dyDescent="0.15"/>
    <row r="143" ht="18" customHeight="1" x14ac:dyDescent="0.15"/>
    <row r="144" ht="18" customHeight="1" x14ac:dyDescent="0.15"/>
    <row r="145" ht="18" customHeight="1" x14ac:dyDescent="0.15"/>
    <row r="146" ht="18" customHeight="1" x14ac:dyDescent="0.15"/>
    <row r="147" ht="18" customHeight="1" x14ac:dyDescent="0.15"/>
    <row r="148" ht="18" customHeight="1" x14ac:dyDescent="0.15"/>
    <row r="149" ht="18" customHeight="1" x14ac:dyDescent="0.15"/>
    <row r="150" ht="18" customHeight="1" x14ac:dyDescent="0.15"/>
    <row r="151" ht="18" customHeight="1" x14ac:dyDescent="0.15"/>
    <row r="152" ht="18" customHeight="1" x14ac:dyDescent="0.15"/>
    <row r="153" ht="18" customHeight="1" x14ac:dyDescent="0.15"/>
    <row r="154" ht="18" customHeight="1" x14ac:dyDescent="0.15"/>
    <row r="155" ht="18" customHeight="1" x14ac:dyDescent="0.15"/>
    <row r="156" ht="18" customHeight="1" x14ac:dyDescent="0.15"/>
    <row r="157" ht="18" customHeight="1" x14ac:dyDescent="0.15"/>
    <row r="158" ht="18" customHeight="1" x14ac:dyDescent="0.15"/>
    <row r="159" ht="18" customHeight="1" x14ac:dyDescent="0.15"/>
    <row r="160" ht="18" customHeight="1" x14ac:dyDescent="0.15"/>
    <row r="161" ht="18" customHeight="1" x14ac:dyDescent="0.15"/>
    <row r="162" ht="18" customHeight="1" x14ac:dyDescent="0.15"/>
    <row r="163" ht="18" customHeight="1" x14ac:dyDescent="0.15"/>
    <row r="164" ht="18" customHeight="1" x14ac:dyDescent="0.15"/>
    <row r="165" ht="18" customHeight="1" x14ac:dyDescent="0.15"/>
    <row r="166" ht="18" customHeight="1" x14ac:dyDescent="0.15"/>
    <row r="167" ht="18" customHeight="1" x14ac:dyDescent="0.15"/>
    <row r="168" ht="18" customHeight="1" x14ac:dyDescent="0.15"/>
    <row r="169" ht="18" customHeight="1" x14ac:dyDescent="0.15"/>
    <row r="170" ht="18" customHeight="1" x14ac:dyDescent="0.15"/>
    <row r="171" ht="18" customHeight="1" x14ac:dyDescent="0.15"/>
    <row r="172" ht="18" customHeight="1" x14ac:dyDescent="0.15"/>
    <row r="173" ht="18" customHeight="1" x14ac:dyDescent="0.15"/>
    <row r="174" ht="18" customHeight="1" x14ac:dyDescent="0.15"/>
    <row r="175" ht="18" customHeight="1" x14ac:dyDescent="0.15"/>
    <row r="176" ht="18" customHeight="1" x14ac:dyDescent="0.15"/>
    <row r="177" ht="18" customHeight="1" x14ac:dyDescent="0.15"/>
    <row r="178" ht="18" customHeight="1" x14ac:dyDescent="0.15"/>
    <row r="179" ht="18" customHeight="1" x14ac:dyDescent="0.15"/>
    <row r="180" ht="18" customHeight="1" x14ac:dyDescent="0.15"/>
    <row r="181" ht="18" customHeight="1" x14ac:dyDescent="0.15"/>
    <row r="182" ht="18" customHeight="1" x14ac:dyDescent="0.15"/>
    <row r="183" ht="18" customHeight="1" x14ac:dyDescent="0.15"/>
    <row r="184" ht="18" customHeight="1" x14ac:dyDescent="0.15"/>
    <row r="185" ht="18" customHeight="1" x14ac:dyDescent="0.15"/>
    <row r="186" ht="18" customHeight="1" x14ac:dyDescent="0.15"/>
    <row r="187" ht="18" customHeight="1" x14ac:dyDescent="0.15"/>
    <row r="188" ht="18" customHeight="1" x14ac:dyDescent="0.15"/>
    <row r="189" ht="18" customHeight="1" x14ac:dyDescent="0.15"/>
    <row r="190" ht="18" customHeight="1" x14ac:dyDescent="0.15"/>
    <row r="191" ht="18" customHeight="1" x14ac:dyDescent="0.15"/>
    <row r="192" ht="18" customHeight="1" x14ac:dyDescent="0.15"/>
    <row r="193" ht="18" customHeight="1" x14ac:dyDescent="0.15"/>
    <row r="194" ht="18" customHeight="1" x14ac:dyDescent="0.15"/>
    <row r="195" ht="18" customHeight="1" x14ac:dyDescent="0.15"/>
    <row r="196" ht="18" customHeight="1" x14ac:dyDescent="0.15"/>
    <row r="197" ht="18" customHeight="1" x14ac:dyDescent="0.15"/>
    <row r="198" ht="18" customHeight="1" x14ac:dyDescent="0.15"/>
    <row r="199" ht="18" customHeight="1" x14ac:dyDescent="0.15"/>
    <row r="200" ht="18" customHeight="1" x14ac:dyDescent="0.15"/>
    <row r="201" ht="18" customHeight="1" x14ac:dyDescent="0.15"/>
    <row r="202" ht="18" customHeight="1" x14ac:dyDescent="0.15"/>
    <row r="203" ht="18" customHeight="1" x14ac:dyDescent="0.15"/>
    <row r="204" ht="18" customHeight="1" x14ac:dyDescent="0.15"/>
    <row r="205" ht="18" customHeight="1" x14ac:dyDescent="0.15"/>
    <row r="206" ht="18" customHeight="1" x14ac:dyDescent="0.15"/>
    <row r="207" ht="18" customHeight="1" x14ac:dyDescent="0.15"/>
    <row r="208" ht="18" customHeight="1" x14ac:dyDescent="0.15"/>
    <row r="209" ht="18" customHeight="1" x14ac:dyDescent="0.15"/>
    <row r="210" ht="18" customHeight="1" x14ac:dyDescent="0.15"/>
    <row r="211" ht="18" customHeight="1" x14ac:dyDescent="0.15"/>
    <row r="212" ht="18" customHeight="1" x14ac:dyDescent="0.15"/>
    <row r="213" ht="18" customHeight="1" x14ac:dyDescent="0.15"/>
    <row r="214" ht="18" customHeight="1" x14ac:dyDescent="0.15"/>
    <row r="215" ht="18" customHeight="1" x14ac:dyDescent="0.15"/>
    <row r="216" ht="18" customHeight="1" x14ac:dyDescent="0.15"/>
    <row r="217" ht="18" customHeight="1" x14ac:dyDescent="0.15"/>
    <row r="218" ht="18" customHeight="1" x14ac:dyDescent="0.15"/>
    <row r="219" ht="18" customHeight="1" x14ac:dyDescent="0.15"/>
    <row r="220" ht="18" customHeight="1" x14ac:dyDescent="0.15"/>
    <row r="221" ht="18" customHeight="1" x14ac:dyDescent="0.15"/>
    <row r="222" ht="18" customHeight="1" x14ac:dyDescent="0.15"/>
    <row r="223" ht="18" customHeight="1" x14ac:dyDescent="0.15"/>
    <row r="224" ht="18" customHeight="1" x14ac:dyDescent="0.15"/>
    <row r="225" ht="18" customHeight="1" x14ac:dyDescent="0.15"/>
    <row r="226" ht="18" customHeight="1" x14ac:dyDescent="0.15"/>
    <row r="227" ht="18" customHeight="1" x14ac:dyDescent="0.15"/>
    <row r="228" ht="18" customHeight="1" x14ac:dyDescent="0.15"/>
    <row r="229" ht="18" customHeight="1" x14ac:dyDescent="0.15"/>
    <row r="230" ht="18" customHeight="1" x14ac:dyDescent="0.15"/>
    <row r="231" ht="18" customHeight="1" x14ac:dyDescent="0.15"/>
    <row r="232" ht="18" customHeight="1" x14ac:dyDescent="0.15"/>
    <row r="233" ht="18" customHeight="1" x14ac:dyDescent="0.15"/>
    <row r="234" ht="18" customHeight="1" x14ac:dyDescent="0.15"/>
    <row r="235" ht="18" customHeight="1" x14ac:dyDescent="0.15"/>
    <row r="236" ht="18" customHeight="1" x14ac:dyDescent="0.15"/>
    <row r="237" ht="18" customHeight="1" x14ac:dyDescent="0.15"/>
    <row r="238" ht="18" customHeight="1" x14ac:dyDescent="0.15"/>
    <row r="239" ht="18" customHeight="1" x14ac:dyDescent="0.15"/>
    <row r="240" ht="18" customHeight="1" x14ac:dyDescent="0.15"/>
    <row r="241" ht="18" customHeight="1" x14ac:dyDescent="0.15"/>
    <row r="242" ht="18" customHeight="1" x14ac:dyDescent="0.15"/>
    <row r="243" ht="18" customHeight="1" x14ac:dyDescent="0.15"/>
    <row r="244" ht="18" customHeight="1" x14ac:dyDescent="0.15"/>
    <row r="245" ht="18" customHeight="1" x14ac:dyDescent="0.15"/>
    <row r="246" ht="18" customHeight="1" x14ac:dyDescent="0.15"/>
    <row r="247" ht="18" customHeight="1" x14ac:dyDescent="0.15"/>
    <row r="248" ht="18" customHeight="1" x14ac:dyDescent="0.15"/>
    <row r="249" ht="18" customHeight="1" x14ac:dyDescent="0.15"/>
    <row r="250" ht="18" customHeight="1" x14ac:dyDescent="0.15"/>
    <row r="251" ht="18" customHeight="1" x14ac:dyDescent="0.15"/>
    <row r="252" ht="18" customHeight="1" x14ac:dyDescent="0.15"/>
    <row r="253" ht="18" customHeight="1" x14ac:dyDescent="0.15"/>
    <row r="254" ht="18" customHeight="1" x14ac:dyDescent="0.15"/>
    <row r="255" ht="18" customHeight="1" x14ac:dyDescent="0.15"/>
    <row r="256" ht="18" customHeight="1" x14ac:dyDescent="0.15"/>
    <row r="257" ht="18" customHeight="1" x14ac:dyDescent="0.15"/>
    <row r="258" ht="18" customHeight="1" x14ac:dyDescent="0.15"/>
    <row r="259" ht="18" customHeight="1" x14ac:dyDescent="0.15"/>
    <row r="260" ht="18" customHeight="1" x14ac:dyDescent="0.15"/>
    <row r="261" ht="18" customHeight="1" x14ac:dyDescent="0.15"/>
    <row r="262" ht="18" customHeight="1" x14ac:dyDescent="0.15"/>
    <row r="263" ht="18" customHeight="1" x14ac:dyDescent="0.15"/>
    <row r="264" ht="18" customHeight="1" x14ac:dyDescent="0.15"/>
    <row r="265" ht="18" customHeight="1" x14ac:dyDescent="0.15"/>
    <row r="266" ht="18" customHeight="1" x14ac:dyDescent="0.15"/>
    <row r="267" ht="18" customHeight="1" x14ac:dyDescent="0.15"/>
    <row r="268" ht="18" customHeight="1" x14ac:dyDescent="0.15"/>
    <row r="269" ht="18" customHeight="1" x14ac:dyDescent="0.15"/>
    <row r="270" ht="18" customHeight="1" x14ac:dyDescent="0.15"/>
    <row r="271" ht="18" customHeight="1" x14ac:dyDescent="0.15"/>
    <row r="272" ht="18" customHeight="1" x14ac:dyDescent="0.15"/>
    <row r="273" ht="18" customHeight="1" x14ac:dyDescent="0.15"/>
    <row r="274" ht="18" customHeight="1" x14ac:dyDescent="0.15"/>
    <row r="275" ht="18" customHeight="1" x14ac:dyDescent="0.15"/>
    <row r="276" ht="18" customHeight="1" x14ac:dyDescent="0.15"/>
    <row r="277" ht="18" customHeight="1" x14ac:dyDescent="0.15"/>
    <row r="278" ht="18" customHeight="1" x14ac:dyDescent="0.15"/>
    <row r="279" ht="18" customHeight="1" x14ac:dyDescent="0.15"/>
    <row r="280" ht="18" customHeight="1" x14ac:dyDescent="0.15"/>
    <row r="281" ht="18" customHeight="1" x14ac:dyDescent="0.15"/>
    <row r="282" ht="18" customHeight="1" x14ac:dyDescent="0.15"/>
    <row r="283" ht="18" customHeight="1" x14ac:dyDescent="0.15"/>
    <row r="284" ht="18" customHeight="1" x14ac:dyDescent="0.15"/>
    <row r="285" ht="18" customHeight="1" x14ac:dyDescent="0.15"/>
    <row r="286" ht="18" customHeight="1" x14ac:dyDescent="0.15"/>
    <row r="287" ht="18" customHeight="1" x14ac:dyDescent="0.15"/>
    <row r="288" ht="18" customHeight="1" x14ac:dyDescent="0.15"/>
    <row r="289" ht="18" customHeight="1" x14ac:dyDescent="0.15"/>
    <row r="290" ht="18" customHeight="1" x14ac:dyDescent="0.15"/>
    <row r="291" ht="18" customHeight="1" x14ac:dyDescent="0.15"/>
    <row r="292" ht="18" customHeight="1" x14ac:dyDescent="0.15"/>
    <row r="293" ht="18" customHeight="1" x14ac:dyDescent="0.15"/>
    <row r="294" ht="18" customHeight="1" x14ac:dyDescent="0.15"/>
    <row r="295" ht="18" customHeight="1" x14ac:dyDescent="0.15"/>
    <row r="296" ht="18" customHeight="1" x14ac:dyDescent="0.15"/>
    <row r="297" ht="18" customHeight="1" x14ac:dyDescent="0.15"/>
    <row r="298" ht="18" customHeight="1" x14ac:dyDescent="0.15"/>
    <row r="299" ht="18" customHeight="1" x14ac:dyDescent="0.15"/>
    <row r="300" ht="18" customHeight="1" x14ac:dyDescent="0.15"/>
    <row r="301" ht="18" customHeight="1" x14ac:dyDescent="0.15"/>
    <row r="302" ht="18" customHeight="1" x14ac:dyDescent="0.15"/>
    <row r="303" ht="18" customHeight="1" x14ac:dyDescent="0.15"/>
    <row r="304" ht="18" customHeight="1" x14ac:dyDescent="0.15"/>
    <row r="305" ht="18" customHeight="1" x14ac:dyDescent="0.15"/>
    <row r="306" ht="18" customHeight="1" x14ac:dyDescent="0.15"/>
    <row r="307" ht="18" customHeight="1" x14ac:dyDescent="0.15"/>
    <row r="308" ht="18" customHeight="1" x14ac:dyDescent="0.15"/>
    <row r="309" ht="18" customHeight="1" x14ac:dyDescent="0.15"/>
    <row r="310" ht="18" customHeight="1" x14ac:dyDescent="0.15"/>
    <row r="311" ht="18" customHeight="1" x14ac:dyDescent="0.15"/>
    <row r="312" ht="18" customHeight="1" x14ac:dyDescent="0.15"/>
    <row r="313" ht="18" customHeight="1" x14ac:dyDescent="0.15"/>
    <row r="314" ht="18" customHeight="1" x14ac:dyDescent="0.15"/>
    <row r="315" ht="18" customHeight="1" x14ac:dyDescent="0.15"/>
    <row r="316" ht="18" customHeight="1" x14ac:dyDescent="0.15"/>
    <row r="317" ht="18" customHeight="1" x14ac:dyDescent="0.15"/>
    <row r="318" ht="18" customHeight="1" x14ac:dyDescent="0.15"/>
    <row r="319" ht="18" customHeight="1" x14ac:dyDescent="0.15"/>
    <row r="320" ht="18" customHeight="1" x14ac:dyDescent="0.15"/>
    <row r="321" ht="18" customHeight="1" x14ac:dyDescent="0.15"/>
    <row r="322" ht="18" customHeight="1" x14ac:dyDescent="0.15"/>
    <row r="323" ht="18" customHeight="1" x14ac:dyDescent="0.15"/>
    <row r="324" ht="18" customHeight="1" x14ac:dyDescent="0.15"/>
    <row r="325" ht="18" customHeight="1" x14ac:dyDescent="0.15"/>
    <row r="326" ht="18" customHeight="1" x14ac:dyDescent="0.15"/>
    <row r="327" ht="18" customHeight="1" x14ac:dyDescent="0.15"/>
    <row r="328" ht="18" customHeight="1" x14ac:dyDescent="0.15"/>
    <row r="329" ht="18" customHeight="1" x14ac:dyDescent="0.15"/>
    <row r="330" ht="18" customHeight="1" x14ac:dyDescent="0.15"/>
    <row r="331" ht="18" customHeight="1" x14ac:dyDescent="0.15"/>
    <row r="332" ht="18" customHeight="1" x14ac:dyDescent="0.15"/>
    <row r="333" ht="18" customHeight="1" x14ac:dyDescent="0.15"/>
    <row r="334" ht="18" customHeight="1" x14ac:dyDescent="0.15"/>
    <row r="335" ht="18" customHeight="1" x14ac:dyDescent="0.15"/>
    <row r="336" ht="18" customHeight="1" x14ac:dyDescent="0.15"/>
    <row r="337" ht="18" customHeight="1" x14ac:dyDescent="0.15"/>
    <row r="338" ht="18" customHeight="1" x14ac:dyDescent="0.15"/>
    <row r="339" ht="18" customHeight="1" x14ac:dyDescent="0.15"/>
    <row r="340" ht="18" customHeight="1" x14ac:dyDescent="0.15"/>
    <row r="341" ht="18" customHeight="1" x14ac:dyDescent="0.15"/>
    <row r="342" ht="18" customHeight="1" x14ac:dyDescent="0.15"/>
    <row r="343" ht="18" customHeight="1" x14ac:dyDescent="0.15"/>
    <row r="344" ht="18" customHeight="1" x14ac:dyDescent="0.15"/>
    <row r="345" ht="18" customHeight="1" x14ac:dyDescent="0.15"/>
    <row r="346" ht="18" customHeight="1" x14ac:dyDescent="0.15"/>
    <row r="347" ht="18" customHeight="1" x14ac:dyDescent="0.15"/>
    <row r="348" ht="18" customHeight="1" x14ac:dyDescent="0.15"/>
    <row r="349" ht="18" customHeight="1" x14ac:dyDescent="0.15"/>
    <row r="350" ht="18" customHeight="1" x14ac:dyDescent="0.15"/>
    <row r="351" ht="18" customHeight="1" x14ac:dyDescent="0.15"/>
    <row r="352" ht="18" customHeight="1" x14ac:dyDescent="0.15"/>
    <row r="353" ht="18" customHeight="1" x14ac:dyDescent="0.15"/>
    <row r="354" ht="18" customHeight="1" x14ac:dyDescent="0.15"/>
    <row r="355" ht="18" customHeight="1" x14ac:dyDescent="0.15"/>
    <row r="356" ht="18" customHeight="1" x14ac:dyDescent="0.15"/>
    <row r="357" ht="18" customHeight="1" x14ac:dyDescent="0.15"/>
    <row r="358" ht="18" customHeight="1" x14ac:dyDescent="0.15"/>
    <row r="359" ht="18" customHeight="1" x14ac:dyDescent="0.15"/>
    <row r="360" ht="18" customHeight="1" x14ac:dyDescent="0.15"/>
    <row r="361" ht="18" customHeight="1" x14ac:dyDescent="0.15"/>
    <row r="362" ht="18" customHeight="1" x14ac:dyDescent="0.15"/>
    <row r="363" ht="18" customHeight="1" x14ac:dyDescent="0.15"/>
    <row r="364" ht="18" customHeight="1" x14ac:dyDescent="0.15"/>
    <row r="365" ht="18" customHeight="1" x14ac:dyDescent="0.15"/>
    <row r="366" ht="18" customHeight="1" x14ac:dyDescent="0.15"/>
    <row r="367" ht="18" customHeight="1" x14ac:dyDescent="0.15"/>
    <row r="368" ht="18" customHeight="1" x14ac:dyDescent="0.15"/>
    <row r="369" ht="18" customHeight="1" x14ac:dyDescent="0.15"/>
    <row r="370" ht="18" customHeight="1" x14ac:dyDescent="0.15"/>
    <row r="371" ht="18" customHeight="1" x14ac:dyDescent="0.15"/>
    <row r="372" ht="18" customHeight="1" x14ac:dyDescent="0.15"/>
    <row r="373" ht="18" customHeight="1" x14ac:dyDescent="0.15"/>
    <row r="374" ht="18" customHeight="1" x14ac:dyDescent="0.15"/>
    <row r="375" ht="18" customHeight="1" x14ac:dyDescent="0.15"/>
    <row r="376" ht="18" customHeight="1" x14ac:dyDescent="0.15"/>
    <row r="377" ht="18" customHeight="1" x14ac:dyDescent="0.15"/>
    <row r="378" ht="18" customHeight="1" x14ac:dyDescent="0.15"/>
    <row r="379" ht="18" customHeight="1" x14ac:dyDescent="0.15"/>
    <row r="380" ht="18" customHeight="1" x14ac:dyDescent="0.15"/>
    <row r="381" ht="18" customHeight="1" x14ac:dyDescent="0.15"/>
    <row r="382" ht="18" customHeight="1" x14ac:dyDescent="0.15"/>
    <row r="383" ht="18" customHeight="1" x14ac:dyDescent="0.15"/>
    <row r="384" ht="18" customHeight="1" x14ac:dyDescent="0.15"/>
    <row r="385" ht="18" customHeight="1" x14ac:dyDescent="0.15"/>
    <row r="386" ht="18" customHeight="1" x14ac:dyDescent="0.15"/>
    <row r="387" ht="18" customHeight="1" x14ac:dyDescent="0.15"/>
    <row r="388" ht="18" customHeight="1" x14ac:dyDescent="0.15"/>
    <row r="389" ht="18" customHeight="1" x14ac:dyDescent="0.15"/>
    <row r="390" ht="18" customHeight="1" x14ac:dyDescent="0.15"/>
    <row r="391" ht="18" customHeight="1" x14ac:dyDescent="0.15"/>
    <row r="392" ht="18" customHeight="1" x14ac:dyDescent="0.15"/>
    <row r="393" ht="18" customHeight="1" x14ac:dyDescent="0.15"/>
    <row r="394" ht="18" customHeight="1" x14ac:dyDescent="0.15"/>
    <row r="395" ht="18" customHeight="1" x14ac:dyDescent="0.15"/>
    <row r="396" ht="18" customHeight="1" x14ac:dyDescent="0.15"/>
    <row r="397" ht="18" customHeight="1" x14ac:dyDescent="0.15"/>
    <row r="398" ht="18" customHeight="1" x14ac:dyDescent="0.15"/>
    <row r="399" ht="18" customHeight="1" x14ac:dyDescent="0.15"/>
    <row r="400" ht="18" customHeight="1" x14ac:dyDescent="0.15"/>
    <row r="401" ht="18" customHeight="1" x14ac:dyDescent="0.15"/>
    <row r="402" ht="18" customHeight="1" x14ac:dyDescent="0.15"/>
    <row r="403" ht="18" customHeight="1" x14ac:dyDescent="0.15"/>
    <row r="404" ht="18" customHeight="1" x14ac:dyDescent="0.15"/>
    <row r="405" ht="18" customHeight="1" x14ac:dyDescent="0.15"/>
    <row r="406" ht="18" customHeight="1" x14ac:dyDescent="0.15"/>
    <row r="407" ht="18" customHeight="1" x14ac:dyDescent="0.15"/>
    <row r="408" ht="18" customHeight="1" x14ac:dyDescent="0.15"/>
    <row r="409" ht="18" customHeight="1" x14ac:dyDescent="0.15"/>
    <row r="410" ht="18" customHeight="1" x14ac:dyDescent="0.15"/>
    <row r="411" ht="18" customHeight="1" x14ac:dyDescent="0.15"/>
    <row r="412" ht="18" customHeight="1" x14ac:dyDescent="0.15"/>
    <row r="413" ht="18" customHeight="1" x14ac:dyDescent="0.15"/>
    <row r="414" ht="18" customHeight="1" x14ac:dyDescent="0.15"/>
    <row r="415" ht="18" customHeight="1" x14ac:dyDescent="0.15"/>
    <row r="416" ht="18" customHeight="1" x14ac:dyDescent="0.15"/>
    <row r="417" ht="18" customHeight="1" x14ac:dyDescent="0.15"/>
    <row r="418" ht="18" customHeight="1" x14ac:dyDescent="0.15"/>
    <row r="419" ht="18" customHeight="1" x14ac:dyDescent="0.15"/>
    <row r="420" ht="18" customHeight="1" x14ac:dyDescent="0.15"/>
    <row r="421" ht="18" customHeight="1" x14ac:dyDescent="0.15"/>
    <row r="422" ht="18" customHeight="1" x14ac:dyDescent="0.15"/>
    <row r="423" ht="18" customHeight="1" x14ac:dyDescent="0.15"/>
    <row r="424" ht="18" customHeight="1" x14ac:dyDescent="0.15"/>
    <row r="425" ht="18" customHeight="1" x14ac:dyDescent="0.15"/>
    <row r="426" ht="18" customHeight="1" x14ac:dyDescent="0.15"/>
    <row r="427" ht="18" customHeight="1" x14ac:dyDescent="0.15"/>
    <row r="428" ht="18" customHeight="1" x14ac:dyDescent="0.15"/>
    <row r="429" ht="18" customHeight="1" x14ac:dyDescent="0.15"/>
    <row r="430" ht="18" customHeight="1" x14ac:dyDescent="0.15"/>
    <row r="431" ht="18" customHeight="1" x14ac:dyDescent="0.15"/>
    <row r="432" ht="18" customHeight="1" x14ac:dyDescent="0.15"/>
    <row r="433" ht="18" customHeight="1" x14ac:dyDescent="0.15"/>
    <row r="434" ht="18" customHeight="1" x14ac:dyDescent="0.15"/>
    <row r="435" ht="18" customHeight="1" x14ac:dyDescent="0.15"/>
    <row r="436" ht="18" customHeight="1" x14ac:dyDescent="0.15"/>
    <row r="437" ht="18" customHeight="1" x14ac:dyDescent="0.15"/>
    <row r="438" ht="18" customHeight="1" x14ac:dyDescent="0.15"/>
    <row r="439" ht="18" customHeight="1" x14ac:dyDescent="0.15"/>
    <row r="440" ht="18" customHeight="1" x14ac:dyDescent="0.15"/>
    <row r="441" ht="18" customHeight="1" x14ac:dyDescent="0.15"/>
    <row r="442" ht="18" customHeight="1" x14ac:dyDescent="0.15"/>
    <row r="443" ht="18" customHeight="1" x14ac:dyDescent="0.15"/>
    <row r="444" ht="18" customHeight="1" x14ac:dyDescent="0.15"/>
    <row r="445" ht="18" customHeight="1" x14ac:dyDescent="0.15"/>
    <row r="446" ht="18" customHeight="1" x14ac:dyDescent="0.15"/>
    <row r="447" ht="18" customHeight="1" x14ac:dyDescent="0.15"/>
    <row r="448" ht="18" customHeight="1" x14ac:dyDescent="0.15"/>
    <row r="449" ht="18" customHeight="1" x14ac:dyDescent="0.15"/>
    <row r="450" ht="18" customHeight="1" x14ac:dyDescent="0.15"/>
    <row r="451" ht="18" customHeight="1" x14ac:dyDescent="0.15"/>
    <row r="452" ht="18" customHeight="1" x14ac:dyDescent="0.15"/>
    <row r="453" ht="18" customHeight="1" x14ac:dyDescent="0.15"/>
    <row r="454" ht="18" customHeight="1" x14ac:dyDescent="0.15"/>
    <row r="455" ht="18" customHeight="1" x14ac:dyDescent="0.15"/>
    <row r="456" ht="18" customHeight="1" x14ac:dyDescent="0.15"/>
    <row r="457" ht="18" customHeight="1" x14ac:dyDescent="0.15"/>
    <row r="458" ht="18" customHeight="1" x14ac:dyDescent="0.15"/>
    <row r="459" ht="18" customHeight="1" x14ac:dyDescent="0.15"/>
    <row r="460" ht="18" customHeight="1" x14ac:dyDescent="0.15"/>
    <row r="461" ht="18" customHeight="1" x14ac:dyDescent="0.15"/>
    <row r="462" ht="18" customHeight="1" x14ac:dyDescent="0.15"/>
    <row r="463" ht="18" customHeight="1" x14ac:dyDescent="0.15"/>
    <row r="464" ht="18" customHeight="1" x14ac:dyDescent="0.15"/>
    <row r="465" ht="18" customHeight="1" x14ac:dyDescent="0.15"/>
    <row r="466" ht="18" customHeight="1" x14ac:dyDescent="0.15"/>
    <row r="467" ht="18" customHeight="1" x14ac:dyDescent="0.15"/>
    <row r="468" ht="18" customHeight="1" x14ac:dyDescent="0.15"/>
    <row r="469" ht="18" customHeight="1" x14ac:dyDescent="0.15"/>
    <row r="470" ht="18" customHeight="1" x14ac:dyDescent="0.15"/>
    <row r="471" ht="18" customHeight="1" x14ac:dyDescent="0.15"/>
    <row r="472" ht="18" customHeight="1" x14ac:dyDescent="0.15"/>
    <row r="473" ht="18" customHeight="1" x14ac:dyDescent="0.15"/>
    <row r="474" ht="18" customHeight="1" x14ac:dyDescent="0.15"/>
    <row r="475" ht="18" customHeight="1" x14ac:dyDescent="0.15"/>
    <row r="476" ht="18" customHeight="1" x14ac:dyDescent="0.15"/>
    <row r="477" ht="18" customHeight="1" x14ac:dyDescent="0.15"/>
    <row r="478" ht="18" customHeight="1" x14ac:dyDescent="0.15"/>
    <row r="479" ht="18" customHeight="1" x14ac:dyDescent="0.15"/>
    <row r="480" ht="18" customHeight="1" x14ac:dyDescent="0.15"/>
    <row r="481" ht="18" customHeight="1" x14ac:dyDescent="0.15"/>
    <row r="482" ht="18" customHeight="1" x14ac:dyDescent="0.15"/>
    <row r="483" ht="18" customHeight="1" x14ac:dyDescent="0.15"/>
    <row r="484" ht="18" customHeight="1" x14ac:dyDescent="0.15"/>
    <row r="485" ht="18" customHeight="1" x14ac:dyDescent="0.15"/>
    <row r="486" ht="18" customHeight="1" x14ac:dyDescent="0.15"/>
    <row r="487" ht="18" customHeight="1" x14ac:dyDescent="0.15"/>
    <row r="488" ht="18" customHeight="1" x14ac:dyDescent="0.15"/>
    <row r="489" ht="18" customHeight="1" x14ac:dyDescent="0.15"/>
    <row r="490" ht="18" customHeight="1" x14ac:dyDescent="0.15"/>
    <row r="491" ht="18" customHeight="1" x14ac:dyDescent="0.15"/>
    <row r="492" ht="18" customHeight="1" x14ac:dyDescent="0.15"/>
    <row r="493" ht="18" customHeight="1" x14ac:dyDescent="0.15"/>
    <row r="494" ht="18" customHeight="1" x14ac:dyDescent="0.15"/>
    <row r="495" ht="18" customHeight="1" x14ac:dyDescent="0.15"/>
    <row r="496" ht="18" customHeight="1" x14ac:dyDescent="0.15"/>
    <row r="497" ht="18" customHeight="1" x14ac:dyDescent="0.15"/>
    <row r="498" ht="18" customHeight="1" x14ac:dyDescent="0.15"/>
    <row r="499" ht="18" customHeight="1" x14ac:dyDescent="0.15"/>
    <row r="500" ht="18" customHeight="1" x14ac:dyDescent="0.15"/>
    <row r="501" ht="18" customHeight="1" x14ac:dyDescent="0.15"/>
    <row r="502" ht="18" customHeight="1" x14ac:dyDescent="0.15"/>
    <row r="503" ht="18" customHeight="1" x14ac:dyDescent="0.15"/>
    <row r="504" ht="18" customHeight="1" x14ac:dyDescent="0.15"/>
    <row r="505" ht="18" customHeight="1" x14ac:dyDescent="0.15"/>
    <row r="506" ht="18" customHeight="1" x14ac:dyDescent="0.15"/>
    <row r="507" ht="18" customHeight="1" x14ac:dyDescent="0.15"/>
    <row r="508" ht="18" customHeight="1" x14ac:dyDescent="0.15"/>
    <row r="509" ht="18" customHeight="1" x14ac:dyDescent="0.15"/>
    <row r="510" ht="18" customHeight="1" x14ac:dyDescent="0.15"/>
    <row r="511" ht="18" customHeight="1" x14ac:dyDescent="0.15"/>
    <row r="512" ht="18" customHeight="1" x14ac:dyDescent="0.15"/>
    <row r="513" ht="18" customHeight="1" x14ac:dyDescent="0.15"/>
    <row r="514" ht="18" customHeight="1" x14ac:dyDescent="0.15"/>
    <row r="515" ht="18" customHeight="1" x14ac:dyDescent="0.15"/>
    <row r="516" ht="18" customHeight="1" x14ac:dyDescent="0.15"/>
    <row r="517" ht="18" customHeight="1" x14ac:dyDescent="0.15"/>
    <row r="518" ht="18" customHeight="1" x14ac:dyDescent="0.15"/>
    <row r="519" ht="18" customHeight="1" x14ac:dyDescent="0.15"/>
    <row r="520" ht="18" customHeight="1" x14ac:dyDescent="0.15"/>
    <row r="521" ht="18" customHeight="1" x14ac:dyDescent="0.15"/>
    <row r="522" ht="18" customHeight="1" x14ac:dyDescent="0.15"/>
    <row r="523" ht="18" customHeight="1" x14ac:dyDescent="0.15"/>
    <row r="524" ht="18" customHeight="1" x14ac:dyDescent="0.15"/>
    <row r="525" ht="18" customHeight="1" x14ac:dyDescent="0.15"/>
    <row r="526" ht="18" customHeight="1" x14ac:dyDescent="0.15"/>
    <row r="527" ht="18" customHeight="1" x14ac:dyDescent="0.15"/>
    <row r="528" ht="18" customHeight="1" x14ac:dyDescent="0.15"/>
    <row r="529" ht="18" customHeight="1" x14ac:dyDescent="0.15"/>
    <row r="530" ht="18" customHeight="1" x14ac:dyDescent="0.15"/>
    <row r="531" ht="18" customHeight="1" x14ac:dyDescent="0.15"/>
    <row r="532" ht="18" customHeight="1" x14ac:dyDescent="0.15"/>
    <row r="533" ht="18" customHeight="1" x14ac:dyDescent="0.15"/>
    <row r="534" ht="18" customHeight="1" x14ac:dyDescent="0.15"/>
    <row r="535" ht="18" customHeight="1" x14ac:dyDescent="0.15"/>
    <row r="536" ht="18" customHeight="1" x14ac:dyDescent="0.15"/>
    <row r="537" ht="18" customHeight="1" x14ac:dyDescent="0.15"/>
    <row r="538" ht="18" customHeight="1" x14ac:dyDescent="0.15"/>
    <row r="539" ht="18" customHeight="1" x14ac:dyDescent="0.15"/>
    <row r="540" ht="18" customHeight="1" x14ac:dyDescent="0.15"/>
    <row r="541" ht="18" customHeight="1" x14ac:dyDescent="0.15"/>
    <row r="542" ht="18" customHeight="1" x14ac:dyDescent="0.15"/>
    <row r="543" ht="18" customHeight="1" x14ac:dyDescent="0.15"/>
    <row r="544" ht="18" customHeight="1" x14ac:dyDescent="0.15"/>
    <row r="545" ht="18" customHeight="1" x14ac:dyDescent="0.15"/>
    <row r="546" ht="18" customHeight="1" x14ac:dyDescent="0.15"/>
    <row r="547" ht="18" customHeight="1" x14ac:dyDescent="0.15"/>
    <row r="548" ht="18" customHeight="1" x14ac:dyDescent="0.15"/>
    <row r="549" ht="18" customHeight="1" x14ac:dyDescent="0.15"/>
    <row r="550" ht="18" customHeight="1" x14ac:dyDescent="0.15"/>
    <row r="551" ht="18" customHeight="1" x14ac:dyDescent="0.15"/>
    <row r="552" ht="18" customHeight="1" x14ac:dyDescent="0.15"/>
    <row r="553" ht="18" customHeight="1" x14ac:dyDescent="0.15"/>
    <row r="554" ht="18" customHeight="1" x14ac:dyDescent="0.15"/>
    <row r="555" ht="18" customHeight="1" x14ac:dyDescent="0.15"/>
    <row r="556" ht="18" customHeight="1" x14ac:dyDescent="0.15"/>
    <row r="557" ht="18" customHeight="1" x14ac:dyDescent="0.15"/>
    <row r="558" ht="18" customHeight="1" x14ac:dyDescent="0.15"/>
    <row r="559" ht="18" customHeight="1" x14ac:dyDescent="0.15"/>
    <row r="560" ht="18" customHeight="1" x14ac:dyDescent="0.15"/>
    <row r="561" ht="18" customHeight="1" x14ac:dyDescent="0.15"/>
    <row r="562" ht="18" customHeight="1" x14ac:dyDescent="0.15"/>
    <row r="563" ht="18" customHeight="1" x14ac:dyDescent="0.15"/>
    <row r="564" ht="18" customHeight="1" x14ac:dyDescent="0.15"/>
    <row r="565" ht="18" customHeight="1" x14ac:dyDescent="0.15"/>
    <row r="566" ht="18" customHeight="1" x14ac:dyDescent="0.15"/>
    <row r="567" ht="18" customHeight="1" x14ac:dyDescent="0.15"/>
    <row r="568" ht="18" customHeight="1" x14ac:dyDescent="0.15"/>
    <row r="569" ht="18" customHeight="1" x14ac:dyDescent="0.15"/>
    <row r="570" ht="18" customHeight="1" x14ac:dyDescent="0.15"/>
    <row r="571" ht="18" customHeight="1" x14ac:dyDescent="0.15"/>
    <row r="572" ht="18" customHeight="1" x14ac:dyDescent="0.15"/>
    <row r="573" ht="18" customHeight="1" x14ac:dyDescent="0.15"/>
    <row r="574" ht="18" customHeight="1" x14ac:dyDescent="0.15"/>
    <row r="575" ht="18" customHeight="1" x14ac:dyDescent="0.15"/>
    <row r="576" ht="18" customHeight="1" x14ac:dyDescent="0.15"/>
    <row r="577" ht="18" customHeight="1" x14ac:dyDescent="0.15"/>
    <row r="578" ht="18" customHeight="1" x14ac:dyDescent="0.15"/>
    <row r="579" ht="18" customHeight="1" x14ac:dyDescent="0.15"/>
    <row r="580" ht="18" customHeight="1" x14ac:dyDescent="0.15"/>
    <row r="581" ht="18" customHeight="1" x14ac:dyDescent="0.15"/>
    <row r="582" ht="18" customHeight="1" x14ac:dyDescent="0.15"/>
    <row r="583" ht="18" customHeight="1" x14ac:dyDescent="0.15"/>
    <row r="584" ht="18" customHeight="1" x14ac:dyDescent="0.15"/>
    <row r="585" ht="18" customHeight="1" x14ac:dyDescent="0.15"/>
    <row r="586" ht="18" customHeight="1" x14ac:dyDescent="0.15"/>
    <row r="587" ht="18" customHeight="1" x14ac:dyDescent="0.15"/>
    <row r="588" ht="18" customHeight="1" x14ac:dyDescent="0.15"/>
    <row r="589" ht="18" customHeight="1" x14ac:dyDescent="0.15"/>
    <row r="590" ht="18" customHeight="1" x14ac:dyDescent="0.15"/>
    <row r="591" ht="18" customHeight="1" x14ac:dyDescent="0.15"/>
    <row r="592" ht="18" customHeight="1" x14ac:dyDescent="0.15"/>
    <row r="593" ht="18" customHeight="1" x14ac:dyDescent="0.15"/>
    <row r="594" ht="18" customHeight="1" x14ac:dyDescent="0.15"/>
    <row r="595" ht="18" customHeight="1" x14ac:dyDescent="0.15"/>
    <row r="596" ht="18" customHeight="1" x14ac:dyDescent="0.15"/>
    <row r="597" ht="18" customHeight="1" x14ac:dyDescent="0.15"/>
    <row r="598" ht="18" customHeight="1" x14ac:dyDescent="0.15"/>
    <row r="599" ht="18" customHeight="1" x14ac:dyDescent="0.15"/>
    <row r="600" ht="18" customHeight="1" x14ac:dyDescent="0.15"/>
    <row r="601" ht="18" customHeight="1" x14ac:dyDescent="0.15"/>
    <row r="602" ht="18" customHeight="1" x14ac:dyDescent="0.15"/>
    <row r="603" ht="18" customHeight="1" x14ac:dyDescent="0.15"/>
    <row r="604" ht="18" customHeight="1" x14ac:dyDescent="0.15"/>
    <row r="605" ht="18" customHeight="1" x14ac:dyDescent="0.15"/>
    <row r="606" ht="18" customHeight="1" x14ac:dyDescent="0.15"/>
    <row r="607" ht="18" customHeight="1" x14ac:dyDescent="0.15"/>
    <row r="608" ht="18" customHeight="1" x14ac:dyDescent="0.15"/>
    <row r="609" ht="18" customHeight="1" x14ac:dyDescent="0.15"/>
    <row r="610" ht="18" customHeight="1" x14ac:dyDescent="0.15"/>
    <row r="611" ht="18" customHeight="1" x14ac:dyDescent="0.15"/>
    <row r="612" ht="18" customHeight="1" x14ac:dyDescent="0.15"/>
    <row r="613" ht="18" customHeight="1" x14ac:dyDescent="0.15"/>
    <row r="614" ht="18" customHeight="1" x14ac:dyDescent="0.15"/>
    <row r="615" ht="18" customHeight="1" x14ac:dyDescent="0.15"/>
    <row r="616" ht="18" customHeight="1" x14ac:dyDescent="0.15"/>
    <row r="617" ht="18" customHeight="1" x14ac:dyDescent="0.15"/>
    <row r="618" ht="18" customHeight="1" x14ac:dyDescent="0.15"/>
    <row r="619" ht="18" customHeight="1" x14ac:dyDescent="0.15"/>
    <row r="620" ht="18" customHeight="1" x14ac:dyDescent="0.15"/>
    <row r="621" ht="18" customHeight="1" x14ac:dyDescent="0.15"/>
    <row r="622" ht="18" customHeight="1" x14ac:dyDescent="0.15"/>
    <row r="623" ht="18" customHeight="1" x14ac:dyDescent="0.15"/>
    <row r="624" ht="18" customHeight="1" x14ac:dyDescent="0.15"/>
    <row r="625" ht="18" customHeight="1" x14ac:dyDescent="0.15"/>
    <row r="626" ht="18" customHeight="1" x14ac:dyDescent="0.15"/>
    <row r="627" ht="18" customHeight="1" x14ac:dyDescent="0.15"/>
    <row r="628" ht="18" customHeight="1" x14ac:dyDescent="0.15"/>
    <row r="629" ht="18" customHeight="1" x14ac:dyDescent="0.15"/>
    <row r="630" ht="18" customHeight="1" x14ac:dyDescent="0.15"/>
    <row r="631" ht="18" customHeight="1" x14ac:dyDescent="0.15"/>
    <row r="632" ht="18" customHeight="1" x14ac:dyDescent="0.15"/>
    <row r="633" ht="18" customHeight="1" x14ac:dyDescent="0.15"/>
    <row r="634" ht="18" customHeight="1" x14ac:dyDescent="0.15"/>
    <row r="635" ht="18" customHeight="1" x14ac:dyDescent="0.15"/>
    <row r="636" ht="18" customHeight="1" x14ac:dyDescent="0.15"/>
    <row r="637" ht="18" customHeight="1" x14ac:dyDescent="0.15"/>
    <row r="638" ht="18" customHeight="1" x14ac:dyDescent="0.15"/>
    <row r="639" ht="18" customHeight="1" x14ac:dyDescent="0.15"/>
    <row r="640" ht="18" customHeight="1" x14ac:dyDescent="0.15"/>
    <row r="641" ht="18" customHeight="1" x14ac:dyDescent="0.15"/>
    <row r="642" ht="18" customHeight="1" x14ac:dyDescent="0.15"/>
    <row r="643" ht="18" customHeight="1" x14ac:dyDescent="0.15"/>
    <row r="644" ht="18" customHeight="1" x14ac:dyDescent="0.15"/>
    <row r="645" ht="18" customHeight="1" x14ac:dyDescent="0.15"/>
    <row r="646" ht="18" customHeight="1" x14ac:dyDescent="0.15"/>
    <row r="647" ht="18" customHeight="1" x14ac:dyDescent="0.15"/>
    <row r="648" ht="18" customHeight="1" x14ac:dyDescent="0.15"/>
    <row r="649" ht="18" customHeight="1" x14ac:dyDescent="0.15"/>
    <row r="650" ht="18" customHeight="1" x14ac:dyDescent="0.15"/>
    <row r="651" ht="18" customHeight="1" x14ac:dyDescent="0.15"/>
    <row r="652" ht="18" customHeight="1" x14ac:dyDescent="0.15"/>
    <row r="653" ht="18" customHeight="1" x14ac:dyDescent="0.15"/>
    <row r="654" ht="18" customHeight="1" x14ac:dyDescent="0.15"/>
    <row r="655" ht="18" customHeight="1" x14ac:dyDescent="0.15"/>
    <row r="656" ht="18" customHeight="1" x14ac:dyDescent="0.15"/>
    <row r="657" ht="18" customHeight="1" x14ac:dyDescent="0.15"/>
    <row r="658" ht="18" customHeight="1" x14ac:dyDescent="0.15"/>
    <row r="659" ht="18" customHeight="1" x14ac:dyDescent="0.15"/>
    <row r="660" ht="18" customHeight="1" x14ac:dyDescent="0.15"/>
    <row r="661" ht="18" customHeight="1" x14ac:dyDescent="0.15"/>
    <row r="662" ht="18" customHeight="1" x14ac:dyDescent="0.15"/>
    <row r="663" ht="18" customHeight="1" x14ac:dyDescent="0.15"/>
    <row r="664" ht="18" customHeight="1" x14ac:dyDescent="0.15"/>
    <row r="665" ht="18" customHeight="1" x14ac:dyDescent="0.15"/>
    <row r="666" ht="18" customHeight="1" x14ac:dyDescent="0.15"/>
    <row r="667" ht="18" customHeight="1" x14ac:dyDescent="0.15"/>
    <row r="668" ht="18" customHeight="1" x14ac:dyDescent="0.15"/>
    <row r="669" ht="18" customHeight="1" x14ac:dyDescent="0.15"/>
    <row r="670" ht="18" customHeight="1" x14ac:dyDescent="0.15"/>
    <row r="671" ht="18" customHeight="1" x14ac:dyDescent="0.15"/>
    <row r="672" ht="18" customHeight="1" x14ac:dyDescent="0.15"/>
    <row r="673" ht="18" customHeight="1" x14ac:dyDescent="0.15"/>
    <row r="674" ht="18" customHeight="1" x14ac:dyDescent="0.15"/>
    <row r="675" ht="18" customHeight="1" x14ac:dyDescent="0.15"/>
    <row r="676" ht="18" customHeight="1" x14ac:dyDescent="0.15"/>
    <row r="677" ht="18" customHeight="1" x14ac:dyDescent="0.15"/>
    <row r="678" ht="18" customHeight="1" x14ac:dyDescent="0.15"/>
    <row r="679" ht="18" customHeight="1" x14ac:dyDescent="0.15"/>
    <row r="680" ht="18" customHeight="1" x14ac:dyDescent="0.15"/>
    <row r="681" ht="18" customHeight="1" x14ac:dyDescent="0.15"/>
    <row r="682" ht="18" customHeight="1" x14ac:dyDescent="0.15"/>
    <row r="683" ht="18" customHeight="1" x14ac:dyDescent="0.15"/>
    <row r="684" ht="18" customHeight="1" x14ac:dyDescent="0.15"/>
    <row r="685" ht="18" customHeight="1" x14ac:dyDescent="0.15"/>
    <row r="686" ht="18" customHeight="1" x14ac:dyDescent="0.15"/>
    <row r="687" ht="18" customHeight="1" x14ac:dyDescent="0.15"/>
    <row r="688" ht="18" customHeight="1" x14ac:dyDescent="0.15"/>
    <row r="689" ht="18" customHeight="1" x14ac:dyDescent="0.15"/>
    <row r="690" ht="18" customHeight="1" x14ac:dyDescent="0.15"/>
    <row r="691" ht="18" customHeight="1" x14ac:dyDescent="0.15"/>
    <row r="692" ht="18" customHeight="1" x14ac:dyDescent="0.15"/>
    <row r="693" ht="18" customHeight="1" x14ac:dyDescent="0.15"/>
    <row r="694" ht="18" customHeight="1" x14ac:dyDescent="0.15"/>
    <row r="695" ht="18" customHeight="1" x14ac:dyDescent="0.15"/>
    <row r="696" ht="18" customHeight="1" x14ac:dyDescent="0.15"/>
    <row r="697" ht="18" customHeight="1" x14ac:dyDescent="0.15"/>
    <row r="698" ht="18" customHeight="1" x14ac:dyDescent="0.15"/>
    <row r="699" ht="18" customHeight="1" x14ac:dyDescent="0.15"/>
    <row r="700" ht="18" customHeight="1" x14ac:dyDescent="0.15"/>
    <row r="701" ht="18" customHeight="1" x14ac:dyDescent="0.15"/>
    <row r="702" ht="18" customHeight="1" x14ac:dyDescent="0.15"/>
    <row r="703" ht="18" customHeight="1" x14ac:dyDescent="0.15"/>
    <row r="704" ht="18" customHeight="1" x14ac:dyDescent="0.15"/>
    <row r="705" ht="18" customHeight="1" x14ac:dyDescent="0.15"/>
    <row r="706" ht="18" customHeight="1" x14ac:dyDescent="0.15"/>
    <row r="707" ht="18" customHeight="1" x14ac:dyDescent="0.15"/>
    <row r="708" ht="18" customHeight="1" x14ac:dyDescent="0.15"/>
    <row r="709" ht="18" customHeight="1" x14ac:dyDescent="0.15"/>
    <row r="710" ht="18" customHeight="1" x14ac:dyDescent="0.15"/>
    <row r="711" ht="18" customHeight="1" x14ac:dyDescent="0.15"/>
    <row r="712" ht="18" customHeight="1" x14ac:dyDescent="0.15"/>
    <row r="713" ht="18" customHeight="1" x14ac:dyDescent="0.15"/>
    <row r="714" ht="18" customHeight="1" x14ac:dyDescent="0.15"/>
    <row r="715" ht="18" customHeight="1" x14ac:dyDescent="0.15"/>
    <row r="716" ht="18" customHeight="1" x14ac:dyDescent="0.15"/>
    <row r="717" ht="18" customHeight="1" x14ac:dyDescent="0.15"/>
    <row r="718" ht="18" customHeight="1" x14ac:dyDescent="0.15"/>
    <row r="719" ht="18" customHeight="1" x14ac:dyDescent="0.15"/>
    <row r="720" ht="18" customHeight="1" x14ac:dyDescent="0.15"/>
    <row r="721" ht="18" customHeight="1" x14ac:dyDescent="0.15"/>
    <row r="722" ht="18" customHeight="1" x14ac:dyDescent="0.15"/>
    <row r="723" ht="18" customHeight="1" x14ac:dyDescent="0.15"/>
    <row r="724" ht="18" customHeight="1" x14ac:dyDescent="0.15"/>
    <row r="725" ht="18" customHeight="1" x14ac:dyDescent="0.15"/>
    <row r="726" ht="18" customHeight="1" x14ac:dyDescent="0.15"/>
    <row r="727" ht="18" customHeight="1" x14ac:dyDescent="0.15"/>
    <row r="728" ht="18" customHeight="1" x14ac:dyDescent="0.15"/>
    <row r="729" ht="18" customHeight="1" x14ac:dyDescent="0.15"/>
    <row r="730" ht="18" customHeight="1" x14ac:dyDescent="0.15"/>
    <row r="731" ht="18" customHeight="1" x14ac:dyDescent="0.15"/>
    <row r="732" ht="18" customHeight="1" x14ac:dyDescent="0.15"/>
    <row r="733" ht="18" customHeight="1" x14ac:dyDescent="0.15"/>
    <row r="734" ht="18" customHeight="1" x14ac:dyDescent="0.15"/>
    <row r="735" ht="18" customHeight="1" x14ac:dyDescent="0.15"/>
    <row r="736" ht="18" customHeight="1" x14ac:dyDescent="0.15"/>
    <row r="737" ht="18" customHeight="1" x14ac:dyDescent="0.15"/>
    <row r="738" ht="18" customHeight="1" x14ac:dyDescent="0.15"/>
    <row r="739" ht="18" customHeight="1" x14ac:dyDescent="0.15"/>
    <row r="740" ht="18" customHeight="1" x14ac:dyDescent="0.15"/>
    <row r="741" ht="18" customHeight="1" x14ac:dyDescent="0.15"/>
    <row r="742" ht="18" customHeight="1" x14ac:dyDescent="0.15"/>
    <row r="743" ht="18" customHeight="1" x14ac:dyDescent="0.15"/>
    <row r="744" ht="18" customHeight="1" x14ac:dyDescent="0.15"/>
    <row r="745" ht="18" customHeight="1" x14ac:dyDescent="0.15"/>
    <row r="746" ht="18" customHeight="1" x14ac:dyDescent="0.15"/>
    <row r="747" ht="18" customHeight="1" x14ac:dyDescent="0.15"/>
    <row r="748" ht="18" customHeight="1" x14ac:dyDescent="0.15"/>
    <row r="749" ht="18" customHeight="1" x14ac:dyDescent="0.15"/>
    <row r="750" ht="18" customHeight="1" x14ac:dyDescent="0.15"/>
    <row r="751" ht="18" customHeight="1" x14ac:dyDescent="0.15"/>
    <row r="752" ht="18" customHeight="1" x14ac:dyDescent="0.15"/>
    <row r="753" ht="18" customHeight="1" x14ac:dyDescent="0.15"/>
    <row r="754" ht="18" customHeight="1" x14ac:dyDescent="0.15"/>
    <row r="755" ht="18" customHeight="1" x14ac:dyDescent="0.15"/>
    <row r="756" ht="18" customHeight="1" x14ac:dyDescent="0.15"/>
    <row r="757" ht="18" customHeight="1" x14ac:dyDescent="0.15"/>
    <row r="758" ht="18" customHeight="1" x14ac:dyDescent="0.15"/>
    <row r="759" ht="18" customHeight="1" x14ac:dyDescent="0.15"/>
    <row r="760" ht="18" customHeight="1" x14ac:dyDescent="0.15"/>
    <row r="761" ht="18" customHeight="1" x14ac:dyDescent="0.15"/>
    <row r="762" ht="18" customHeight="1" x14ac:dyDescent="0.15"/>
    <row r="763" ht="18" customHeight="1" x14ac:dyDescent="0.15"/>
    <row r="764" ht="18" customHeight="1" x14ac:dyDescent="0.15"/>
    <row r="765" ht="18" customHeight="1" x14ac:dyDescent="0.15"/>
    <row r="766" ht="18" customHeight="1" x14ac:dyDescent="0.15"/>
    <row r="767" ht="18" customHeight="1" x14ac:dyDescent="0.15"/>
    <row r="768" ht="18" customHeight="1" x14ac:dyDescent="0.15"/>
    <row r="769" ht="18" customHeight="1" x14ac:dyDescent="0.15"/>
    <row r="770" ht="18" customHeight="1" x14ac:dyDescent="0.15"/>
    <row r="771" ht="18" customHeight="1" x14ac:dyDescent="0.15"/>
    <row r="772" ht="18" customHeight="1" x14ac:dyDescent="0.15"/>
    <row r="773" ht="18" customHeight="1" x14ac:dyDescent="0.15"/>
    <row r="774" ht="18" customHeight="1" x14ac:dyDescent="0.15"/>
    <row r="775" ht="18" customHeight="1" x14ac:dyDescent="0.15"/>
    <row r="776" ht="18" customHeight="1" x14ac:dyDescent="0.15"/>
    <row r="777" ht="18" customHeight="1" x14ac:dyDescent="0.15"/>
    <row r="778" ht="18" customHeight="1" x14ac:dyDescent="0.15"/>
    <row r="779" ht="18" customHeight="1" x14ac:dyDescent="0.15"/>
    <row r="780" ht="18" customHeight="1" x14ac:dyDescent="0.15"/>
    <row r="781" ht="18" customHeight="1" x14ac:dyDescent="0.15"/>
    <row r="782" ht="18" customHeight="1" x14ac:dyDescent="0.15"/>
    <row r="783" ht="18" customHeight="1" x14ac:dyDescent="0.15"/>
    <row r="784" ht="18" customHeight="1" x14ac:dyDescent="0.15"/>
    <row r="785" ht="18" customHeight="1" x14ac:dyDescent="0.15"/>
    <row r="786" ht="18" customHeight="1" x14ac:dyDescent="0.15"/>
    <row r="787" ht="18" customHeight="1" x14ac:dyDescent="0.15"/>
    <row r="788" ht="18" customHeight="1" x14ac:dyDescent="0.15"/>
    <row r="789" ht="18" customHeight="1" x14ac:dyDescent="0.15"/>
    <row r="790" ht="18" customHeight="1" x14ac:dyDescent="0.15"/>
    <row r="791" ht="18" customHeight="1" x14ac:dyDescent="0.15"/>
    <row r="792" ht="18" customHeight="1" x14ac:dyDescent="0.15"/>
    <row r="793" ht="18" customHeight="1" x14ac:dyDescent="0.15"/>
    <row r="794" ht="18" customHeight="1" x14ac:dyDescent="0.15"/>
    <row r="795" ht="18" customHeight="1" x14ac:dyDescent="0.15"/>
    <row r="796" ht="18" customHeight="1" x14ac:dyDescent="0.15"/>
    <row r="797" ht="18" customHeight="1" x14ac:dyDescent="0.15"/>
    <row r="798" ht="18" customHeight="1" x14ac:dyDescent="0.15"/>
    <row r="799" ht="18" customHeight="1" x14ac:dyDescent="0.15"/>
    <row r="800" ht="18" customHeight="1" x14ac:dyDescent="0.15"/>
    <row r="801" ht="18" customHeight="1" x14ac:dyDescent="0.15"/>
    <row r="802" ht="18" customHeight="1" x14ac:dyDescent="0.15"/>
    <row r="803" ht="18" customHeight="1" x14ac:dyDescent="0.15"/>
    <row r="804" ht="18" customHeight="1" x14ac:dyDescent="0.15"/>
    <row r="805" ht="18" customHeight="1" x14ac:dyDescent="0.15"/>
    <row r="806" ht="18" customHeight="1" x14ac:dyDescent="0.15"/>
    <row r="807" ht="18" customHeight="1" x14ac:dyDescent="0.15"/>
    <row r="808" ht="18" customHeight="1" x14ac:dyDescent="0.15"/>
    <row r="809" ht="18" customHeight="1" x14ac:dyDescent="0.15"/>
    <row r="810" ht="18" customHeight="1" x14ac:dyDescent="0.15"/>
    <row r="811" ht="18" customHeight="1" x14ac:dyDescent="0.15"/>
    <row r="812" ht="18" customHeight="1" x14ac:dyDescent="0.15"/>
    <row r="813" ht="18" customHeight="1" x14ac:dyDescent="0.15"/>
    <row r="814" ht="18" customHeight="1" x14ac:dyDescent="0.15"/>
    <row r="815" ht="18" customHeight="1" x14ac:dyDescent="0.15"/>
    <row r="816" ht="18" customHeight="1" x14ac:dyDescent="0.15"/>
    <row r="817" ht="18" customHeight="1" x14ac:dyDescent="0.15"/>
    <row r="818" ht="18" customHeight="1" x14ac:dyDescent="0.15"/>
    <row r="819" ht="18" customHeight="1" x14ac:dyDescent="0.15"/>
    <row r="820" ht="18" customHeight="1" x14ac:dyDescent="0.15"/>
    <row r="821" ht="18" customHeight="1" x14ac:dyDescent="0.15"/>
    <row r="822" ht="18" customHeight="1" x14ac:dyDescent="0.15"/>
    <row r="823" ht="18" customHeight="1" x14ac:dyDescent="0.15"/>
    <row r="824" ht="18" customHeight="1" x14ac:dyDescent="0.15"/>
    <row r="825" ht="18" customHeight="1" x14ac:dyDescent="0.15"/>
    <row r="826" ht="18" customHeight="1" x14ac:dyDescent="0.15"/>
    <row r="827" ht="18" customHeight="1" x14ac:dyDescent="0.15"/>
    <row r="828" ht="18" customHeight="1" x14ac:dyDescent="0.15"/>
    <row r="829" ht="18" customHeight="1" x14ac:dyDescent="0.15"/>
    <row r="830" ht="18" customHeight="1" x14ac:dyDescent="0.15"/>
    <row r="831" ht="18" customHeight="1" x14ac:dyDescent="0.15"/>
    <row r="832" ht="18" customHeight="1" x14ac:dyDescent="0.15"/>
    <row r="833" ht="18" customHeight="1" x14ac:dyDescent="0.15"/>
    <row r="834" ht="18" customHeight="1" x14ac:dyDescent="0.15"/>
    <row r="835" ht="18" customHeight="1" x14ac:dyDescent="0.15"/>
    <row r="836" ht="18" customHeight="1" x14ac:dyDescent="0.15"/>
    <row r="837" ht="18" customHeight="1" x14ac:dyDescent="0.15"/>
    <row r="838" ht="18" customHeight="1" x14ac:dyDescent="0.15"/>
    <row r="839" ht="18" customHeight="1" x14ac:dyDescent="0.15"/>
    <row r="840" ht="18" customHeight="1" x14ac:dyDescent="0.15"/>
    <row r="841" ht="18" customHeight="1" x14ac:dyDescent="0.15"/>
    <row r="842" ht="18" customHeight="1" x14ac:dyDescent="0.15"/>
    <row r="843" ht="18" customHeight="1" x14ac:dyDescent="0.15"/>
    <row r="844" ht="18" customHeight="1" x14ac:dyDescent="0.15"/>
    <row r="845" ht="18" customHeight="1" x14ac:dyDescent="0.15"/>
    <row r="846" ht="18" customHeight="1" x14ac:dyDescent="0.15"/>
    <row r="847" ht="18" customHeight="1" x14ac:dyDescent="0.15"/>
    <row r="848" ht="18" customHeight="1" x14ac:dyDescent="0.15"/>
    <row r="849" ht="18" customHeight="1" x14ac:dyDescent="0.15"/>
    <row r="850" ht="18" customHeight="1" x14ac:dyDescent="0.15"/>
    <row r="851" ht="18" customHeight="1" x14ac:dyDescent="0.15"/>
    <row r="852" ht="18" customHeight="1" x14ac:dyDescent="0.15"/>
    <row r="853" ht="18" customHeight="1" x14ac:dyDescent="0.15"/>
    <row r="854" ht="18" customHeight="1" x14ac:dyDescent="0.15"/>
    <row r="855" ht="18" customHeight="1" x14ac:dyDescent="0.15"/>
    <row r="856" ht="18" customHeight="1" x14ac:dyDescent="0.15"/>
    <row r="857" ht="18" customHeight="1" x14ac:dyDescent="0.15"/>
    <row r="858" ht="18" customHeight="1" x14ac:dyDescent="0.15"/>
    <row r="859" ht="18" customHeight="1" x14ac:dyDescent="0.15"/>
    <row r="860" ht="18" customHeight="1" x14ac:dyDescent="0.15"/>
    <row r="861" ht="18" customHeight="1" x14ac:dyDescent="0.15"/>
    <row r="862" ht="18" customHeight="1" x14ac:dyDescent="0.15"/>
    <row r="863" ht="18" customHeight="1" x14ac:dyDescent="0.15"/>
    <row r="864" ht="18" customHeight="1" x14ac:dyDescent="0.15"/>
    <row r="865" ht="18" customHeight="1" x14ac:dyDescent="0.15"/>
    <row r="866" ht="18" customHeight="1" x14ac:dyDescent="0.15"/>
    <row r="867" ht="18" customHeight="1" x14ac:dyDescent="0.15"/>
    <row r="868" ht="18" customHeight="1" x14ac:dyDescent="0.15"/>
    <row r="869" ht="18" customHeight="1" x14ac:dyDescent="0.15"/>
    <row r="870" ht="18" customHeight="1" x14ac:dyDescent="0.15"/>
    <row r="871" ht="18" customHeight="1" x14ac:dyDescent="0.15"/>
    <row r="872" ht="18" customHeight="1" x14ac:dyDescent="0.15"/>
    <row r="873" ht="18" customHeight="1" x14ac:dyDescent="0.15"/>
    <row r="874" ht="18" customHeight="1" x14ac:dyDescent="0.15"/>
    <row r="875" ht="18" customHeight="1" x14ac:dyDescent="0.15"/>
    <row r="876" ht="18" customHeight="1" x14ac:dyDescent="0.15"/>
    <row r="877" ht="18" customHeight="1" x14ac:dyDescent="0.15"/>
    <row r="878" ht="18" customHeight="1" x14ac:dyDescent="0.15"/>
    <row r="879" ht="18" customHeight="1" x14ac:dyDescent="0.15"/>
    <row r="880" ht="18" customHeight="1" x14ac:dyDescent="0.15"/>
    <row r="881" ht="18" customHeight="1" x14ac:dyDescent="0.15"/>
    <row r="882" ht="18" customHeight="1" x14ac:dyDescent="0.15"/>
    <row r="883" ht="18" customHeight="1" x14ac:dyDescent="0.15"/>
    <row r="884" ht="18" customHeight="1" x14ac:dyDescent="0.15"/>
    <row r="885" ht="18" customHeight="1" x14ac:dyDescent="0.15"/>
    <row r="886" ht="18" customHeight="1" x14ac:dyDescent="0.15"/>
    <row r="887" ht="18" customHeight="1" x14ac:dyDescent="0.15"/>
    <row r="888" ht="18" customHeight="1" x14ac:dyDescent="0.15"/>
    <row r="889" ht="18" customHeight="1" x14ac:dyDescent="0.15"/>
    <row r="890" ht="18" customHeight="1" x14ac:dyDescent="0.15"/>
    <row r="891" ht="18" customHeight="1" x14ac:dyDescent="0.15"/>
    <row r="892" ht="18" customHeight="1" x14ac:dyDescent="0.15"/>
    <row r="893" ht="18" customHeight="1" x14ac:dyDescent="0.15"/>
    <row r="894" ht="18" customHeight="1" x14ac:dyDescent="0.15"/>
    <row r="895" ht="18" customHeight="1" x14ac:dyDescent="0.15"/>
    <row r="896" ht="18" customHeight="1" x14ac:dyDescent="0.15"/>
    <row r="897" ht="18" customHeight="1" x14ac:dyDescent="0.15"/>
    <row r="898" ht="18" customHeight="1" x14ac:dyDescent="0.15"/>
    <row r="899" ht="18" customHeight="1" x14ac:dyDescent="0.15"/>
    <row r="900" ht="18" customHeight="1" x14ac:dyDescent="0.15"/>
    <row r="901" ht="18" customHeight="1" x14ac:dyDescent="0.15"/>
    <row r="902" ht="18" customHeight="1" x14ac:dyDescent="0.15"/>
    <row r="903" ht="18" customHeight="1" x14ac:dyDescent="0.15"/>
    <row r="904" ht="18" customHeight="1" x14ac:dyDescent="0.15"/>
    <row r="905" ht="18" customHeight="1" x14ac:dyDescent="0.15"/>
    <row r="906" ht="18" customHeight="1" x14ac:dyDescent="0.15"/>
    <row r="907" ht="18" customHeight="1" x14ac:dyDescent="0.15"/>
    <row r="908" ht="18" customHeight="1" x14ac:dyDescent="0.15"/>
    <row r="909" ht="18" customHeight="1" x14ac:dyDescent="0.15"/>
    <row r="910" ht="18" customHeight="1" x14ac:dyDescent="0.15"/>
    <row r="911" ht="18" customHeight="1" x14ac:dyDescent="0.15"/>
    <row r="912" ht="18" customHeight="1" x14ac:dyDescent="0.15"/>
    <row r="913" ht="18" customHeight="1" x14ac:dyDescent="0.15"/>
    <row r="914" ht="18" customHeight="1" x14ac:dyDescent="0.15"/>
    <row r="915" ht="18" customHeight="1" x14ac:dyDescent="0.15"/>
    <row r="916" ht="18" customHeight="1" x14ac:dyDescent="0.15"/>
    <row r="917" ht="18" customHeight="1" x14ac:dyDescent="0.15"/>
    <row r="918" ht="18" customHeight="1" x14ac:dyDescent="0.15"/>
    <row r="919" ht="18" customHeight="1" x14ac:dyDescent="0.15"/>
    <row r="920" ht="18" customHeight="1" x14ac:dyDescent="0.15"/>
    <row r="921" ht="18" customHeight="1" x14ac:dyDescent="0.15"/>
    <row r="922" ht="18" customHeight="1" x14ac:dyDescent="0.15"/>
    <row r="923" ht="18" customHeight="1" x14ac:dyDescent="0.15"/>
    <row r="924" ht="18" customHeight="1" x14ac:dyDescent="0.15"/>
    <row r="925" ht="18" customHeight="1" x14ac:dyDescent="0.15"/>
    <row r="926" ht="18" customHeight="1" x14ac:dyDescent="0.15"/>
    <row r="927" ht="18" customHeight="1" x14ac:dyDescent="0.15"/>
    <row r="928" ht="18" customHeight="1" x14ac:dyDescent="0.15"/>
    <row r="929" ht="18" customHeight="1" x14ac:dyDescent="0.15"/>
    <row r="930" ht="18" customHeight="1" x14ac:dyDescent="0.15"/>
    <row r="931" ht="18" customHeight="1" x14ac:dyDescent="0.15"/>
    <row r="932" ht="18" customHeight="1" x14ac:dyDescent="0.15"/>
    <row r="933" ht="18" customHeight="1" x14ac:dyDescent="0.15"/>
    <row r="934" ht="18" customHeight="1" x14ac:dyDescent="0.15"/>
    <row r="935" ht="18" customHeight="1" x14ac:dyDescent="0.15"/>
    <row r="936" ht="18" customHeight="1" x14ac:dyDescent="0.15"/>
    <row r="937" ht="18" customHeight="1" x14ac:dyDescent="0.15"/>
    <row r="938" ht="18" customHeight="1" x14ac:dyDescent="0.15"/>
    <row r="939" ht="18" customHeight="1" x14ac:dyDescent="0.15"/>
    <row r="940" ht="18" customHeight="1" x14ac:dyDescent="0.15"/>
    <row r="941" ht="18" customHeight="1" x14ac:dyDescent="0.15"/>
    <row r="942" ht="18" customHeight="1" x14ac:dyDescent="0.15"/>
    <row r="943" ht="18" customHeight="1" x14ac:dyDescent="0.15"/>
    <row r="944" ht="18" customHeight="1" x14ac:dyDescent="0.15"/>
    <row r="945" ht="18" customHeight="1" x14ac:dyDescent="0.15"/>
    <row r="946" ht="18" customHeight="1" x14ac:dyDescent="0.15"/>
    <row r="947" ht="18" customHeight="1" x14ac:dyDescent="0.15"/>
    <row r="948" ht="18" customHeight="1" x14ac:dyDescent="0.15"/>
    <row r="949" ht="18" customHeight="1" x14ac:dyDescent="0.15"/>
    <row r="950" ht="18" customHeight="1" x14ac:dyDescent="0.15"/>
    <row r="951" ht="18" customHeight="1" x14ac:dyDescent="0.15"/>
    <row r="952" ht="18" customHeight="1" x14ac:dyDescent="0.15"/>
    <row r="953" ht="18" customHeight="1" x14ac:dyDescent="0.15"/>
    <row r="954" ht="18" customHeight="1" x14ac:dyDescent="0.15"/>
    <row r="955" ht="18" customHeight="1" x14ac:dyDescent="0.15"/>
    <row r="956" ht="18" customHeight="1" x14ac:dyDescent="0.15"/>
    <row r="957" ht="18" customHeight="1" x14ac:dyDescent="0.15"/>
    <row r="958" ht="18" customHeight="1" x14ac:dyDescent="0.15"/>
    <row r="959" ht="18" customHeight="1" x14ac:dyDescent="0.15"/>
    <row r="960" ht="18" customHeight="1" x14ac:dyDescent="0.15"/>
    <row r="961" ht="18" customHeight="1" x14ac:dyDescent="0.15"/>
    <row r="962" ht="18" customHeight="1" x14ac:dyDescent="0.15"/>
    <row r="963" ht="18" customHeight="1" x14ac:dyDescent="0.15"/>
    <row r="964" ht="18" customHeight="1" x14ac:dyDescent="0.15"/>
    <row r="965" ht="18" customHeight="1" x14ac:dyDescent="0.15"/>
    <row r="966" ht="18" customHeight="1" x14ac:dyDescent="0.15"/>
    <row r="967" ht="18" customHeight="1" x14ac:dyDescent="0.15"/>
    <row r="968" ht="18" customHeight="1" x14ac:dyDescent="0.15"/>
    <row r="969" ht="18" customHeight="1" x14ac:dyDescent="0.15"/>
    <row r="970" ht="18" customHeight="1" x14ac:dyDescent="0.15"/>
    <row r="971" ht="18" customHeight="1" x14ac:dyDescent="0.15"/>
    <row r="972" ht="18" customHeight="1" x14ac:dyDescent="0.15"/>
    <row r="973" ht="18" customHeight="1" x14ac:dyDescent="0.15"/>
    <row r="974" ht="18" customHeight="1" x14ac:dyDescent="0.15"/>
    <row r="975" ht="18" customHeight="1" x14ac:dyDescent="0.15"/>
    <row r="976" ht="18" customHeight="1" x14ac:dyDescent="0.15"/>
    <row r="977" ht="18" customHeight="1" x14ac:dyDescent="0.15"/>
    <row r="978" ht="18" customHeight="1" x14ac:dyDescent="0.15"/>
    <row r="979" ht="18" customHeight="1" x14ac:dyDescent="0.15"/>
    <row r="980" ht="18" customHeight="1" x14ac:dyDescent="0.15"/>
    <row r="981" ht="18" customHeight="1" x14ac:dyDescent="0.15"/>
    <row r="982" ht="18" customHeight="1" x14ac:dyDescent="0.15"/>
    <row r="983" ht="18" customHeight="1" x14ac:dyDescent="0.15"/>
    <row r="984" ht="18" customHeight="1" x14ac:dyDescent="0.15"/>
    <row r="985" ht="18" customHeight="1" x14ac:dyDescent="0.15"/>
    <row r="986" ht="18" customHeight="1" x14ac:dyDescent="0.15"/>
    <row r="987" ht="18" customHeight="1" x14ac:dyDescent="0.15"/>
    <row r="988" ht="18" customHeight="1" x14ac:dyDescent="0.15"/>
    <row r="989" ht="18" customHeight="1" x14ac:dyDescent="0.15"/>
    <row r="990" ht="18" customHeight="1" x14ac:dyDescent="0.15"/>
    <row r="991" ht="18" customHeight="1" x14ac:dyDescent="0.15"/>
    <row r="992" ht="18" customHeight="1" x14ac:dyDescent="0.15"/>
    <row r="993" ht="18" customHeight="1" x14ac:dyDescent="0.15"/>
    <row r="994" ht="18" customHeight="1" x14ac:dyDescent="0.15"/>
    <row r="995" ht="18" customHeight="1" x14ac:dyDescent="0.15"/>
    <row r="996" ht="18" customHeight="1" x14ac:dyDescent="0.15"/>
    <row r="997" ht="18" customHeight="1" x14ac:dyDescent="0.15"/>
    <row r="998" ht="18" customHeight="1" x14ac:dyDescent="0.15"/>
    <row r="999" ht="18" customHeight="1" x14ac:dyDescent="0.15"/>
    <row r="1000" ht="18" customHeight="1" x14ac:dyDescent="0.15"/>
    <row r="1001" ht="18" customHeight="1" x14ac:dyDescent="0.15"/>
    <row r="1002" ht="18" customHeight="1" x14ac:dyDescent="0.15"/>
    <row r="1003" ht="18" customHeight="1" x14ac:dyDescent="0.15"/>
    <row r="1004" ht="18" customHeight="1" x14ac:dyDescent="0.15"/>
    <row r="1005" ht="18" customHeight="1" x14ac:dyDescent="0.15"/>
    <row r="1006" ht="18" customHeight="1" x14ac:dyDescent="0.15"/>
    <row r="1007" ht="18" customHeight="1" x14ac:dyDescent="0.15"/>
    <row r="1008" ht="18" customHeight="1" x14ac:dyDescent="0.15"/>
    <row r="1009" ht="18" customHeight="1" x14ac:dyDescent="0.15"/>
    <row r="1010" ht="18" customHeight="1" x14ac:dyDescent="0.15"/>
    <row r="1011" ht="18" customHeight="1" x14ac:dyDescent="0.15"/>
    <row r="1012" ht="18" customHeight="1" x14ac:dyDescent="0.15"/>
    <row r="1013" ht="18" customHeight="1" x14ac:dyDescent="0.15"/>
    <row r="1014" ht="18" customHeight="1" x14ac:dyDescent="0.15"/>
    <row r="1015" ht="18" customHeight="1" x14ac:dyDescent="0.15"/>
    <row r="1016" ht="18" customHeight="1" x14ac:dyDescent="0.15"/>
    <row r="1017" ht="18" customHeight="1" x14ac:dyDescent="0.15"/>
    <row r="1018" ht="18" customHeight="1" x14ac:dyDescent="0.15"/>
    <row r="1019" ht="18" customHeight="1" x14ac:dyDescent="0.15"/>
    <row r="1020" ht="18" customHeight="1" x14ac:dyDescent="0.15"/>
    <row r="1021" ht="18" customHeight="1" x14ac:dyDescent="0.15"/>
    <row r="1022" ht="18" customHeight="1" x14ac:dyDescent="0.15"/>
    <row r="1023" ht="18" customHeight="1" x14ac:dyDescent="0.15"/>
    <row r="1024" ht="18" customHeight="1" x14ac:dyDescent="0.15"/>
    <row r="1025" ht="18" customHeight="1" x14ac:dyDescent="0.15"/>
    <row r="1026" ht="18" customHeight="1" x14ac:dyDescent="0.15"/>
    <row r="1027" ht="18" customHeight="1" x14ac:dyDescent="0.15"/>
    <row r="1028" ht="18" customHeight="1" x14ac:dyDescent="0.15"/>
    <row r="1029" ht="18" customHeight="1" x14ac:dyDescent="0.15"/>
    <row r="1030" ht="18" customHeight="1" x14ac:dyDescent="0.15"/>
    <row r="1031" ht="18" customHeight="1" x14ac:dyDescent="0.15"/>
    <row r="1032" ht="18" customHeight="1" x14ac:dyDescent="0.15"/>
    <row r="1033" ht="18" customHeight="1" x14ac:dyDescent="0.15"/>
    <row r="1034" ht="18" customHeight="1" x14ac:dyDescent="0.15"/>
    <row r="1035" ht="18" customHeight="1" x14ac:dyDescent="0.15"/>
    <row r="1036" ht="18" customHeight="1" x14ac:dyDescent="0.15"/>
    <row r="1037" ht="18" customHeight="1" x14ac:dyDescent="0.15"/>
    <row r="1038" ht="18" customHeight="1" x14ac:dyDescent="0.15"/>
    <row r="1039" ht="18" customHeight="1" x14ac:dyDescent="0.15"/>
    <row r="1040" ht="18" customHeight="1" x14ac:dyDescent="0.15"/>
    <row r="1041" ht="18" customHeight="1" x14ac:dyDescent="0.15"/>
    <row r="1042" ht="18" customHeight="1" x14ac:dyDescent="0.15"/>
    <row r="1043" ht="18" customHeight="1" x14ac:dyDescent="0.15"/>
    <row r="1044" ht="18" customHeight="1" x14ac:dyDescent="0.15"/>
    <row r="1045" ht="18" customHeight="1" x14ac:dyDescent="0.15"/>
    <row r="1046" ht="18" customHeight="1" x14ac:dyDescent="0.15"/>
    <row r="1047" ht="18" customHeight="1" x14ac:dyDescent="0.15"/>
    <row r="1048" ht="18" customHeight="1" x14ac:dyDescent="0.15"/>
    <row r="1049" ht="18" customHeight="1" x14ac:dyDescent="0.15"/>
    <row r="1050" ht="18" customHeight="1" x14ac:dyDescent="0.15"/>
    <row r="1051" ht="18" customHeight="1" x14ac:dyDescent="0.15"/>
    <row r="1052" ht="18" customHeight="1" x14ac:dyDescent="0.15"/>
    <row r="1053" ht="18" customHeight="1" x14ac:dyDescent="0.15"/>
    <row r="1054" ht="18" customHeight="1" x14ac:dyDescent="0.15"/>
    <row r="1055" ht="18" customHeight="1" x14ac:dyDescent="0.15"/>
    <row r="1056" ht="18" customHeight="1" x14ac:dyDescent="0.15"/>
    <row r="1057" ht="18" customHeight="1" x14ac:dyDescent="0.15"/>
    <row r="1058" ht="18" customHeight="1" x14ac:dyDescent="0.15"/>
    <row r="1059" ht="18" customHeight="1" x14ac:dyDescent="0.15"/>
    <row r="1060" ht="18" customHeight="1" x14ac:dyDescent="0.15"/>
    <row r="1061" ht="18" customHeight="1" x14ac:dyDescent="0.15"/>
    <row r="1062" ht="18" customHeight="1" x14ac:dyDescent="0.15"/>
    <row r="1063" ht="18" customHeight="1" x14ac:dyDescent="0.15"/>
    <row r="1064" ht="18" customHeight="1" x14ac:dyDescent="0.15"/>
    <row r="1065" ht="18" customHeight="1" x14ac:dyDescent="0.15"/>
    <row r="1066" ht="18" customHeight="1" x14ac:dyDescent="0.15"/>
    <row r="1067" ht="18" customHeight="1" x14ac:dyDescent="0.15"/>
    <row r="1068" ht="18" customHeight="1" x14ac:dyDescent="0.15"/>
    <row r="1069" ht="18" customHeight="1" x14ac:dyDescent="0.15"/>
    <row r="1070" ht="18" customHeight="1" x14ac:dyDescent="0.15"/>
    <row r="1071" ht="18" customHeight="1" x14ac:dyDescent="0.15"/>
    <row r="1072" ht="18" customHeight="1" x14ac:dyDescent="0.15"/>
    <row r="1073" ht="18" customHeight="1" x14ac:dyDescent="0.15"/>
    <row r="1074" ht="18" customHeight="1" x14ac:dyDescent="0.15"/>
    <row r="1075" ht="18" customHeight="1" x14ac:dyDescent="0.15"/>
    <row r="1076" ht="18" customHeight="1" x14ac:dyDescent="0.15"/>
    <row r="1077" ht="18" customHeight="1" x14ac:dyDescent="0.15"/>
    <row r="1078" ht="18" customHeight="1" x14ac:dyDescent="0.15"/>
    <row r="1079" ht="18" customHeight="1" x14ac:dyDescent="0.15"/>
    <row r="1080" ht="18" customHeight="1" x14ac:dyDescent="0.15"/>
    <row r="1081" ht="18" customHeight="1" x14ac:dyDescent="0.15"/>
    <row r="1082" ht="18" customHeight="1" x14ac:dyDescent="0.15"/>
    <row r="1083" ht="18" customHeight="1" x14ac:dyDescent="0.15"/>
    <row r="1084" ht="18" customHeight="1" x14ac:dyDescent="0.15"/>
    <row r="1085" ht="18" customHeight="1" x14ac:dyDescent="0.15"/>
    <row r="1086" ht="18" customHeight="1" x14ac:dyDescent="0.15"/>
    <row r="1087" ht="18" customHeight="1" x14ac:dyDescent="0.15"/>
    <row r="1088" ht="18" customHeight="1" x14ac:dyDescent="0.15"/>
    <row r="1089" ht="18" customHeight="1" x14ac:dyDescent="0.15"/>
    <row r="1090" ht="18" customHeight="1" x14ac:dyDescent="0.15"/>
    <row r="1091" ht="18" customHeight="1" x14ac:dyDescent="0.15"/>
    <row r="1092" ht="18" customHeight="1" x14ac:dyDescent="0.15"/>
    <row r="1093" ht="18" customHeight="1" x14ac:dyDescent="0.15"/>
    <row r="1094" ht="18" customHeight="1" x14ac:dyDescent="0.15"/>
    <row r="1095" ht="18" customHeight="1" x14ac:dyDescent="0.15"/>
    <row r="1096" ht="18" customHeight="1" x14ac:dyDescent="0.15"/>
    <row r="1097" ht="18" customHeight="1" x14ac:dyDescent="0.15"/>
    <row r="1098" ht="18" customHeight="1" x14ac:dyDescent="0.15"/>
    <row r="1099" ht="18" customHeight="1" x14ac:dyDescent="0.15"/>
    <row r="1100" ht="18" customHeight="1" x14ac:dyDescent="0.15"/>
    <row r="1101" ht="18" customHeight="1" x14ac:dyDescent="0.15"/>
    <row r="1102" ht="18" customHeight="1" x14ac:dyDescent="0.15"/>
    <row r="1103" ht="18" customHeight="1" x14ac:dyDescent="0.15"/>
    <row r="1104" ht="18" customHeight="1" x14ac:dyDescent="0.15"/>
    <row r="1105" ht="18" customHeight="1" x14ac:dyDescent="0.15"/>
    <row r="1106" ht="18" customHeight="1" x14ac:dyDescent="0.15"/>
    <row r="1107" ht="18" customHeight="1" x14ac:dyDescent="0.15"/>
    <row r="1108" ht="18" customHeight="1" x14ac:dyDescent="0.15"/>
    <row r="1109" ht="18" customHeight="1" x14ac:dyDescent="0.15"/>
    <row r="1110" ht="18" customHeight="1" x14ac:dyDescent="0.15"/>
    <row r="1111" ht="18" customHeight="1" x14ac:dyDescent="0.15"/>
    <row r="1112" ht="18" customHeight="1" x14ac:dyDescent="0.15"/>
    <row r="1113" ht="18" customHeight="1" x14ac:dyDescent="0.15"/>
    <row r="1114" ht="18" customHeight="1" x14ac:dyDescent="0.15"/>
    <row r="1115" ht="18" customHeight="1" x14ac:dyDescent="0.15"/>
    <row r="1116" ht="18" customHeight="1" x14ac:dyDescent="0.15"/>
    <row r="1117" ht="18" customHeight="1" x14ac:dyDescent="0.15"/>
    <row r="1118" ht="18" customHeight="1" x14ac:dyDescent="0.15"/>
    <row r="1119" ht="18" customHeight="1" x14ac:dyDescent="0.15"/>
    <row r="1120" ht="18" customHeight="1" x14ac:dyDescent="0.15"/>
    <row r="1121" ht="18" customHeight="1" x14ac:dyDescent="0.15"/>
    <row r="1122" ht="18" customHeight="1" x14ac:dyDescent="0.15"/>
    <row r="1123" ht="18" customHeight="1" x14ac:dyDescent="0.15"/>
    <row r="1124" ht="18" customHeight="1" x14ac:dyDescent="0.15"/>
    <row r="1125" ht="18" customHeight="1" x14ac:dyDescent="0.15"/>
    <row r="1126" ht="18" customHeight="1" x14ac:dyDescent="0.15"/>
    <row r="1127" ht="18" customHeight="1" x14ac:dyDescent="0.15"/>
    <row r="1128" ht="18" customHeight="1" x14ac:dyDescent="0.15"/>
    <row r="1129" ht="18" customHeight="1" x14ac:dyDescent="0.15"/>
    <row r="1130" ht="18" customHeight="1" x14ac:dyDescent="0.15"/>
    <row r="1131" ht="18" customHeight="1" x14ac:dyDescent="0.15"/>
    <row r="1132" ht="18" customHeight="1" x14ac:dyDescent="0.15"/>
    <row r="1133" ht="18" customHeight="1" x14ac:dyDescent="0.15"/>
    <row r="1134" ht="18" customHeight="1" x14ac:dyDescent="0.15"/>
    <row r="1135" ht="18" customHeight="1" x14ac:dyDescent="0.15"/>
    <row r="1136" ht="18" customHeight="1" x14ac:dyDescent="0.15"/>
    <row r="1137" ht="18" customHeight="1" x14ac:dyDescent="0.15"/>
    <row r="1138" ht="18" customHeight="1" x14ac:dyDescent="0.15"/>
    <row r="1139" ht="18" customHeight="1" x14ac:dyDescent="0.15"/>
    <row r="1140" ht="18" customHeight="1" x14ac:dyDescent="0.15"/>
    <row r="1141" ht="18" customHeight="1" x14ac:dyDescent="0.15"/>
    <row r="1142" ht="18" customHeight="1" x14ac:dyDescent="0.15"/>
    <row r="1143" ht="18" customHeight="1" x14ac:dyDescent="0.15"/>
    <row r="1144" ht="18" customHeight="1" x14ac:dyDescent="0.15"/>
    <row r="1145" ht="18" customHeight="1" x14ac:dyDescent="0.15"/>
    <row r="1146" ht="18" customHeight="1" x14ac:dyDescent="0.15"/>
    <row r="1147" ht="18" customHeight="1" x14ac:dyDescent="0.15"/>
    <row r="1148" ht="18" customHeight="1" x14ac:dyDescent="0.15"/>
    <row r="1149" ht="18" customHeight="1" x14ac:dyDescent="0.15"/>
    <row r="1150" ht="18" customHeight="1" x14ac:dyDescent="0.15"/>
    <row r="1151" ht="18" customHeight="1" x14ac:dyDescent="0.15"/>
    <row r="1152" ht="18" customHeight="1" x14ac:dyDescent="0.15"/>
    <row r="1153" ht="18" customHeight="1" x14ac:dyDescent="0.15"/>
    <row r="1154" ht="18" customHeight="1" x14ac:dyDescent="0.15"/>
    <row r="1155" ht="18" customHeight="1" x14ac:dyDescent="0.15"/>
    <row r="1156" ht="18" customHeight="1" x14ac:dyDescent="0.15"/>
    <row r="1157" ht="18" customHeight="1" x14ac:dyDescent="0.15"/>
    <row r="1158" ht="18" customHeight="1" x14ac:dyDescent="0.15"/>
    <row r="1159" ht="18" customHeight="1" x14ac:dyDescent="0.15"/>
    <row r="1160" ht="18" customHeight="1" x14ac:dyDescent="0.15"/>
    <row r="1161" ht="18" customHeight="1" x14ac:dyDescent="0.15"/>
    <row r="1162" ht="18" customHeight="1" x14ac:dyDescent="0.15"/>
    <row r="1163" ht="18" customHeight="1" x14ac:dyDescent="0.15"/>
    <row r="1164" ht="18" customHeight="1" x14ac:dyDescent="0.15"/>
    <row r="1165" ht="18" customHeight="1" x14ac:dyDescent="0.15"/>
    <row r="1166" ht="18" customHeight="1" x14ac:dyDescent="0.15"/>
    <row r="1167" ht="18" customHeight="1" x14ac:dyDescent="0.15"/>
    <row r="1168" ht="18" customHeight="1" x14ac:dyDescent="0.15"/>
    <row r="1169" ht="18" customHeight="1" x14ac:dyDescent="0.15"/>
    <row r="1170" ht="18" customHeight="1" x14ac:dyDescent="0.15"/>
    <row r="1171" ht="18" customHeight="1" x14ac:dyDescent="0.15"/>
    <row r="1172" ht="18" customHeight="1" x14ac:dyDescent="0.15"/>
    <row r="1173" ht="18" customHeight="1" x14ac:dyDescent="0.15"/>
    <row r="1174" ht="18" customHeight="1" x14ac:dyDescent="0.15"/>
    <row r="1175" ht="18" customHeight="1" x14ac:dyDescent="0.15"/>
    <row r="1176" ht="18" customHeight="1" x14ac:dyDescent="0.15"/>
    <row r="1177" ht="18" customHeight="1" x14ac:dyDescent="0.15"/>
    <row r="1178" ht="18" customHeight="1" x14ac:dyDescent="0.15"/>
    <row r="1179" ht="18" customHeight="1" x14ac:dyDescent="0.15"/>
    <row r="1180" ht="18" customHeight="1" x14ac:dyDescent="0.15"/>
    <row r="1181" ht="18" customHeight="1" x14ac:dyDescent="0.15"/>
    <row r="1182" ht="18" customHeight="1" x14ac:dyDescent="0.15"/>
    <row r="1183" ht="18" customHeight="1" x14ac:dyDescent="0.15"/>
    <row r="1184" ht="18" customHeight="1" x14ac:dyDescent="0.15"/>
    <row r="1185" ht="18" customHeight="1" x14ac:dyDescent="0.15"/>
    <row r="1186" ht="18" customHeight="1" x14ac:dyDescent="0.15"/>
    <row r="1187" ht="18" customHeight="1" x14ac:dyDescent="0.15"/>
    <row r="1188" ht="18" customHeight="1" x14ac:dyDescent="0.15"/>
    <row r="1189" ht="18" customHeight="1" x14ac:dyDescent="0.15"/>
    <row r="1190" ht="18" customHeight="1" x14ac:dyDescent="0.15"/>
    <row r="1191" ht="18" customHeight="1" x14ac:dyDescent="0.15"/>
    <row r="1192" ht="18" customHeight="1" x14ac:dyDescent="0.15"/>
    <row r="1193" ht="18" customHeight="1" x14ac:dyDescent="0.15"/>
    <row r="1194" ht="18" customHeight="1" x14ac:dyDescent="0.15"/>
    <row r="1195" ht="18" customHeight="1" x14ac:dyDescent="0.15"/>
    <row r="1196" ht="18" customHeight="1" x14ac:dyDescent="0.15"/>
    <row r="1197" ht="18" customHeight="1" x14ac:dyDescent="0.15"/>
    <row r="1198" ht="18" customHeight="1" x14ac:dyDescent="0.15"/>
    <row r="1199" ht="18" customHeight="1" x14ac:dyDescent="0.15"/>
    <row r="1200" ht="18" customHeight="1" x14ac:dyDescent="0.15"/>
    <row r="1201" ht="18" customHeight="1" x14ac:dyDescent="0.15"/>
    <row r="1202" ht="18" customHeight="1" x14ac:dyDescent="0.15"/>
    <row r="1203" ht="18" customHeight="1" x14ac:dyDescent="0.15"/>
    <row r="1204" ht="18" customHeight="1" x14ac:dyDescent="0.15"/>
    <row r="1205" ht="18" customHeight="1" x14ac:dyDescent="0.15"/>
    <row r="1206" ht="18" customHeight="1" x14ac:dyDescent="0.15"/>
    <row r="1207" ht="18" customHeight="1" x14ac:dyDescent="0.15"/>
    <row r="1208" ht="18" customHeight="1" x14ac:dyDescent="0.15"/>
    <row r="1209" ht="18" customHeight="1" x14ac:dyDescent="0.15"/>
    <row r="1210" ht="18" customHeight="1" x14ac:dyDescent="0.15"/>
    <row r="1211" ht="18" customHeight="1" x14ac:dyDescent="0.15"/>
    <row r="1212" ht="18" customHeight="1" x14ac:dyDescent="0.15"/>
    <row r="1213" ht="18" customHeight="1" x14ac:dyDescent="0.15"/>
    <row r="1214" ht="18" customHeight="1" x14ac:dyDescent="0.15"/>
    <row r="1215" ht="18" customHeight="1" x14ac:dyDescent="0.15"/>
    <row r="1216" ht="18" customHeight="1" x14ac:dyDescent="0.15"/>
    <row r="1217" ht="18" customHeight="1" x14ac:dyDescent="0.15"/>
    <row r="1218" ht="18" customHeight="1" x14ac:dyDescent="0.15"/>
    <row r="1219" ht="18" customHeight="1" x14ac:dyDescent="0.15"/>
    <row r="1220" ht="18" customHeight="1" x14ac:dyDescent="0.15"/>
    <row r="1221" ht="18" customHeight="1" x14ac:dyDescent="0.15"/>
    <row r="1222" ht="18" customHeight="1" x14ac:dyDescent="0.15"/>
    <row r="1223" ht="18" customHeight="1" x14ac:dyDescent="0.15"/>
    <row r="1224" ht="18" customHeight="1" x14ac:dyDescent="0.15"/>
    <row r="1225" ht="18" customHeight="1" x14ac:dyDescent="0.15"/>
    <row r="1226" ht="18" customHeight="1" x14ac:dyDescent="0.15"/>
    <row r="1227" ht="18" customHeight="1" x14ac:dyDescent="0.15"/>
    <row r="1228" ht="18" customHeight="1" x14ac:dyDescent="0.15"/>
    <row r="1229" ht="18" customHeight="1" x14ac:dyDescent="0.15"/>
    <row r="1230" ht="18" customHeight="1" x14ac:dyDescent="0.15"/>
    <row r="1231" ht="18" customHeight="1" x14ac:dyDescent="0.15"/>
    <row r="1232" ht="18" customHeight="1" x14ac:dyDescent="0.15"/>
    <row r="1233" ht="18" customHeight="1" x14ac:dyDescent="0.15"/>
    <row r="1234" ht="18" customHeight="1" x14ac:dyDescent="0.15"/>
    <row r="1235" ht="18" customHeight="1" x14ac:dyDescent="0.15"/>
    <row r="1236" ht="18" customHeight="1" x14ac:dyDescent="0.15"/>
    <row r="1237" ht="18" customHeight="1" x14ac:dyDescent="0.15"/>
    <row r="1238" ht="18" customHeight="1" x14ac:dyDescent="0.15"/>
  </sheetData>
  <mergeCells count="115">
    <mergeCell ref="B4:M4"/>
    <mergeCell ref="R4:S4"/>
    <mergeCell ref="T4:AB4"/>
    <mergeCell ref="AC4:AD4"/>
    <mergeCell ref="AG4:AK4"/>
    <mergeCell ref="B5:C5"/>
    <mergeCell ref="D5:L5"/>
    <mergeCell ref="N5:W5"/>
    <mergeCell ref="X5:AL5"/>
    <mergeCell ref="B6:C26"/>
    <mergeCell ref="D6:E9"/>
    <mergeCell ref="F6:L6"/>
    <mergeCell ref="N6:W6"/>
    <mergeCell ref="X6:AL6"/>
    <mergeCell ref="F7:L7"/>
    <mergeCell ref="N7:W7"/>
    <mergeCell ref="X7:AL7"/>
    <mergeCell ref="F8:L8"/>
    <mergeCell ref="N8:W8"/>
    <mergeCell ref="X8:AL8"/>
    <mergeCell ref="F9:L9"/>
    <mergeCell ref="N9:W9"/>
    <mergeCell ref="X9:AL9"/>
    <mergeCell ref="D10:E12"/>
    <mergeCell ref="F10:L10"/>
    <mergeCell ref="N10:W10"/>
    <mergeCell ref="X10:AL10"/>
    <mergeCell ref="F11:L11"/>
    <mergeCell ref="N11:Q11"/>
    <mergeCell ref="R11:W11"/>
    <mergeCell ref="X11:AL11"/>
    <mergeCell ref="F12:L12"/>
    <mergeCell ref="N12:W12"/>
    <mergeCell ref="X12:AL12"/>
    <mergeCell ref="D13:E25"/>
    <mergeCell ref="F13:L13"/>
    <mergeCell ref="N13:W13"/>
    <mergeCell ref="X13:AL13"/>
    <mergeCell ref="F16:L16"/>
    <mergeCell ref="N16:W16"/>
    <mergeCell ref="X16:AL16"/>
    <mergeCell ref="F17:L17"/>
    <mergeCell ref="R17:W17"/>
    <mergeCell ref="X17:AL17"/>
    <mergeCell ref="F18:L18"/>
    <mergeCell ref="R18:W18"/>
    <mergeCell ref="X18:AL18"/>
    <mergeCell ref="F22:L22"/>
    <mergeCell ref="N22:W22"/>
    <mergeCell ref="X22:AL22"/>
    <mergeCell ref="F25:L25"/>
    <mergeCell ref="N25:W25"/>
    <mergeCell ref="X25:AL25"/>
    <mergeCell ref="AO13:AP13"/>
    <mergeCell ref="F14:L14"/>
    <mergeCell ref="Q14:W14"/>
    <mergeCell ref="X14:AL14"/>
    <mergeCell ref="F15:L15"/>
    <mergeCell ref="Q15:W15"/>
    <mergeCell ref="X15:AL15"/>
    <mergeCell ref="AO15:AP15"/>
    <mergeCell ref="F21:L21"/>
    <mergeCell ref="N21:W21"/>
    <mergeCell ref="X21:AL21"/>
    <mergeCell ref="F19:L19"/>
    <mergeCell ref="R19:W19"/>
    <mergeCell ref="X19:AL19"/>
    <mergeCell ref="F20:L20"/>
    <mergeCell ref="N20:P20"/>
    <mergeCell ref="Q20:W20"/>
    <mergeCell ref="X20:AL20"/>
    <mergeCell ref="D26:L26"/>
    <mergeCell ref="N26:W26"/>
    <mergeCell ref="X26:AL26"/>
    <mergeCell ref="F23:L23"/>
    <mergeCell ref="Q23:W23"/>
    <mergeCell ref="X23:AL23"/>
    <mergeCell ref="F24:L24"/>
    <mergeCell ref="Q24:W24"/>
    <mergeCell ref="X24:AL24"/>
    <mergeCell ref="B29:L29"/>
    <mergeCell ref="N29:W29"/>
    <mergeCell ref="X29:AL29"/>
    <mergeCell ref="B30:L30"/>
    <mergeCell ref="N30:W30"/>
    <mergeCell ref="X30:AL30"/>
    <mergeCell ref="B27:L27"/>
    <mergeCell ref="N27:O27"/>
    <mergeCell ref="P27:W27"/>
    <mergeCell ref="X27:AL27"/>
    <mergeCell ref="B28:L28"/>
    <mergeCell ref="N28:R28"/>
    <mergeCell ref="S28:W28"/>
    <mergeCell ref="X28:AL28"/>
    <mergeCell ref="B33:L33"/>
    <mergeCell ref="N33:W33"/>
    <mergeCell ref="X33:AL33"/>
    <mergeCell ref="B34:L34"/>
    <mergeCell ref="N34:W34"/>
    <mergeCell ref="X34:AL34"/>
    <mergeCell ref="B31:L31"/>
    <mergeCell ref="N31:W31"/>
    <mergeCell ref="X31:AL31"/>
    <mergeCell ref="B32:L32"/>
    <mergeCell ref="R32:W32"/>
    <mergeCell ref="X32:AL32"/>
    <mergeCell ref="B37:L37"/>
    <mergeCell ref="N37:W37"/>
    <mergeCell ref="X37:AL37"/>
    <mergeCell ref="B35:L35"/>
    <mergeCell ref="N35:W35"/>
    <mergeCell ref="X35:AL35"/>
    <mergeCell ref="B36:L36"/>
    <mergeCell ref="N36:W36"/>
    <mergeCell ref="X36:AL36"/>
  </mergeCells>
  <phoneticPr fontId="3" type="noConversion"/>
  <pageMargins left="0.78740157480314965" right="0" top="0.39370078740157483" bottom="0.39370078740157483" header="0.51181102362204722" footer="0.51181102362204722"/>
  <pageSetup paperSize="9" scale="93" orientation="landscape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27"/>
  <sheetViews>
    <sheetView tabSelected="1" workbookViewId="0"/>
  </sheetViews>
  <sheetFormatPr defaultRowHeight="16.5" x14ac:dyDescent="0.3"/>
  <cols>
    <col min="1" max="1" width="40.625" customWidth="1"/>
    <col min="2" max="2" width="20.625" customWidth="1"/>
    <col min="3" max="4" width="4.625" customWidth="1"/>
    <col min="5" max="12" width="13.625" customWidth="1"/>
    <col min="13" max="13" width="12.625" customWidth="1"/>
    <col min="14" max="16" width="2.625" hidden="1" customWidth="1"/>
    <col min="17" max="19" width="1.625" hidden="1" customWidth="1"/>
    <col min="20" max="20" width="18.625" hidden="1" customWidth="1"/>
  </cols>
  <sheetData>
    <row r="1" spans="1:20" ht="30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0" ht="30" customHeight="1" x14ac:dyDescent="0.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20" ht="30" customHeight="1" x14ac:dyDescent="0.3">
      <c r="A3" s="202" t="s">
        <v>2</v>
      </c>
      <c r="B3" s="202" t="s">
        <v>3</v>
      </c>
      <c r="C3" s="202" t="s">
        <v>4</v>
      </c>
      <c r="D3" s="202" t="s">
        <v>5</v>
      </c>
      <c r="E3" s="202" t="s">
        <v>6</v>
      </c>
      <c r="F3" s="202"/>
      <c r="G3" s="202" t="s">
        <v>9</v>
      </c>
      <c r="H3" s="202"/>
      <c r="I3" s="202" t="s">
        <v>10</v>
      </c>
      <c r="J3" s="202"/>
      <c r="K3" s="202" t="s">
        <v>11</v>
      </c>
      <c r="L3" s="202"/>
      <c r="M3" s="202" t="s">
        <v>12</v>
      </c>
      <c r="N3" s="204" t="s">
        <v>13</v>
      </c>
      <c r="O3" s="204" t="s">
        <v>14</v>
      </c>
      <c r="P3" s="204" t="s">
        <v>15</v>
      </c>
      <c r="Q3" s="204" t="s">
        <v>16</v>
      </c>
      <c r="R3" s="204" t="s">
        <v>17</v>
      </c>
      <c r="S3" s="204" t="s">
        <v>18</v>
      </c>
      <c r="T3" s="204" t="s">
        <v>19</v>
      </c>
    </row>
    <row r="4" spans="1:20" ht="30" customHeight="1" x14ac:dyDescent="0.3">
      <c r="A4" s="203"/>
      <c r="B4" s="203"/>
      <c r="C4" s="203"/>
      <c r="D4" s="203"/>
      <c r="E4" s="11" t="s">
        <v>7</v>
      </c>
      <c r="F4" s="11" t="s">
        <v>8</v>
      </c>
      <c r="G4" s="11" t="s">
        <v>7</v>
      </c>
      <c r="H4" s="11" t="s">
        <v>8</v>
      </c>
      <c r="I4" s="11" t="s">
        <v>7</v>
      </c>
      <c r="J4" s="11" t="s">
        <v>8</v>
      </c>
      <c r="K4" s="11" t="s">
        <v>7</v>
      </c>
      <c r="L4" s="11" t="s">
        <v>8</v>
      </c>
      <c r="M4" s="203"/>
      <c r="N4" s="204"/>
      <c r="O4" s="204"/>
      <c r="P4" s="204"/>
      <c r="Q4" s="204"/>
      <c r="R4" s="204"/>
      <c r="S4" s="204"/>
      <c r="T4" s="204"/>
    </row>
    <row r="5" spans="1:20" ht="30" customHeight="1" x14ac:dyDescent="0.3">
      <c r="A5" s="12" t="s">
        <v>51</v>
      </c>
      <c r="B5" s="12" t="s">
        <v>52</v>
      </c>
      <c r="C5" s="12" t="s">
        <v>52</v>
      </c>
      <c r="D5" s="13">
        <v>1</v>
      </c>
      <c r="E5" s="14"/>
      <c r="F5" s="14"/>
      <c r="G5" s="14"/>
      <c r="H5" s="14"/>
      <c r="I5" s="14"/>
      <c r="J5" s="14"/>
      <c r="K5" s="14"/>
      <c r="L5" s="14"/>
      <c r="M5" s="12" t="s">
        <v>52</v>
      </c>
      <c r="N5" s="1" t="s">
        <v>53</v>
      </c>
      <c r="O5" s="1" t="s">
        <v>52</v>
      </c>
      <c r="P5" s="1" t="s">
        <v>52</v>
      </c>
      <c r="Q5" s="1" t="s">
        <v>52</v>
      </c>
      <c r="R5">
        <v>1</v>
      </c>
      <c r="S5" s="1" t="s">
        <v>52</v>
      </c>
      <c r="T5" s="8"/>
    </row>
    <row r="6" spans="1:20" ht="30" customHeight="1" x14ac:dyDescent="0.3">
      <c r="A6" s="12" t="s">
        <v>54</v>
      </c>
      <c r="B6" s="12" t="s">
        <v>52</v>
      </c>
      <c r="C6" s="12" t="s">
        <v>52</v>
      </c>
      <c r="D6" s="13">
        <v>1</v>
      </c>
      <c r="E6" s="14"/>
      <c r="F6" s="14"/>
      <c r="G6" s="14"/>
      <c r="H6" s="14"/>
      <c r="I6" s="14"/>
      <c r="J6" s="14"/>
      <c r="K6" s="14"/>
      <c r="L6" s="14"/>
      <c r="M6" s="12" t="s">
        <v>52</v>
      </c>
      <c r="N6" s="1" t="s">
        <v>55</v>
      </c>
      <c r="O6" s="1" t="s">
        <v>52</v>
      </c>
      <c r="P6" s="1" t="s">
        <v>53</v>
      </c>
      <c r="Q6" s="1" t="s">
        <v>52</v>
      </c>
      <c r="R6">
        <v>2</v>
      </c>
      <c r="S6" s="1" t="s">
        <v>52</v>
      </c>
      <c r="T6" s="8"/>
    </row>
    <row r="7" spans="1:20" ht="30" customHeight="1" x14ac:dyDescent="0.3">
      <c r="A7" s="12" t="s">
        <v>56</v>
      </c>
      <c r="B7" s="12" t="s">
        <v>52</v>
      </c>
      <c r="C7" s="12" t="s">
        <v>52</v>
      </c>
      <c r="D7" s="13">
        <v>1</v>
      </c>
      <c r="E7" s="14"/>
      <c r="F7" s="14"/>
      <c r="G7" s="14"/>
      <c r="H7" s="14"/>
      <c r="I7" s="14"/>
      <c r="J7" s="14"/>
      <c r="K7" s="14"/>
      <c r="L7" s="14"/>
      <c r="M7" s="12" t="s">
        <v>52</v>
      </c>
      <c r="N7" s="1" t="s">
        <v>57</v>
      </c>
      <c r="O7" s="1" t="s">
        <v>52</v>
      </c>
      <c r="P7" s="1" t="s">
        <v>55</v>
      </c>
      <c r="Q7" s="1" t="s">
        <v>52</v>
      </c>
      <c r="R7">
        <v>3</v>
      </c>
      <c r="S7" s="1" t="s">
        <v>52</v>
      </c>
      <c r="T7" s="8"/>
    </row>
    <row r="8" spans="1:20" ht="30" customHeight="1" x14ac:dyDescent="0.3">
      <c r="A8" s="12" t="s">
        <v>167</v>
      </c>
      <c r="B8" s="12" t="s">
        <v>52</v>
      </c>
      <c r="C8" s="12" t="s">
        <v>52</v>
      </c>
      <c r="D8" s="13">
        <v>1</v>
      </c>
      <c r="E8" s="14"/>
      <c r="F8" s="14"/>
      <c r="G8" s="14"/>
      <c r="H8" s="14"/>
      <c r="I8" s="14"/>
      <c r="J8" s="14"/>
      <c r="K8" s="14"/>
      <c r="L8" s="14"/>
      <c r="M8" s="12" t="s">
        <v>52</v>
      </c>
      <c r="N8" s="1" t="s">
        <v>168</v>
      </c>
      <c r="O8" s="1" t="s">
        <v>52</v>
      </c>
      <c r="P8" s="1" t="s">
        <v>55</v>
      </c>
      <c r="Q8" s="1" t="s">
        <v>52</v>
      </c>
      <c r="R8">
        <v>3</v>
      </c>
      <c r="S8" s="1" t="s">
        <v>52</v>
      </c>
      <c r="T8" s="8"/>
    </row>
    <row r="9" spans="1:20" ht="30" customHeight="1" x14ac:dyDescent="0.3">
      <c r="A9" s="12" t="s">
        <v>303</v>
      </c>
      <c r="B9" s="12" t="s">
        <v>52</v>
      </c>
      <c r="C9" s="12" t="s">
        <v>52</v>
      </c>
      <c r="D9" s="13">
        <v>1</v>
      </c>
      <c r="E9" s="14"/>
      <c r="F9" s="14"/>
      <c r="G9" s="14"/>
      <c r="H9" s="14"/>
      <c r="I9" s="14"/>
      <c r="J9" s="14"/>
      <c r="K9" s="14"/>
      <c r="L9" s="14"/>
      <c r="M9" s="12" t="s">
        <v>52</v>
      </c>
      <c r="N9" s="1" t="s">
        <v>304</v>
      </c>
      <c r="O9" s="1" t="s">
        <v>52</v>
      </c>
      <c r="P9" s="1" t="s">
        <v>55</v>
      </c>
      <c r="Q9" s="1" t="s">
        <v>52</v>
      </c>
      <c r="R9">
        <v>3</v>
      </c>
      <c r="S9" s="1" t="s">
        <v>52</v>
      </c>
      <c r="T9" s="8"/>
    </row>
    <row r="10" spans="1:20" ht="30" customHeight="1" x14ac:dyDescent="0.3">
      <c r="A10" s="12" t="s">
        <v>329</v>
      </c>
      <c r="B10" s="12" t="s">
        <v>52</v>
      </c>
      <c r="C10" s="12" t="s">
        <v>52</v>
      </c>
      <c r="D10" s="13">
        <v>1</v>
      </c>
      <c r="E10" s="14"/>
      <c r="F10" s="14"/>
      <c r="G10" s="14"/>
      <c r="H10" s="14"/>
      <c r="I10" s="14"/>
      <c r="J10" s="14"/>
      <c r="K10" s="14"/>
      <c r="L10" s="14"/>
      <c r="M10" s="12" t="s">
        <v>52</v>
      </c>
      <c r="N10" s="1" t="s">
        <v>330</v>
      </c>
      <c r="O10" s="1" t="s">
        <v>52</v>
      </c>
      <c r="P10" s="1" t="s">
        <v>55</v>
      </c>
      <c r="Q10" s="1" t="s">
        <v>52</v>
      </c>
      <c r="R10">
        <v>3</v>
      </c>
      <c r="S10" s="1" t="s">
        <v>52</v>
      </c>
      <c r="T10" s="8"/>
    </row>
    <row r="11" spans="1:20" ht="30" customHeight="1" x14ac:dyDescent="0.3">
      <c r="A11" s="12" t="s">
        <v>402</v>
      </c>
      <c r="B11" s="12" t="s">
        <v>52</v>
      </c>
      <c r="C11" s="12" t="s">
        <v>52</v>
      </c>
      <c r="D11" s="13">
        <v>1</v>
      </c>
      <c r="E11" s="14"/>
      <c r="F11" s="14"/>
      <c r="G11" s="14"/>
      <c r="H11" s="14"/>
      <c r="I11" s="14"/>
      <c r="J11" s="14"/>
      <c r="K11" s="14"/>
      <c r="L11" s="14"/>
      <c r="M11" s="12" t="s">
        <v>52</v>
      </c>
      <c r="N11" s="1" t="s">
        <v>403</v>
      </c>
      <c r="O11" s="1" t="s">
        <v>52</v>
      </c>
      <c r="P11" s="1" t="s">
        <v>55</v>
      </c>
      <c r="Q11" s="1" t="s">
        <v>52</v>
      </c>
      <c r="R11">
        <v>3</v>
      </c>
      <c r="S11" s="1" t="s">
        <v>52</v>
      </c>
      <c r="T11" s="8"/>
    </row>
    <row r="12" spans="1:20" ht="30" customHeight="1" x14ac:dyDescent="0.3">
      <c r="A12" s="12" t="s">
        <v>441</v>
      </c>
      <c r="B12" s="12" t="s">
        <v>52</v>
      </c>
      <c r="C12" s="12" t="s">
        <v>52</v>
      </c>
      <c r="D12" s="13">
        <v>1</v>
      </c>
      <c r="E12" s="14"/>
      <c r="F12" s="14"/>
      <c r="G12" s="14"/>
      <c r="H12" s="14"/>
      <c r="I12" s="14"/>
      <c r="J12" s="14"/>
      <c r="K12" s="14"/>
      <c r="L12" s="14"/>
      <c r="M12" s="12" t="s">
        <v>52</v>
      </c>
      <c r="N12" s="1" t="s">
        <v>442</v>
      </c>
      <c r="O12" s="1" t="s">
        <v>52</v>
      </c>
      <c r="P12" s="1" t="s">
        <v>55</v>
      </c>
      <c r="Q12" s="1" t="s">
        <v>52</v>
      </c>
      <c r="R12">
        <v>3</v>
      </c>
      <c r="S12" s="1" t="s">
        <v>52</v>
      </c>
      <c r="T12" s="8"/>
    </row>
    <row r="13" spans="1:20" ht="30" customHeight="1" x14ac:dyDescent="0.3">
      <c r="A13" s="12" t="s">
        <v>467</v>
      </c>
      <c r="B13" s="12" t="s">
        <v>52</v>
      </c>
      <c r="C13" s="12" t="s">
        <v>52</v>
      </c>
      <c r="D13" s="13">
        <v>1</v>
      </c>
      <c r="E13" s="14"/>
      <c r="F13" s="14"/>
      <c r="G13" s="14"/>
      <c r="H13" s="14"/>
      <c r="I13" s="14"/>
      <c r="J13" s="14"/>
      <c r="K13" s="14"/>
      <c r="L13" s="14"/>
      <c r="M13" s="12" t="s">
        <v>52</v>
      </c>
      <c r="N13" s="1" t="s">
        <v>468</v>
      </c>
      <c r="O13" s="1" t="s">
        <v>52</v>
      </c>
      <c r="P13" s="1" t="s">
        <v>55</v>
      </c>
      <c r="Q13" s="1" t="s">
        <v>52</v>
      </c>
      <c r="R13">
        <v>3</v>
      </c>
      <c r="S13" s="1" t="s">
        <v>52</v>
      </c>
      <c r="T13" s="8"/>
    </row>
    <row r="14" spans="1:20" ht="30" customHeight="1" x14ac:dyDescent="0.3">
      <c r="A14" s="12" t="s">
        <v>494</v>
      </c>
      <c r="B14" s="12" t="s">
        <v>52</v>
      </c>
      <c r="C14" s="12" t="s">
        <v>52</v>
      </c>
      <c r="D14" s="13">
        <v>1</v>
      </c>
      <c r="E14" s="14"/>
      <c r="F14" s="14"/>
      <c r="G14" s="14"/>
      <c r="H14" s="14"/>
      <c r="I14" s="14"/>
      <c r="J14" s="14"/>
      <c r="K14" s="14"/>
      <c r="L14" s="14"/>
      <c r="M14" s="12" t="s">
        <v>52</v>
      </c>
      <c r="N14" s="1" t="s">
        <v>495</v>
      </c>
      <c r="O14" s="1" t="s">
        <v>52</v>
      </c>
      <c r="P14" s="1" t="s">
        <v>55</v>
      </c>
      <c r="Q14" s="1" t="s">
        <v>52</v>
      </c>
      <c r="R14">
        <v>3</v>
      </c>
      <c r="S14" s="1" t="s">
        <v>52</v>
      </c>
      <c r="T14" s="8"/>
    </row>
    <row r="15" spans="1:20" ht="30" customHeight="1" x14ac:dyDescent="0.3">
      <c r="A15" s="12" t="s">
        <v>539</v>
      </c>
      <c r="B15" s="12" t="s">
        <v>52</v>
      </c>
      <c r="C15" s="12" t="s">
        <v>52</v>
      </c>
      <c r="D15" s="13">
        <v>1</v>
      </c>
      <c r="E15" s="14"/>
      <c r="F15" s="14"/>
      <c r="G15" s="14"/>
      <c r="H15" s="14"/>
      <c r="I15" s="14"/>
      <c r="J15" s="14"/>
      <c r="K15" s="14"/>
      <c r="L15" s="14"/>
      <c r="M15" s="12" t="s">
        <v>52</v>
      </c>
      <c r="N15" s="1" t="s">
        <v>540</v>
      </c>
      <c r="O15" s="1" t="s">
        <v>52</v>
      </c>
      <c r="P15" s="1" t="s">
        <v>52</v>
      </c>
      <c r="Q15" s="1" t="s">
        <v>541</v>
      </c>
      <c r="R15">
        <v>2</v>
      </c>
      <c r="S15" s="1" t="s">
        <v>52</v>
      </c>
      <c r="T15" s="8">
        <f>L15*1</f>
        <v>0</v>
      </c>
    </row>
    <row r="16" spans="1:20" ht="30" customHeight="1" x14ac:dyDescent="0.3">
      <c r="A16" s="12" t="s">
        <v>542</v>
      </c>
      <c r="B16" s="12" t="s">
        <v>52</v>
      </c>
      <c r="C16" s="12" t="s">
        <v>52</v>
      </c>
      <c r="D16" s="13">
        <v>1</v>
      </c>
      <c r="E16" s="14"/>
      <c r="F16" s="14"/>
      <c r="G16" s="14"/>
      <c r="H16" s="14"/>
      <c r="I16" s="14"/>
      <c r="J16" s="14"/>
      <c r="K16" s="14"/>
      <c r="L16" s="14"/>
      <c r="M16" s="12" t="s">
        <v>52</v>
      </c>
      <c r="N16" s="1" t="s">
        <v>543</v>
      </c>
      <c r="O16" s="1" t="s">
        <v>52</v>
      </c>
      <c r="P16" s="1" t="s">
        <v>540</v>
      </c>
      <c r="Q16" s="1" t="s">
        <v>52</v>
      </c>
      <c r="R16">
        <v>3</v>
      </c>
      <c r="S16" s="1" t="s">
        <v>52</v>
      </c>
      <c r="T16" s="8"/>
    </row>
    <row r="17" spans="1:20" ht="30" customHeight="1" x14ac:dyDescent="0.3">
      <c r="A17" s="12" t="s">
        <v>544</v>
      </c>
      <c r="B17" s="12" t="s">
        <v>52</v>
      </c>
      <c r="C17" s="12" t="s">
        <v>52</v>
      </c>
      <c r="D17" s="13">
        <v>1</v>
      </c>
      <c r="E17" s="14"/>
      <c r="F17" s="14"/>
      <c r="G17" s="14"/>
      <c r="H17" s="14"/>
      <c r="I17" s="14"/>
      <c r="J17" s="14"/>
      <c r="K17" s="14"/>
      <c r="L17" s="14"/>
      <c r="M17" s="12" t="s">
        <v>52</v>
      </c>
      <c r="N17" s="1" t="s">
        <v>545</v>
      </c>
      <c r="O17" s="1" t="s">
        <v>52</v>
      </c>
      <c r="P17" s="1" t="s">
        <v>543</v>
      </c>
      <c r="Q17" s="1" t="s">
        <v>52</v>
      </c>
      <c r="R17">
        <v>4</v>
      </c>
      <c r="S17" s="1" t="s">
        <v>52</v>
      </c>
      <c r="T17" s="8"/>
    </row>
    <row r="18" spans="1:20" ht="30" customHeight="1" x14ac:dyDescent="0.3">
      <c r="A18" s="12" t="s">
        <v>562</v>
      </c>
      <c r="B18" s="12" t="s">
        <v>52</v>
      </c>
      <c r="C18" s="12" t="s">
        <v>52</v>
      </c>
      <c r="D18" s="13">
        <v>1</v>
      </c>
      <c r="E18" s="14"/>
      <c r="F18" s="14"/>
      <c r="G18" s="14"/>
      <c r="H18" s="14"/>
      <c r="I18" s="14"/>
      <c r="J18" s="14"/>
      <c r="K18" s="14"/>
      <c r="L18" s="14"/>
      <c r="M18" s="12" t="s">
        <v>52</v>
      </c>
      <c r="N18" s="1" t="s">
        <v>563</v>
      </c>
      <c r="O18" s="1" t="s">
        <v>52</v>
      </c>
      <c r="P18" s="1" t="s">
        <v>543</v>
      </c>
      <c r="Q18" s="1" t="s">
        <v>52</v>
      </c>
      <c r="R18">
        <v>4</v>
      </c>
      <c r="S18" s="1" t="s">
        <v>52</v>
      </c>
      <c r="T18" s="8"/>
    </row>
    <row r="19" spans="1:20" ht="30" customHeight="1" x14ac:dyDescent="0.3">
      <c r="A19" s="12" t="s">
        <v>570</v>
      </c>
      <c r="B19" s="12" t="s">
        <v>52</v>
      </c>
      <c r="C19" s="12" t="s">
        <v>52</v>
      </c>
      <c r="D19" s="13">
        <v>1</v>
      </c>
      <c r="E19" s="14"/>
      <c r="F19" s="14"/>
      <c r="G19" s="14"/>
      <c r="H19" s="14"/>
      <c r="I19" s="14"/>
      <c r="J19" s="14"/>
      <c r="K19" s="14"/>
      <c r="L19" s="14"/>
      <c r="M19" s="12" t="s">
        <v>52</v>
      </c>
      <c r="N19" s="1" t="s">
        <v>571</v>
      </c>
      <c r="O19" s="1" t="s">
        <v>52</v>
      </c>
      <c r="P19" s="1" t="s">
        <v>543</v>
      </c>
      <c r="Q19" s="1" t="s">
        <v>52</v>
      </c>
      <c r="R19">
        <v>4</v>
      </c>
      <c r="S19" s="1" t="s">
        <v>52</v>
      </c>
      <c r="T19" s="8"/>
    </row>
    <row r="20" spans="1:20" ht="30" customHeight="1" x14ac:dyDescent="0.3">
      <c r="A20" s="12" t="s">
        <v>574</v>
      </c>
      <c r="B20" s="12" t="s">
        <v>52</v>
      </c>
      <c r="C20" s="12" t="s">
        <v>52</v>
      </c>
      <c r="D20" s="13">
        <v>1</v>
      </c>
      <c r="E20" s="14"/>
      <c r="F20" s="14"/>
      <c r="G20" s="14"/>
      <c r="H20" s="14"/>
      <c r="I20" s="14"/>
      <c r="J20" s="14"/>
      <c r="K20" s="14"/>
      <c r="L20" s="14"/>
      <c r="M20" s="12" t="s">
        <v>52</v>
      </c>
      <c r="N20" s="1" t="s">
        <v>575</v>
      </c>
      <c r="O20" s="1" t="s">
        <v>52</v>
      </c>
      <c r="P20" s="1" t="s">
        <v>543</v>
      </c>
      <c r="Q20" s="1" t="s">
        <v>52</v>
      </c>
      <c r="R20">
        <v>4</v>
      </c>
      <c r="S20" s="1" t="s">
        <v>52</v>
      </c>
      <c r="T20" s="8"/>
    </row>
    <row r="21" spans="1:20" ht="30" customHeight="1" x14ac:dyDescent="0.3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T21" s="8"/>
    </row>
    <row r="22" spans="1:20" ht="30" customHeight="1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T22" s="8"/>
    </row>
    <row r="23" spans="1:20" ht="30" customHeight="1" x14ac:dyDescent="0.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T23" s="8"/>
    </row>
    <row r="24" spans="1:20" ht="30" customHeight="1" x14ac:dyDescent="0.3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T24" s="8"/>
    </row>
    <row r="25" spans="1:20" ht="30" customHeight="1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T25" s="8"/>
    </row>
    <row r="26" spans="1:20" ht="30" customHeight="1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T26" s="8"/>
    </row>
    <row r="27" spans="1:20" ht="30" customHeight="1" x14ac:dyDescent="0.3">
      <c r="A27" s="12" t="s">
        <v>165</v>
      </c>
      <c r="B27" s="13"/>
      <c r="C27" s="13"/>
      <c r="D27" s="13"/>
      <c r="E27" s="13"/>
      <c r="F27" s="14"/>
      <c r="G27" s="13"/>
      <c r="H27" s="14"/>
      <c r="I27" s="13"/>
      <c r="J27" s="14"/>
      <c r="K27" s="13"/>
      <c r="L27" s="14"/>
      <c r="M27" s="13"/>
      <c r="T27" s="8"/>
    </row>
  </sheetData>
  <mergeCells count="16">
    <mergeCell ref="Q3:Q4"/>
    <mergeCell ref="R3:R4"/>
    <mergeCell ref="S3:S4"/>
    <mergeCell ref="T3:T4"/>
    <mergeCell ref="I3:J3"/>
    <mergeCell ref="K3:L3"/>
    <mergeCell ref="M3:M4"/>
    <mergeCell ref="N3:N4"/>
    <mergeCell ref="O3:O4"/>
    <mergeCell ref="P3:P4"/>
    <mergeCell ref="G3:H3"/>
    <mergeCell ref="A3:A4"/>
    <mergeCell ref="B3:B4"/>
    <mergeCell ref="C3:C4"/>
    <mergeCell ref="D3:D4"/>
    <mergeCell ref="E3:F3"/>
  </mergeCells>
  <phoneticPr fontId="3" type="noConversion"/>
  <pageMargins left="0.78740157480314954" right="0" top="0.39370078740157477" bottom="0.39370078740157477" header="0" footer="0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V363"/>
  <sheetViews>
    <sheetView topLeftCell="A7" workbookViewId="0"/>
  </sheetViews>
  <sheetFormatPr defaultRowHeight="16.5" x14ac:dyDescent="0.3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43" width="2.625" hidden="1" customWidth="1"/>
    <col min="44" max="44" width="10.625" hidden="1" customWidth="1"/>
    <col min="45" max="46" width="1.625" hidden="1" customWidth="1"/>
    <col min="47" max="47" width="24.625" hidden="1" customWidth="1"/>
    <col min="48" max="48" width="10.625" hidden="1" customWidth="1"/>
  </cols>
  <sheetData>
    <row r="1" spans="1:48" ht="30" customHeight="1" x14ac:dyDescent="0.3">
      <c r="A1" s="4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48" ht="30" customHeight="1" x14ac:dyDescent="0.3">
      <c r="A2" s="202" t="s">
        <v>2</v>
      </c>
      <c r="B2" s="202" t="s">
        <v>3</v>
      </c>
      <c r="C2" s="202" t="s">
        <v>4</v>
      </c>
      <c r="D2" s="202" t="s">
        <v>5</v>
      </c>
      <c r="E2" s="202" t="s">
        <v>6</v>
      </c>
      <c r="F2" s="202"/>
      <c r="G2" s="202" t="s">
        <v>9</v>
      </c>
      <c r="H2" s="202"/>
      <c r="I2" s="202" t="s">
        <v>10</v>
      </c>
      <c r="J2" s="202"/>
      <c r="K2" s="202" t="s">
        <v>11</v>
      </c>
      <c r="L2" s="202"/>
      <c r="M2" s="202" t="s">
        <v>12</v>
      </c>
      <c r="N2" s="204" t="s">
        <v>20</v>
      </c>
      <c r="O2" s="204" t="s">
        <v>14</v>
      </c>
      <c r="P2" s="204" t="s">
        <v>21</v>
      </c>
      <c r="Q2" s="204" t="s">
        <v>13</v>
      </c>
      <c r="R2" s="204" t="s">
        <v>22</v>
      </c>
      <c r="S2" s="204" t="s">
        <v>23</v>
      </c>
      <c r="T2" s="204" t="s">
        <v>24</v>
      </c>
      <c r="U2" s="204" t="s">
        <v>25</v>
      </c>
      <c r="V2" s="204" t="s">
        <v>26</v>
      </c>
      <c r="W2" s="204" t="s">
        <v>27</v>
      </c>
      <c r="X2" s="204" t="s">
        <v>28</v>
      </c>
      <c r="Y2" s="204" t="s">
        <v>29</v>
      </c>
      <c r="Z2" s="204" t="s">
        <v>30</v>
      </c>
      <c r="AA2" s="204" t="s">
        <v>31</v>
      </c>
      <c r="AB2" s="204" t="s">
        <v>32</v>
      </c>
      <c r="AC2" s="204" t="s">
        <v>33</v>
      </c>
      <c r="AD2" s="204" t="s">
        <v>34</v>
      </c>
      <c r="AE2" s="204" t="s">
        <v>35</v>
      </c>
      <c r="AF2" s="204" t="s">
        <v>36</v>
      </c>
      <c r="AG2" s="204" t="s">
        <v>37</v>
      </c>
      <c r="AH2" s="204" t="s">
        <v>38</v>
      </c>
      <c r="AI2" s="204" t="s">
        <v>39</v>
      </c>
      <c r="AJ2" s="204" t="s">
        <v>40</v>
      </c>
      <c r="AK2" s="204" t="s">
        <v>41</v>
      </c>
      <c r="AL2" s="204" t="s">
        <v>42</v>
      </c>
      <c r="AM2" s="204" t="s">
        <v>43</v>
      </c>
      <c r="AN2" s="204" t="s">
        <v>44</v>
      </c>
      <c r="AO2" s="204" t="s">
        <v>45</v>
      </c>
      <c r="AP2" s="204" t="s">
        <v>46</v>
      </c>
      <c r="AQ2" s="204" t="s">
        <v>47</v>
      </c>
      <c r="AR2" s="204" t="s">
        <v>48</v>
      </c>
      <c r="AS2" s="204" t="s">
        <v>16</v>
      </c>
      <c r="AT2" s="204" t="s">
        <v>17</v>
      </c>
      <c r="AU2" s="204" t="s">
        <v>49</v>
      </c>
      <c r="AV2" s="204" t="s">
        <v>50</v>
      </c>
    </row>
    <row r="3" spans="1:48" ht="30" customHeight="1" x14ac:dyDescent="0.3">
      <c r="A3" s="202"/>
      <c r="B3" s="202"/>
      <c r="C3" s="202"/>
      <c r="D3" s="202"/>
      <c r="E3" s="7" t="s">
        <v>7</v>
      </c>
      <c r="F3" s="7" t="s">
        <v>8</v>
      </c>
      <c r="G3" s="7" t="s">
        <v>7</v>
      </c>
      <c r="H3" s="7" t="s">
        <v>8</v>
      </c>
      <c r="I3" s="7" t="s">
        <v>7</v>
      </c>
      <c r="J3" s="7" t="s">
        <v>8</v>
      </c>
      <c r="K3" s="7" t="s">
        <v>7</v>
      </c>
      <c r="L3" s="7" t="s">
        <v>8</v>
      </c>
      <c r="M3" s="202"/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  <c r="Z3" s="204"/>
      <c r="AA3" s="204"/>
      <c r="AB3" s="204"/>
      <c r="AC3" s="204"/>
      <c r="AD3" s="204"/>
      <c r="AE3" s="204"/>
      <c r="AF3" s="204"/>
      <c r="AG3" s="204"/>
      <c r="AH3" s="204"/>
      <c r="AI3" s="204"/>
      <c r="AJ3" s="204"/>
      <c r="AK3" s="204"/>
      <c r="AL3" s="204"/>
      <c r="AM3" s="204"/>
      <c r="AN3" s="204"/>
      <c r="AO3" s="204"/>
      <c r="AP3" s="204"/>
      <c r="AQ3" s="204"/>
      <c r="AR3" s="204"/>
      <c r="AS3" s="204"/>
      <c r="AT3" s="204"/>
      <c r="AU3" s="204"/>
      <c r="AV3" s="204"/>
    </row>
    <row r="4" spans="1:48" ht="30" customHeight="1" x14ac:dyDescent="0.3">
      <c r="A4" s="15" t="s">
        <v>56</v>
      </c>
      <c r="B4" s="16" t="s">
        <v>581</v>
      </c>
      <c r="C4" s="16"/>
      <c r="D4" s="16"/>
      <c r="E4" s="19"/>
      <c r="F4" s="19"/>
      <c r="G4" s="19"/>
      <c r="H4" s="19"/>
      <c r="I4" s="19"/>
      <c r="J4" s="19"/>
      <c r="K4" s="19"/>
      <c r="L4" s="19"/>
      <c r="M4" s="16"/>
      <c r="Q4" s="1" t="s">
        <v>57</v>
      </c>
    </row>
    <row r="5" spans="1:48" ht="30" customHeight="1" x14ac:dyDescent="0.3">
      <c r="A5" s="15" t="s">
        <v>58</v>
      </c>
      <c r="B5" s="15" t="s">
        <v>59</v>
      </c>
      <c r="C5" s="15" t="s">
        <v>60</v>
      </c>
      <c r="D5" s="16">
        <v>10</v>
      </c>
      <c r="E5" s="19">
        <f>TRUNC(일위대가목록!E65,0)</f>
        <v>8837</v>
      </c>
      <c r="F5" s="19">
        <f t="shared" ref="F5:F27" si="0">TRUNC(E5*D5, 0)</f>
        <v>88370</v>
      </c>
      <c r="G5" s="19">
        <f>TRUNC(일위대가목록!F65,0)</f>
        <v>68692</v>
      </c>
      <c r="H5" s="19">
        <f t="shared" ref="H5:H27" si="1">TRUNC(G5*D5, 0)</f>
        <v>686920</v>
      </c>
      <c r="I5" s="19">
        <f>TRUNC(일위대가목록!G65,0)</f>
        <v>0</v>
      </c>
      <c r="J5" s="19">
        <f t="shared" ref="J5:J27" si="2">TRUNC(I5*D5, 0)</f>
        <v>0</v>
      </c>
      <c r="K5" s="19">
        <f t="shared" ref="K5:K27" si="3">TRUNC(E5+G5+I5, 0)</f>
        <v>77529</v>
      </c>
      <c r="L5" s="19">
        <f t="shared" ref="L5:L27" si="4">TRUNC(F5+H5+J5, 0)</f>
        <v>775290</v>
      </c>
      <c r="M5" s="15" t="s">
        <v>61</v>
      </c>
      <c r="N5" s="1" t="s">
        <v>62</v>
      </c>
      <c r="O5" s="1" t="s">
        <v>52</v>
      </c>
      <c r="P5" s="1" t="s">
        <v>52</v>
      </c>
      <c r="Q5" s="1" t="s">
        <v>57</v>
      </c>
      <c r="R5" s="1" t="s">
        <v>63</v>
      </c>
      <c r="S5" s="1" t="s">
        <v>64</v>
      </c>
      <c r="T5" s="1" t="s">
        <v>64</v>
      </c>
      <c r="AR5" s="1" t="s">
        <v>52</v>
      </c>
      <c r="AS5" s="1" t="s">
        <v>52</v>
      </c>
      <c r="AU5" s="1" t="s">
        <v>65</v>
      </c>
      <c r="AV5">
        <v>325</v>
      </c>
    </row>
    <row r="6" spans="1:48" ht="30" customHeight="1" x14ac:dyDescent="0.3">
      <c r="A6" s="15" t="s">
        <v>58</v>
      </c>
      <c r="B6" s="15" t="s">
        <v>66</v>
      </c>
      <c r="C6" s="15" t="s">
        <v>60</v>
      </c>
      <c r="D6" s="16">
        <v>15</v>
      </c>
      <c r="E6" s="19">
        <f>TRUNC(일위대가목록!E66,0)</f>
        <v>15380</v>
      </c>
      <c r="F6" s="19">
        <f t="shared" si="0"/>
        <v>230700</v>
      </c>
      <c r="G6" s="19">
        <f>TRUNC(일위대가목록!F66,0)</f>
        <v>116777</v>
      </c>
      <c r="H6" s="19">
        <f t="shared" si="1"/>
        <v>1751655</v>
      </c>
      <c r="I6" s="19">
        <f>TRUNC(일위대가목록!G66,0)</f>
        <v>0</v>
      </c>
      <c r="J6" s="19">
        <f t="shared" si="2"/>
        <v>0</v>
      </c>
      <c r="K6" s="19">
        <f t="shared" si="3"/>
        <v>132157</v>
      </c>
      <c r="L6" s="19">
        <f t="shared" si="4"/>
        <v>1982355</v>
      </c>
      <c r="M6" s="15" t="s">
        <v>67</v>
      </c>
      <c r="N6" s="1" t="s">
        <v>68</v>
      </c>
      <c r="O6" s="1" t="s">
        <v>52</v>
      </c>
      <c r="P6" s="1" t="s">
        <v>52</v>
      </c>
      <c r="Q6" s="1" t="s">
        <v>57</v>
      </c>
      <c r="R6" s="1" t="s">
        <v>63</v>
      </c>
      <c r="S6" s="1" t="s">
        <v>64</v>
      </c>
      <c r="T6" s="1" t="s">
        <v>64</v>
      </c>
      <c r="AR6" s="1" t="s">
        <v>52</v>
      </c>
      <c r="AS6" s="1" t="s">
        <v>52</v>
      </c>
      <c r="AU6" s="1" t="s">
        <v>69</v>
      </c>
      <c r="AV6">
        <v>326</v>
      </c>
    </row>
    <row r="7" spans="1:48" ht="30" customHeight="1" x14ac:dyDescent="0.3">
      <c r="A7" s="15" t="s">
        <v>70</v>
      </c>
      <c r="B7" s="15" t="s">
        <v>71</v>
      </c>
      <c r="C7" s="15" t="s">
        <v>60</v>
      </c>
      <c r="D7" s="16">
        <v>73</v>
      </c>
      <c r="E7" s="19">
        <f>TRUNC(일위대가목록!E57,0)</f>
        <v>817</v>
      </c>
      <c r="F7" s="19">
        <f t="shared" si="0"/>
        <v>59641</v>
      </c>
      <c r="G7" s="19">
        <f>TRUNC(일위대가목록!F57,0)</f>
        <v>14310</v>
      </c>
      <c r="H7" s="19">
        <f t="shared" si="1"/>
        <v>1044630</v>
      </c>
      <c r="I7" s="19">
        <f>TRUNC(일위대가목록!G57,0)</f>
        <v>0</v>
      </c>
      <c r="J7" s="19">
        <f t="shared" si="2"/>
        <v>0</v>
      </c>
      <c r="K7" s="19">
        <f t="shared" si="3"/>
        <v>15127</v>
      </c>
      <c r="L7" s="19">
        <f t="shared" si="4"/>
        <v>1104271</v>
      </c>
      <c r="M7" s="15" t="s">
        <v>72</v>
      </c>
      <c r="N7" s="1" t="s">
        <v>73</v>
      </c>
      <c r="O7" s="1" t="s">
        <v>52</v>
      </c>
      <c r="P7" s="1" t="s">
        <v>52</v>
      </c>
      <c r="Q7" s="1" t="s">
        <v>57</v>
      </c>
      <c r="R7" s="1" t="s">
        <v>63</v>
      </c>
      <c r="S7" s="1" t="s">
        <v>64</v>
      </c>
      <c r="T7" s="1" t="s">
        <v>64</v>
      </c>
      <c r="AR7" s="1" t="s">
        <v>52</v>
      </c>
      <c r="AS7" s="1" t="s">
        <v>52</v>
      </c>
      <c r="AU7" s="1" t="s">
        <v>74</v>
      </c>
      <c r="AV7">
        <v>327</v>
      </c>
    </row>
    <row r="8" spans="1:48" ht="30" customHeight="1" x14ac:dyDescent="0.3">
      <c r="A8" s="15" t="s">
        <v>70</v>
      </c>
      <c r="B8" s="15" t="s">
        <v>75</v>
      </c>
      <c r="C8" s="15" t="s">
        <v>60</v>
      </c>
      <c r="D8" s="16">
        <v>63</v>
      </c>
      <c r="E8" s="19">
        <f>TRUNC(일위대가목록!E59,0)</f>
        <v>1610</v>
      </c>
      <c r="F8" s="19">
        <f t="shared" si="0"/>
        <v>101430</v>
      </c>
      <c r="G8" s="19">
        <f>TRUNC(일위대가목록!F59,0)</f>
        <v>22897</v>
      </c>
      <c r="H8" s="19">
        <f t="shared" si="1"/>
        <v>1442511</v>
      </c>
      <c r="I8" s="19">
        <f>TRUNC(일위대가목록!G59,0)</f>
        <v>0</v>
      </c>
      <c r="J8" s="19">
        <f t="shared" si="2"/>
        <v>0</v>
      </c>
      <c r="K8" s="19">
        <f t="shared" si="3"/>
        <v>24507</v>
      </c>
      <c r="L8" s="19">
        <f t="shared" si="4"/>
        <v>1543941</v>
      </c>
      <c r="M8" s="15" t="s">
        <v>76</v>
      </c>
      <c r="N8" s="1" t="s">
        <v>77</v>
      </c>
      <c r="O8" s="1" t="s">
        <v>52</v>
      </c>
      <c r="P8" s="1" t="s">
        <v>52</v>
      </c>
      <c r="Q8" s="1" t="s">
        <v>57</v>
      </c>
      <c r="R8" s="1" t="s">
        <v>63</v>
      </c>
      <c r="S8" s="1" t="s">
        <v>64</v>
      </c>
      <c r="T8" s="1" t="s">
        <v>64</v>
      </c>
      <c r="AR8" s="1" t="s">
        <v>52</v>
      </c>
      <c r="AS8" s="1" t="s">
        <v>52</v>
      </c>
      <c r="AU8" s="1" t="s">
        <v>78</v>
      </c>
      <c r="AV8">
        <v>328</v>
      </c>
    </row>
    <row r="9" spans="1:48" ht="30" customHeight="1" x14ac:dyDescent="0.3">
      <c r="A9" s="15" t="s">
        <v>70</v>
      </c>
      <c r="B9" s="15" t="s">
        <v>79</v>
      </c>
      <c r="C9" s="15" t="s">
        <v>60</v>
      </c>
      <c r="D9" s="16">
        <v>188</v>
      </c>
      <c r="E9" s="19">
        <f>TRUNC(일위대가목록!E60,0)</f>
        <v>2187</v>
      </c>
      <c r="F9" s="19">
        <f t="shared" si="0"/>
        <v>411156</v>
      </c>
      <c r="G9" s="19">
        <f>TRUNC(일위대가목록!F60,0)</f>
        <v>28621</v>
      </c>
      <c r="H9" s="19">
        <f t="shared" si="1"/>
        <v>5380748</v>
      </c>
      <c r="I9" s="19">
        <f>TRUNC(일위대가목록!G60,0)</f>
        <v>0</v>
      </c>
      <c r="J9" s="19">
        <f t="shared" si="2"/>
        <v>0</v>
      </c>
      <c r="K9" s="19">
        <f t="shared" si="3"/>
        <v>30808</v>
      </c>
      <c r="L9" s="19">
        <f t="shared" si="4"/>
        <v>5791904</v>
      </c>
      <c r="M9" s="15" t="s">
        <v>80</v>
      </c>
      <c r="N9" s="1" t="s">
        <v>81</v>
      </c>
      <c r="O9" s="1" t="s">
        <v>52</v>
      </c>
      <c r="P9" s="1" t="s">
        <v>52</v>
      </c>
      <c r="Q9" s="1" t="s">
        <v>57</v>
      </c>
      <c r="R9" s="1" t="s">
        <v>63</v>
      </c>
      <c r="S9" s="1" t="s">
        <v>64</v>
      </c>
      <c r="T9" s="1" t="s">
        <v>64</v>
      </c>
      <c r="AR9" s="1" t="s">
        <v>52</v>
      </c>
      <c r="AS9" s="1" t="s">
        <v>52</v>
      </c>
      <c r="AU9" s="1" t="s">
        <v>82</v>
      </c>
      <c r="AV9">
        <v>329</v>
      </c>
    </row>
    <row r="10" spans="1:48" ht="30" customHeight="1" x14ac:dyDescent="0.3">
      <c r="A10" s="15" t="s">
        <v>70</v>
      </c>
      <c r="B10" s="15" t="s">
        <v>83</v>
      </c>
      <c r="C10" s="15" t="s">
        <v>60</v>
      </c>
      <c r="D10" s="16">
        <v>282</v>
      </c>
      <c r="E10" s="19">
        <f>TRUNC(일위대가목록!E61,0)</f>
        <v>4076</v>
      </c>
      <c r="F10" s="19">
        <f t="shared" si="0"/>
        <v>1149432</v>
      </c>
      <c r="G10" s="19">
        <f>TRUNC(일위대가목록!F61,0)</f>
        <v>54381</v>
      </c>
      <c r="H10" s="19">
        <f t="shared" si="1"/>
        <v>15335442</v>
      </c>
      <c r="I10" s="19">
        <f>TRUNC(일위대가목록!G61,0)</f>
        <v>0</v>
      </c>
      <c r="J10" s="19">
        <f t="shared" si="2"/>
        <v>0</v>
      </c>
      <c r="K10" s="19">
        <f t="shared" si="3"/>
        <v>58457</v>
      </c>
      <c r="L10" s="19">
        <f t="shared" si="4"/>
        <v>16484874</v>
      </c>
      <c r="M10" s="15" t="s">
        <v>84</v>
      </c>
      <c r="N10" s="1" t="s">
        <v>85</v>
      </c>
      <c r="O10" s="1" t="s">
        <v>52</v>
      </c>
      <c r="P10" s="1" t="s">
        <v>52</v>
      </c>
      <c r="Q10" s="1" t="s">
        <v>57</v>
      </c>
      <c r="R10" s="1" t="s">
        <v>63</v>
      </c>
      <c r="S10" s="1" t="s">
        <v>64</v>
      </c>
      <c r="T10" s="1" t="s">
        <v>64</v>
      </c>
      <c r="AR10" s="1" t="s">
        <v>52</v>
      </c>
      <c r="AS10" s="1" t="s">
        <v>52</v>
      </c>
      <c r="AU10" s="1" t="s">
        <v>86</v>
      </c>
      <c r="AV10">
        <v>330</v>
      </c>
    </row>
    <row r="11" spans="1:48" ht="30" customHeight="1" x14ac:dyDescent="0.3">
      <c r="A11" s="15" t="s">
        <v>87</v>
      </c>
      <c r="B11" s="15" t="s">
        <v>88</v>
      </c>
      <c r="C11" s="15" t="s">
        <v>60</v>
      </c>
      <c r="D11" s="16">
        <v>10</v>
      </c>
      <c r="E11" s="19">
        <f>TRUNC(일위대가목록!E75,0)</f>
        <v>1670</v>
      </c>
      <c r="F11" s="19">
        <f t="shared" si="0"/>
        <v>16700</v>
      </c>
      <c r="G11" s="19">
        <f>TRUNC(일위대가목록!F75,0)</f>
        <v>4293</v>
      </c>
      <c r="H11" s="19">
        <f t="shared" si="1"/>
        <v>42930</v>
      </c>
      <c r="I11" s="19">
        <f>TRUNC(일위대가목록!G75,0)</f>
        <v>0</v>
      </c>
      <c r="J11" s="19">
        <f t="shared" si="2"/>
        <v>0</v>
      </c>
      <c r="K11" s="19">
        <f t="shared" si="3"/>
        <v>5963</v>
      </c>
      <c r="L11" s="19">
        <f t="shared" si="4"/>
        <v>59630</v>
      </c>
      <c r="M11" s="15" t="s">
        <v>89</v>
      </c>
      <c r="N11" s="1" t="s">
        <v>90</v>
      </c>
      <c r="O11" s="1" t="s">
        <v>52</v>
      </c>
      <c r="P11" s="1" t="s">
        <v>52</v>
      </c>
      <c r="Q11" s="1" t="s">
        <v>57</v>
      </c>
      <c r="R11" s="1" t="s">
        <v>63</v>
      </c>
      <c r="S11" s="1" t="s">
        <v>64</v>
      </c>
      <c r="T11" s="1" t="s">
        <v>64</v>
      </c>
      <c r="AR11" s="1" t="s">
        <v>52</v>
      </c>
      <c r="AS11" s="1" t="s">
        <v>52</v>
      </c>
      <c r="AU11" s="1" t="s">
        <v>91</v>
      </c>
      <c r="AV11">
        <v>331</v>
      </c>
    </row>
    <row r="12" spans="1:48" ht="30" customHeight="1" x14ac:dyDescent="0.3">
      <c r="A12" s="15" t="s">
        <v>92</v>
      </c>
      <c r="B12" s="15" t="s">
        <v>93</v>
      </c>
      <c r="C12" s="15" t="s">
        <v>60</v>
      </c>
      <c r="D12" s="16">
        <v>63</v>
      </c>
      <c r="E12" s="19">
        <f>TRUNC(일위대가목록!E74,0)</f>
        <v>821</v>
      </c>
      <c r="F12" s="19">
        <f t="shared" si="0"/>
        <v>51723</v>
      </c>
      <c r="G12" s="19">
        <f>TRUNC(일위대가목록!F74,0)</f>
        <v>6571</v>
      </c>
      <c r="H12" s="19">
        <f t="shared" si="1"/>
        <v>413973</v>
      </c>
      <c r="I12" s="19">
        <f>TRUNC(일위대가목록!G74,0)</f>
        <v>0</v>
      </c>
      <c r="J12" s="19">
        <f t="shared" si="2"/>
        <v>0</v>
      </c>
      <c r="K12" s="19">
        <f t="shared" si="3"/>
        <v>7392</v>
      </c>
      <c r="L12" s="19">
        <f t="shared" si="4"/>
        <v>465696</v>
      </c>
      <c r="M12" s="15" t="s">
        <v>94</v>
      </c>
      <c r="N12" s="1" t="s">
        <v>95</v>
      </c>
      <c r="O12" s="1" t="s">
        <v>52</v>
      </c>
      <c r="P12" s="1" t="s">
        <v>52</v>
      </c>
      <c r="Q12" s="1" t="s">
        <v>57</v>
      </c>
      <c r="R12" s="1" t="s">
        <v>63</v>
      </c>
      <c r="S12" s="1" t="s">
        <v>64</v>
      </c>
      <c r="T12" s="1" t="s">
        <v>64</v>
      </c>
      <c r="AR12" s="1" t="s">
        <v>52</v>
      </c>
      <c r="AS12" s="1" t="s">
        <v>52</v>
      </c>
      <c r="AU12" s="1" t="s">
        <v>96</v>
      </c>
      <c r="AV12">
        <v>332</v>
      </c>
    </row>
    <row r="13" spans="1:48" ht="30" customHeight="1" x14ac:dyDescent="0.3">
      <c r="A13" s="15" t="s">
        <v>97</v>
      </c>
      <c r="B13" s="15" t="s">
        <v>98</v>
      </c>
      <c r="C13" s="15" t="s">
        <v>99</v>
      </c>
      <c r="D13" s="16">
        <v>3</v>
      </c>
      <c r="E13" s="19">
        <f>TRUNC(일위대가목록!E49,0)</f>
        <v>683773</v>
      </c>
      <c r="F13" s="19">
        <f t="shared" si="0"/>
        <v>2051319</v>
      </c>
      <c r="G13" s="19">
        <f>TRUNC(일위대가목록!F49,0)</f>
        <v>532730</v>
      </c>
      <c r="H13" s="19">
        <f t="shared" si="1"/>
        <v>1598190</v>
      </c>
      <c r="I13" s="19">
        <f>TRUNC(일위대가목록!G49,0)</f>
        <v>32678</v>
      </c>
      <c r="J13" s="19">
        <f t="shared" si="2"/>
        <v>98034</v>
      </c>
      <c r="K13" s="19">
        <f t="shared" si="3"/>
        <v>1249181</v>
      </c>
      <c r="L13" s="19">
        <f t="shared" si="4"/>
        <v>3747543</v>
      </c>
      <c r="M13" s="15" t="s">
        <v>100</v>
      </c>
      <c r="N13" s="1" t="s">
        <v>101</v>
      </c>
      <c r="O13" s="1" t="s">
        <v>52</v>
      </c>
      <c r="P13" s="1" t="s">
        <v>52</v>
      </c>
      <c r="Q13" s="1" t="s">
        <v>57</v>
      </c>
      <c r="R13" s="1" t="s">
        <v>63</v>
      </c>
      <c r="S13" s="1" t="s">
        <v>64</v>
      </c>
      <c r="T13" s="1" t="s">
        <v>64</v>
      </c>
      <c r="AR13" s="1" t="s">
        <v>52</v>
      </c>
      <c r="AS13" s="1" t="s">
        <v>52</v>
      </c>
      <c r="AU13" s="1" t="s">
        <v>102</v>
      </c>
      <c r="AV13">
        <v>333</v>
      </c>
    </row>
    <row r="14" spans="1:48" ht="30" customHeight="1" x14ac:dyDescent="0.3">
      <c r="A14" s="15" t="s">
        <v>103</v>
      </c>
      <c r="B14" s="15" t="s">
        <v>104</v>
      </c>
      <c r="C14" s="15" t="s">
        <v>99</v>
      </c>
      <c r="D14" s="16">
        <v>2</v>
      </c>
      <c r="E14" s="19">
        <f>TRUNC(일위대가목록!E50,0)</f>
        <v>38022</v>
      </c>
      <c r="F14" s="19">
        <f t="shared" si="0"/>
        <v>76044</v>
      </c>
      <c r="G14" s="19">
        <f>TRUNC(일위대가목록!F50,0)</f>
        <v>75774</v>
      </c>
      <c r="H14" s="19">
        <f t="shared" si="1"/>
        <v>151548</v>
      </c>
      <c r="I14" s="19">
        <f>TRUNC(일위대가목록!G50,0)</f>
        <v>0</v>
      </c>
      <c r="J14" s="19">
        <f t="shared" si="2"/>
        <v>0</v>
      </c>
      <c r="K14" s="19">
        <f t="shared" si="3"/>
        <v>113796</v>
      </c>
      <c r="L14" s="19">
        <f t="shared" si="4"/>
        <v>227592</v>
      </c>
      <c r="M14" s="15" t="s">
        <v>105</v>
      </c>
      <c r="N14" s="1" t="s">
        <v>106</v>
      </c>
      <c r="O14" s="1" t="s">
        <v>52</v>
      </c>
      <c r="P14" s="1" t="s">
        <v>52</v>
      </c>
      <c r="Q14" s="1" t="s">
        <v>57</v>
      </c>
      <c r="R14" s="1" t="s">
        <v>63</v>
      </c>
      <c r="S14" s="1" t="s">
        <v>64</v>
      </c>
      <c r="T14" s="1" t="s">
        <v>64</v>
      </c>
      <c r="AR14" s="1" t="s">
        <v>52</v>
      </c>
      <c r="AS14" s="1" t="s">
        <v>52</v>
      </c>
      <c r="AU14" s="1" t="s">
        <v>107</v>
      </c>
      <c r="AV14">
        <v>334</v>
      </c>
    </row>
    <row r="15" spans="1:48" ht="30" customHeight="1" x14ac:dyDescent="0.3">
      <c r="A15" s="15" t="s">
        <v>103</v>
      </c>
      <c r="B15" s="15" t="s">
        <v>108</v>
      </c>
      <c r="C15" s="15" t="s">
        <v>99</v>
      </c>
      <c r="D15" s="16">
        <v>3</v>
      </c>
      <c r="E15" s="19">
        <f>TRUNC(일위대가목록!E51,0)</f>
        <v>41567</v>
      </c>
      <c r="F15" s="19">
        <f t="shared" si="0"/>
        <v>124701</v>
      </c>
      <c r="G15" s="19">
        <f>TRUNC(일위대가목록!F51,0)</f>
        <v>75774</v>
      </c>
      <c r="H15" s="19">
        <f t="shared" si="1"/>
        <v>227322</v>
      </c>
      <c r="I15" s="19">
        <f>TRUNC(일위대가목록!G51,0)</f>
        <v>0</v>
      </c>
      <c r="J15" s="19">
        <f t="shared" si="2"/>
        <v>0</v>
      </c>
      <c r="K15" s="19">
        <f t="shared" si="3"/>
        <v>117341</v>
      </c>
      <c r="L15" s="19">
        <f t="shared" si="4"/>
        <v>352023</v>
      </c>
      <c r="M15" s="15" t="s">
        <v>109</v>
      </c>
      <c r="N15" s="1" t="s">
        <v>110</v>
      </c>
      <c r="O15" s="1" t="s">
        <v>52</v>
      </c>
      <c r="P15" s="1" t="s">
        <v>52</v>
      </c>
      <c r="Q15" s="1" t="s">
        <v>57</v>
      </c>
      <c r="R15" s="1" t="s">
        <v>63</v>
      </c>
      <c r="S15" s="1" t="s">
        <v>64</v>
      </c>
      <c r="T15" s="1" t="s">
        <v>64</v>
      </c>
      <c r="AR15" s="1" t="s">
        <v>52</v>
      </c>
      <c r="AS15" s="1" t="s">
        <v>52</v>
      </c>
      <c r="AU15" s="1" t="s">
        <v>111</v>
      </c>
      <c r="AV15">
        <v>335</v>
      </c>
    </row>
    <row r="16" spans="1:48" ht="30" customHeight="1" x14ac:dyDescent="0.3">
      <c r="A16" s="15" t="s">
        <v>103</v>
      </c>
      <c r="B16" s="15" t="s">
        <v>112</v>
      </c>
      <c r="C16" s="15" t="s">
        <v>99</v>
      </c>
      <c r="D16" s="16">
        <v>3</v>
      </c>
      <c r="E16" s="19">
        <f>TRUNC(일위대가목록!E52,0)</f>
        <v>43607</v>
      </c>
      <c r="F16" s="19">
        <f t="shared" si="0"/>
        <v>130821</v>
      </c>
      <c r="G16" s="19">
        <f>TRUNC(일위대가목록!F52,0)</f>
        <v>75774</v>
      </c>
      <c r="H16" s="19">
        <f t="shared" si="1"/>
        <v>227322</v>
      </c>
      <c r="I16" s="19">
        <f>TRUNC(일위대가목록!G52,0)</f>
        <v>0</v>
      </c>
      <c r="J16" s="19">
        <f t="shared" si="2"/>
        <v>0</v>
      </c>
      <c r="K16" s="19">
        <f t="shared" si="3"/>
        <v>119381</v>
      </c>
      <c r="L16" s="19">
        <f t="shared" si="4"/>
        <v>358143</v>
      </c>
      <c r="M16" s="15" t="s">
        <v>113</v>
      </c>
      <c r="N16" s="1" t="s">
        <v>114</v>
      </c>
      <c r="O16" s="1" t="s">
        <v>52</v>
      </c>
      <c r="P16" s="1" t="s">
        <v>52</v>
      </c>
      <c r="Q16" s="1" t="s">
        <v>57</v>
      </c>
      <c r="R16" s="1" t="s">
        <v>63</v>
      </c>
      <c r="S16" s="1" t="s">
        <v>64</v>
      </c>
      <c r="T16" s="1" t="s">
        <v>64</v>
      </c>
      <c r="AR16" s="1" t="s">
        <v>52</v>
      </c>
      <c r="AS16" s="1" t="s">
        <v>52</v>
      </c>
      <c r="AU16" s="1" t="s">
        <v>115</v>
      </c>
      <c r="AV16">
        <v>336</v>
      </c>
    </row>
    <row r="17" spans="1:48" ht="30" customHeight="1" x14ac:dyDescent="0.3">
      <c r="A17" s="15" t="s">
        <v>116</v>
      </c>
      <c r="B17" s="15" t="s">
        <v>104</v>
      </c>
      <c r="C17" s="15" t="s">
        <v>99</v>
      </c>
      <c r="D17" s="16">
        <v>4</v>
      </c>
      <c r="E17" s="19">
        <f>TRUNC(일위대가목록!E53,0)</f>
        <v>37567</v>
      </c>
      <c r="F17" s="19">
        <f t="shared" si="0"/>
        <v>150268</v>
      </c>
      <c r="G17" s="19">
        <f>TRUNC(일위대가목록!F53,0)</f>
        <v>60619</v>
      </c>
      <c r="H17" s="19">
        <f t="shared" si="1"/>
        <v>242476</v>
      </c>
      <c r="I17" s="19">
        <f>TRUNC(일위대가목록!G53,0)</f>
        <v>0</v>
      </c>
      <c r="J17" s="19">
        <f t="shared" si="2"/>
        <v>0</v>
      </c>
      <c r="K17" s="19">
        <f t="shared" si="3"/>
        <v>98186</v>
      </c>
      <c r="L17" s="19">
        <f t="shared" si="4"/>
        <v>392744</v>
      </c>
      <c r="M17" s="15" t="s">
        <v>117</v>
      </c>
      <c r="N17" s="1" t="s">
        <v>118</v>
      </c>
      <c r="O17" s="1" t="s">
        <v>52</v>
      </c>
      <c r="P17" s="1" t="s">
        <v>52</v>
      </c>
      <c r="Q17" s="1" t="s">
        <v>57</v>
      </c>
      <c r="R17" s="1" t="s">
        <v>63</v>
      </c>
      <c r="S17" s="1" t="s">
        <v>64</v>
      </c>
      <c r="T17" s="1" t="s">
        <v>64</v>
      </c>
      <c r="AR17" s="1" t="s">
        <v>52</v>
      </c>
      <c r="AS17" s="1" t="s">
        <v>52</v>
      </c>
      <c r="AU17" s="1" t="s">
        <v>119</v>
      </c>
      <c r="AV17">
        <v>337</v>
      </c>
    </row>
    <row r="18" spans="1:48" ht="30" customHeight="1" x14ac:dyDescent="0.3">
      <c r="A18" s="15" t="s">
        <v>116</v>
      </c>
      <c r="B18" s="15" t="s">
        <v>108</v>
      </c>
      <c r="C18" s="15" t="s">
        <v>99</v>
      </c>
      <c r="D18" s="16">
        <v>7</v>
      </c>
      <c r="E18" s="19">
        <f>TRUNC(일위대가목록!E54,0)</f>
        <v>41112</v>
      </c>
      <c r="F18" s="19">
        <f t="shared" si="0"/>
        <v>287784</v>
      </c>
      <c r="G18" s="19">
        <f>TRUNC(일위대가목록!F54,0)</f>
        <v>60619</v>
      </c>
      <c r="H18" s="19">
        <f t="shared" si="1"/>
        <v>424333</v>
      </c>
      <c r="I18" s="19">
        <f>TRUNC(일위대가목록!G54,0)</f>
        <v>0</v>
      </c>
      <c r="J18" s="19">
        <f t="shared" si="2"/>
        <v>0</v>
      </c>
      <c r="K18" s="19">
        <f t="shared" si="3"/>
        <v>101731</v>
      </c>
      <c r="L18" s="19">
        <f t="shared" si="4"/>
        <v>712117</v>
      </c>
      <c r="M18" s="15" t="s">
        <v>120</v>
      </c>
      <c r="N18" s="1" t="s">
        <v>121</v>
      </c>
      <c r="O18" s="1" t="s">
        <v>52</v>
      </c>
      <c r="P18" s="1" t="s">
        <v>52</v>
      </c>
      <c r="Q18" s="1" t="s">
        <v>57</v>
      </c>
      <c r="R18" s="1" t="s">
        <v>63</v>
      </c>
      <c r="S18" s="1" t="s">
        <v>64</v>
      </c>
      <c r="T18" s="1" t="s">
        <v>64</v>
      </c>
      <c r="AR18" s="1" t="s">
        <v>52</v>
      </c>
      <c r="AS18" s="1" t="s">
        <v>52</v>
      </c>
      <c r="AU18" s="1" t="s">
        <v>122</v>
      </c>
      <c r="AV18">
        <v>338</v>
      </c>
    </row>
    <row r="19" spans="1:48" ht="30" customHeight="1" x14ac:dyDescent="0.3">
      <c r="A19" s="15" t="s">
        <v>116</v>
      </c>
      <c r="B19" s="15" t="s">
        <v>112</v>
      </c>
      <c r="C19" s="15" t="s">
        <v>99</v>
      </c>
      <c r="D19" s="16">
        <v>12</v>
      </c>
      <c r="E19" s="19">
        <f>TRUNC(일위대가목록!E55,0)</f>
        <v>43152</v>
      </c>
      <c r="F19" s="19">
        <f t="shared" si="0"/>
        <v>517824</v>
      </c>
      <c r="G19" s="19">
        <f>TRUNC(일위대가목록!F55,0)</f>
        <v>60619</v>
      </c>
      <c r="H19" s="19">
        <f t="shared" si="1"/>
        <v>727428</v>
      </c>
      <c r="I19" s="19">
        <f>TRUNC(일위대가목록!G55,0)</f>
        <v>0</v>
      </c>
      <c r="J19" s="19">
        <f t="shared" si="2"/>
        <v>0</v>
      </c>
      <c r="K19" s="19">
        <f t="shared" si="3"/>
        <v>103771</v>
      </c>
      <c r="L19" s="19">
        <f t="shared" si="4"/>
        <v>1245252</v>
      </c>
      <c r="M19" s="15" t="s">
        <v>123</v>
      </c>
      <c r="N19" s="1" t="s">
        <v>124</v>
      </c>
      <c r="O19" s="1" t="s">
        <v>52</v>
      </c>
      <c r="P19" s="1" t="s">
        <v>52</v>
      </c>
      <c r="Q19" s="1" t="s">
        <v>57</v>
      </c>
      <c r="R19" s="1" t="s">
        <v>63</v>
      </c>
      <c r="S19" s="1" t="s">
        <v>64</v>
      </c>
      <c r="T19" s="1" t="s">
        <v>64</v>
      </c>
      <c r="AR19" s="1" t="s">
        <v>52</v>
      </c>
      <c r="AS19" s="1" t="s">
        <v>52</v>
      </c>
      <c r="AU19" s="1" t="s">
        <v>125</v>
      </c>
      <c r="AV19">
        <v>339</v>
      </c>
    </row>
    <row r="20" spans="1:48" ht="30" customHeight="1" x14ac:dyDescent="0.3">
      <c r="A20" s="15" t="s">
        <v>126</v>
      </c>
      <c r="B20" s="15" t="s">
        <v>127</v>
      </c>
      <c r="C20" s="15" t="s">
        <v>60</v>
      </c>
      <c r="D20" s="16">
        <v>104</v>
      </c>
      <c r="E20" s="19">
        <f>TRUNC(일위대가목록!E56,0)</f>
        <v>208</v>
      </c>
      <c r="F20" s="19">
        <f t="shared" si="0"/>
        <v>21632</v>
      </c>
      <c r="G20" s="19">
        <f>TRUNC(일위대가목록!F56,0)</f>
        <v>224</v>
      </c>
      <c r="H20" s="19">
        <f t="shared" si="1"/>
        <v>23296</v>
      </c>
      <c r="I20" s="19">
        <f>TRUNC(일위대가목록!G56,0)</f>
        <v>0</v>
      </c>
      <c r="J20" s="19">
        <f t="shared" si="2"/>
        <v>0</v>
      </c>
      <c r="K20" s="19">
        <f t="shared" si="3"/>
        <v>432</v>
      </c>
      <c r="L20" s="19">
        <f t="shared" si="4"/>
        <v>44928</v>
      </c>
      <c r="M20" s="15" t="s">
        <v>128</v>
      </c>
      <c r="N20" s="1" t="s">
        <v>129</v>
      </c>
      <c r="O20" s="1" t="s">
        <v>52</v>
      </c>
      <c r="P20" s="1" t="s">
        <v>52</v>
      </c>
      <c r="Q20" s="1" t="s">
        <v>57</v>
      </c>
      <c r="R20" s="1" t="s">
        <v>63</v>
      </c>
      <c r="S20" s="1" t="s">
        <v>64</v>
      </c>
      <c r="T20" s="1" t="s">
        <v>64</v>
      </c>
      <c r="AR20" s="1" t="s">
        <v>52</v>
      </c>
      <c r="AS20" s="1" t="s">
        <v>52</v>
      </c>
      <c r="AU20" s="1" t="s">
        <v>130</v>
      </c>
      <c r="AV20">
        <v>340</v>
      </c>
    </row>
    <row r="21" spans="1:48" ht="30" customHeight="1" x14ac:dyDescent="0.3">
      <c r="A21" s="15" t="s">
        <v>131</v>
      </c>
      <c r="B21" s="15" t="s">
        <v>132</v>
      </c>
      <c r="C21" s="15" t="s">
        <v>133</v>
      </c>
      <c r="D21" s="16">
        <v>3</v>
      </c>
      <c r="E21" s="19">
        <f>TRUNC(일위대가목록!E94,0)</f>
        <v>11691</v>
      </c>
      <c r="F21" s="19">
        <f t="shared" si="0"/>
        <v>35073</v>
      </c>
      <c r="G21" s="19">
        <f>TRUNC(일위대가목록!F94,0)</f>
        <v>99306</v>
      </c>
      <c r="H21" s="19">
        <f t="shared" si="1"/>
        <v>297918</v>
      </c>
      <c r="I21" s="19">
        <f>TRUNC(일위대가목록!G94,0)</f>
        <v>0</v>
      </c>
      <c r="J21" s="19">
        <f t="shared" si="2"/>
        <v>0</v>
      </c>
      <c r="K21" s="19">
        <f t="shared" si="3"/>
        <v>110997</v>
      </c>
      <c r="L21" s="19">
        <f t="shared" si="4"/>
        <v>332991</v>
      </c>
      <c r="M21" s="15" t="s">
        <v>134</v>
      </c>
      <c r="N21" s="1" t="s">
        <v>135</v>
      </c>
      <c r="O21" s="1" t="s">
        <v>52</v>
      </c>
      <c r="P21" s="1" t="s">
        <v>52</v>
      </c>
      <c r="Q21" s="1" t="s">
        <v>57</v>
      </c>
      <c r="R21" s="1" t="s">
        <v>63</v>
      </c>
      <c r="S21" s="1" t="s">
        <v>64</v>
      </c>
      <c r="T21" s="1" t="s">
        <v>64</v>
      </c>
      <c r="AR21" s="1" t="s">
        <v>52</v>
      </c>
      <c r="AS21" s="1" t="s">
        <v>52</v>
      </c>
      <c r="AU21" s="1" t="s">
        <v>136</v>
      </c>
      <c r="AV21">
        <v>341</v>
      </c>
    </row>
    <row r="22" spans="1:48" ht="30" customHeight="1" x14ac:dyDescent="0.3">
      <c r="A22" s="15" t="s">
        <v>137</v>
      </c>
      <c r="B22" s="15" t="s">
        <v>138</v>
      </c>
      <c r="C22" s="15" t="s">
        <v>133</v>
      </c>
      <c r="D22" s="16">
        <v>2</v>
      </c>
      <c r="E22" s="19">
        <f>TRUNC(일위대가목록!E11,0)</f>
        <v>4618</v>
      </c>
      <c r="F22" s="19">
        <f t="shared" si="0"/>
        <v>9236</v>
      </c>
      <c r="G22" s="19">
        <f>TRUNC(일위대가목록!F11,0)</f>
        <v>8586</v>
      </c>
      <c r="H22" s="19">
        <f t="shared" si="1"/>
        <v>17172</v>
      </c>
      <c r="I22" s="19">
        <f>TRUNC(일위대가목록!G11,0)</f>
        <v>0</v>
      </c>
      <c r="J22" s="19">
        <f t="shared" si="2"/>
        <v>0</v>
      </c>
      <c r="K22" s="19">
        <f t="shared" si="3"/>
        <v>13204</v>
      </c>
      <c r="L22" s="19">
        <f t="shared" si="4"/>
        <v>26408</v>
      </c>
      <c r="M22" s="15" t="s">
        <v>139</v>
      </c>
      <c r="N22" s="1" t="s">
        <v>140</v>
      </c>
      <c r="O22" s="1" t="s">
        <v>52</v>
      </c>
      <c r="P22" s="1" t="s">
        <v>52</v>
      </c>
      <c r="Q22" s="1" t="s">
        <v>57</v>
      </c>
      <c r="R22" s="1" t="s">
        <v>63</v>
      </c>
      <c r="S22" s="1" t="s">
        <v>64</v>
      </c>
      <c r="T22" s="1" t="s">
        <v>64</v>
      </c>
      <c r="AR22" s="1" t="s">
        <v>52</v>
      </c>
      <c r="AS22" s="1" t="s">
        <v>52</v>
      </c>
      <c r="AU22" s="1" t="s">
        <v>141</v>
      </c>
      <c r="AV22">
        <v>342</v>
      </c>
    </row>
    <row r="23" spans="1:48" ht="30" customHeight="1" x14ac:dyDescent="0.3">
      <c r="A23" s="15" t="s">
        <v>137</v>
      </c>
      <c r="B23" s="15" t="s">
        <v>142</v>
      </c>
      <c r="C23" s="15" t="s">
        <v>133</v>
      </c>
      <c r="D23" s="16">
        <v>3</v>
      </c>
      <c r="E23" s="19">
        <f>TRUNC(일위대가목록!E12,0)</f>
        <v>6527</v>
      </c>
      <c r="F23" s="19">
        <f t="shared" si="0"/>
        <v>19581</v>
      </c>
      <c r="G23" s="19">
        <f>TRUNC(일위대가목록!F12,0)</f>
        <v>8586</v>
      </c>
      <c r="H23" s="19">
        <f t="shared" si="1"/>
        <v>25758</v>
      </c>
      <c r="I23" s="19">
        <f>TRUNC(일위대가목록!G12,0)</f>
        <v>0</v>
      </c>
      <c r="J23" s="19">
        <f t="shared" si="2"/>
        <v>0</v>
      </c>
      <c r="K23" s="19">
        <f t="shared" si="3"/>
        <v>15113</v>
      </c>
      <c r="L23" s="19">
        <f t="shared" si="4"/>
        <v>45339</v>
      </c>
      <c r="M23" s="15" t="s">
        <v>143</v>
      </c>
      <c r="N23" s="1" t="s">
        <v>144</v>
      </c>
      <c r="O23" s="1" t="s">
        <v>52</v>
      </c>
      <c r="P23" s="1" t="s">
        <v>52</v>
      </c>
      <c r="Q23" s="1" t="s">
        <v>57</v>
      </c>
      <c r="R23" s="1" t="s">
        <v>63</v>
      </c>
      <c r="S23" s="1" t="s">
        <v>64</v>
      </c>
      <c r="T23" s="1" t="s">
        <v>64</v>
      </c>
      <c r="AR23" s="1" t="s">
        <v>52</v>
      </c>
      <c r="AS23" s="1" t="s">
        <v>52</v>
      </c>
      <c r="AU23" s="1" t="s">
        <v>145</v>
      </c>
      <c r="AV23">
        <v>343</v>
      </c>
    </row>
    <row r="24" spans="1:48" ht="30" customHeight="1" x14ac:dyDescent="0.3">
      <c r="A24" s="15" t="s">
        <v>146</v>
      </c>
      <c r="B24" s="15" t="s">
        <v>147</v>
      </c>
      <c r="C24" s="15" t="s">
        <v>148</v>
      </c>
      <c r="D24" s="16">
        <v>140</v>
      </c>
      <c r="E24" s="19">
        <f>TRUNC(일위대가목록!E36,0)</f>
        <v>357</v>
      </c>
      <c r="F24" s="19">
        <f t="shared" si="0"/>
        <v>49980</v>
      </c>
      <c r="G24" s="19">
        <f>TRUNC(일위대가목록!F36,0)</f>
        <v>7304</v>
      </c>
      <c r="H24" s="19">
        <f t="shared" si="1"/>
        <v>1022560</v>
      </c>
      <c r="I24" s="19">
        <f>TRUNC(일위대가목록!G36,0)</f>
        <v>374</v>
      </c>
      <c r="J24" s="19">
        <f t="shared" si="2"/>
        <v>52360</v>
      </c>
      <c r="K24" s="19">
        <f t="shared" si="3"/>
        <v>8035</v>
      </c>
      <c r="L24" s="19">
        <f t="shared" si="4"/>
        <v>1124900</v>
      </c>
      <c r="M24" s="15" t="s">
        <v>149</v>
      </c>
      <c r="N24" s="1" t="s">
        <v>150</v>
      </c>
      <c r="O24" s="1" t="s">
        <v>52</v>
      </c>
      <c r="P24" s="1" t="s">
        <v>52</v>
      </c>
      <c r="Q24" s="1" t="s">
        <v>57</v>
      </c>
      <c r="R24" s="1" t="s">
        <v>63</v>
      </c>
      <c r="S24" s="1" t="s">
        <v>64</v>
      </c>
      <c r="T24" s="1" t="s">
        <v>64</v>
      </c>
      <c r="AR24" s="1" t="s">
        <v>52</v>
      </c>
      <c r="AS24" s="1" t="s">
        <v>52</v>
      </c>
      <c r="AU24" s="1" t="s">
        <v>151</v>
      </c>
      <c r="AV24">
        <v>344</v>
      </c>
    </row>
    <row r="25" spans="1:48" ht="30" customHeight="1" x14ac:dyDescent="0.3">
      <c r="A25" s="15" t="s">
        <v>152</v>
      </c>
      <c r="B25" s="15" t="s">
        <v>147</v>
      </c>
      <c r="C25" s="15" t="s">
        <v>148</v>
      </c>
      <c r="D25" s="16">
        <v>140</v>
      </c>
      <c r="E25" s="19">
        <f>TRUNC(일위대가목록!E37,0)</f>
        <v>754</v>
      </c>
      <c r="F25" s="19">
        <f t="shared" si="0"/>
        <v>105560</v>
      </c>
      <c r="G25" s="19">
        <f>TRUNC(일위대가목록!F37,0)</f>
        <v>12504</v>
      </c>
      <c r="H25" s="19">
        <f t="shared" si="1"/>
        <v>1750560</v>
      </c>
      <c r="I25" s="19">
        <f>TRUNC(일위대가목록!G37,0)</f>
        <v>566</v>
      </c>
      <c r="J25" s="19">
        <f t="shared" si="2"/>
        <v>79240</v>
      </c>
      <c r="K25" s="19">
        <f t="shared" si="3"/>
        <v>13824</v>
      </c>
      <c r="L25" s="19">
        <f t="shared" si="4"/>
        <v>1935360</v>
      </c>
      <c r="M25" s="15" t="s">
        <v>153</v>
      </c>
      <c r="N25" s="1" t="s">
        <v>154</v>
      </c>
      <c r="O25" s="1" t="s">
        <v>52</v>
      </c>
      <c r="P25" s="1" t="s">
        <v>52</v>
      </c>
      <c r="Q25" s="1" t="s">
        <v>57</v>
      </c>
      <c r="R25" s="1" t="s">
        <v>63</v>
      </c>
      <c r="S25" s="1" t="s">
        <v>64</v>
      </c>
      <c r="T25" s="1" t="s">
        <v>64</v>
      </c>
      <c r="AR25" s="1" t="s">
        <v>52</v>
      </c>
      <c r="AS25" s="1" t="s">
        <v>52</v>
      </c>
      <c r="AU25" s="1" t="s">
        <v>155</v>
      </c>
      <c r="AV25">
        <v>345</v>
      </c>
    </row>
    <row r="26" spans="1:48" ht="30" customHeight="1" x14ac:dyDescent="0.3">
      <c r="A26" s="15" t="s">
        <v>156</v>
      </c>
      <c r="B26" s="15" t="s">
        <v>157</v>
      </c>
      <c r="C26" s="15" t="s">
        <v>133</v>
      </c>
      <c r="D26" s="16">
        <v>3</v>
      </c>
      <c r="E26" s="19">
        <f>TRUNC(단가대비표!O57,0)</f>
        <v>3873</v>
      </c>
      <c r="F26" s="19">
        <f t="shared" si="0"/>
        <v>11619</v>
      </c>
      <c r="G26" s="19">
        <f>TRUNC(단가대비표!P57,0)</f>
        <v>0</v>
      </c>
      <c r="H26" s="19">
        <f t="shared" si="1"/>
        <v>0</v>
      </c>
      <c r="I26" s="19">
        <f>TRUNC(단가대비표!V57,0)</f>
        <v>0</v>
      </c>
      <c r="J26" s="19">
        <f t="shared" si="2"/>
        <v>0</v>
      </c>
      <c r="K26" s="19">
        <f t="shared" si="3"/>
        <v>3873</v>
      </c>
      <c r="L26" s="19">
        <f t="shared" si="4"/>
        <v>11619</v>
      </c>
      <c r="M26" s="15" t="s">
        <v>52</v>
      </c>
      <c r="N26" s="1" t="s">
        <v>158</v>
      </c>
      <c r="O26" s="1" t="s">
        <v>52</v>
      </c>
      <c r="P26" s="1" t="s">
        <v>52</v>
      </c>
      <c r="Q26" s="1" t="s">
        <v>57</v>
      </c>
      <c r="R26" s="1" t="s">
        <v>64</v>
      </c>
      <c r="S26" s="1" t="s">
        <v>64</v>
      </c>
      <c r="T26" s="1" t="s">
        <v>63</v>
      </c>
      <c r="AR26" s="1" t="s">
        <v>52</v>
      </c>
      <c r="AS26" s="1" t="s">
        <v>52</v>
      </c>
      <c r="AU26" s="1" t="s">
        <v>159</v>
      </c>
      <c r="AV26">
        <v>346</v>
      </c>
    </row>
    <row r="27" spans="1:48" ht="30" customHeight="1" x14ac:dyDescent="0.3">
      <c r="A27" s="15" t="s">
        <v>160</v>
      </c>
      <c r="B27" s="15" t="s">
        <v>161</v>
      </c>
      <c r="C27" s="15" t="s">
        <v>162</v>
      </c>
      <c r="D27" s="16">
        <v>3</v>
      </c>
      <c r="E27" s="19">
        <f>TRUNC(단가대비표!O62,0)</f>
        <v>2500</v>
      </c>
      <c r="F27" s="19">
        <f t="shared" si="0"/>
        <v>7500</v>
      </c>
      <c r="G27" s="19">
        <f>TRUNC(단가대비표!P62,0)</f>
        <v>0</v>
      </c>
      <c r="H27" s="19">
        <f t="shared" si="1"/>
        <v>0</v>
      </c>
      <c r="I27" s="19">
        <f>TRUNC(단가대비표!V62,0)</f>
        <v>0</v>
      </c>
      <c r="J27" s="19">
        <f t="shared" si="2"/>
        <v>0</v>
      </c>
      <c r="K27" s="19">
        <f t="shared" si="3"/>
        <v>2500</v>
      </c>
      <c r="L27" s="19">
        <f t="shared" si="4"/>
        <v>7500</v>
      </c>
      <c r="M27" s="15" t="s">
        <v>52</v>
      </c>
      <c r="N27" s="1" t="s">
        <v>163</v>
      </c>
      <c r="O27" s="1" t="s">
        <v>52</v>
      </c>
      <c r="P27" s="1" t="s">
        <v>52</v>
      </c>
      <c r="Q27" s="1" t="s">
        <v>57</v>
      </c>
      <c r="R27" s="1" t="s">
        <v>64</v>
      </c>
      <c r="S27" s="1" t="s">
        <v>64</v>
      </c>
      <c r="T27" s="1" t="s">
        <v>63</v>
      </c>
      <c r="AR27" s="1" t="s">
        <v>52</v>
      </c>
      <c r="AS27" s="1" t="s">
        <v>52</v>
      </c>
      <c r="AU27" s="1" t="s">
        <v>164</v>
      </c>
      <c r="AV27">
        <v>347</v>
      </c>
    </row>
    <row r="28" spans="1:48" ht="30" customHeight="1" x14ac:dyDescent="0.3">
      <c r="A28" s="16"/>
      <c r="B28" s="16"/>
      <c r="C28" s="16"/>
      <c r="D28" s="16"/>
      <c r="E28" s="19"/>
      <c r="F28" s="19"/>
      <c r="G28" s="19"/>
      <c r="H28" s="19"/>
      <c r="I28" s="19"/>
      <c r="J28" s="19"/>
      <c r="K28" s="19"/>
      <c r="L28" s="19"/>
      <c r="M28" s="16"/>
      <c r="Q28" s="1" t="s">
        <v>57</v>
      </c>
    </row>
    <row r="29" spans="1:48" ht="30" customHeight="1" x14ac:dyDescent="0.3">
      <c r="A29" s="16"/>
      <c r="B29" s="16"/>
      <c r="C29" s="16"/>
      <c r="D29" s="16"/>
      <c r="E29" s="19"/>
      <c r="F29" s="19"/>
      <c r="G29" s="19"/>
      <c r="H29" s="19"/>
      <c r="I29" s="19"/>
      <c r="J29" s="19"/>
      <c r="K29" s="19"/>
      <c r="L29" s="19"/>
      <c r="M29" s="16"/>
      <c r="Q29" s="1" t="s">
        <v>57</v>
      </c>
    </row>
    <row r="30" spans="1:48" ht="30" customHeight="1" x14ac:dyDescent="0.3">
      <c r="A30" s="16"/>
      <c r="B30" s="16"/>
      <c r="C30" s="16"/>
      <c r="D30" s="16"/>
      <c r="E30" s="19"/>
      <c r="F30" s="19"/>
      <c r="G30" s="19"/>
      <c r="H30" s="19"/>
      <c r="I30" s="19"/>
      <c r="J30" s="19"/>
      <c r="K30" s="19"/>
      <c r="L30" s="19"/>
      <c r="M30" s="16"/>
      <c r="Q30" s="1" t="s">
        <v>57</v>
      </c>
    </row>
    <row r="31" spans="1:48" ht="30" customHeight="1" x14ac:dyDescent="0.3">
      <c r="A31" s="16"/>
      <c r="B31" s="16"/>
      <c r="C31" s="16"/>
      <c r="D31" s="16"/>
      <c r="E31" s="19"/>
      <c r="F31" s="19"/>
      <c r="G31" s="19"/>
      <c r="H31" s="19"/>
      <c r="I31" s="19"/>
      <c r="J31" s="19"/>
      <c r="K31" s="19"/>
      <c r="L31" s="19"/>
      <c r="M31" s="16"/>
      <c r="Q31" s="1" t="s">
        <v>57</v>
      </c>
    </row>
    <row r="32" spans="1:48" ht="30" customHeight="1" x14ac:dyDescent="0.3">
      <c r="A32" s="16"/>
      <c r="B32" s="16"/>
      <c r="C32" s="16"/>
      <c r="D32" s="16"/>
      <c r="E32" s="19"/>
      <c r="F32" s="19"/>
      <c r="G32" s="19"/>
      <c r="H32" s="19"/>
      <c r="I32" s="19"/>
      <c r="J32" s="19"/>
      <c r="K32" s="19"/>
      <c r="L32" s="19"/>
      <c r="M32" s="16"/>
      <c r="Q32" s="1" t="s">
        <v>57</v>
      </c>
    </row>
    <row r="33" spans="1:17" ht="30" customHeight="1" x14ac:dyDescent="0.3">
      <c r="A33" s="16"/>
      <c r="B33" s="16"/>
      <c r="C33" s="16"/>
      <c r="D33" s="16"/>
      <c r="E33" s="19"/>
      <c r="F33" s="19"/>
      <c r="G33" s="19"/>
      <c r="H33" s="19"/>
      <c r="I33" s="19"/>
      <c r="J33" s="19"/>
      <c r="K33" s="19"/>
      <c r="L33" s="19"/>
      <c r="M33" s="16"/>
      <c r="Q33" s="1" t="s">
        <v>57</v>
      </c>
    </row>
    <row r="34" spans="1:17" ht="30" customHeight="1" x14ac:dyDescent="0.3">
      <c r="A34" s="16"/>
      <c r="B34" s="16"/>
      <c r="C34" s="16"/>
      <c r="D34" s="16"/>
      <c r="E34" s="19"/>
      <c r="F34" s="19"/>
      <c r="G34" s="19"/>
      <c r="H34" s="19"/>
      <c r="I34" s="19"/>
      <c r="J34" s="19"/>
      <c r="K34" s="19"/>
      <c r="L34" s="19"/>
      <c r="M34" s="16"/>
      <c r="Q34" s="1" t="s">
        <v>57</v>
      </c>
    </row>
    <row r="35" spans="1:17" ht="30" customHeight="1" x14ac:dyDescent="0.3">
      <c r="A35" s="16"/>
      <c r="B35" s="16"/>
      <c r="C35" s="16"/>
      <c r="D35" s="16"/>
      <c r="E35" s="19"/>
      <c r="F35" s="19"/>
      <c r="G35" s="19"/>
      <c r="H35" s="19"/>
      <c r="I35" s="19"/>
      <c r="J35" s="19"/>
      <c r="K35" s="19"/>
      <c r="L35" s="19"/>
      <c r="M35" s="16"/>
      <c r="Q35" s="1" t="s">
        <v>57</v>
      </c>
    </row>
    <row r="36" spans="1:17" ht="30" customHeight="1" x14ac:dyDescent="0.3">
      <c r="A36" s="16"/>
      <c r="B36" s="16"/>
      <c r="C36" s="16"/>
      <c r="D36" s="16"/>
      <c r="E36" s="19"/>
      <c r="F36" s="19"/>
      <c r="G36" s="19"/>
      <c r="H36" s="19"/>
      <c r="I36" s="19"/>
      <c r="J36" s="19"/>
      <c r="K36" s="19"/>
      <c r="L36" s="19"/>
      <c r="M36" s="16"/>
      <c r="Q36" s="1" t="s">
        <v>57</v>
      </c>
    </row>
    <row r="37" spans="1:17" ht="30" customHeight="1" x14ac:dyDescent="0.3">
      <c r="A37" s="16"/>
      <c r="B37" s="16"/>
      <c r="C37" s="16"/>
      <c r="D37" s="16"/>
      <c r="E37" s="19"/>
      <c r="F37" s="19"/>
      <c r="G37" s="19"/>
      <c r="H37" s="19"/>
      <c r="I37" s="19"/>
      <c r="J37" s="19"/>
      <c r="K37" s="19"/>
      <c r="L37" s="19"/>
      <c r="M37" s="16"/>
      <c r="Q37" s="1" t="s">
        <v>57</v>
      </c>
    </row>
    <row r="38" spans="1:17" ht="30" customHeight="1" x14ac:dyDescent="0.3">
      <c r="A38" s="16"/>
      <c r="B38" s="16"/>
      <c r="C38" s="16"/>
      <c r="D38" s="16"/>
      <c r="E38" s="19"/>
      <c r="F38" s="19"/>
      <c r="G38" s="19"/>
      <c r="H38" s="19"/>
      <c r="I38" s="19"/>
      <c r="J38" s="19"/>
      <c r="K38" s="19"/>
      <c r="L38" s="19"/>
      <c r="M38" s="16"/>
      <c r="Q38" s="1" t="s">
        <v>57</v>
      </c>
    </row>
    <row r="39" spans="1:17" ht="30" customHeight="1" x14ac:dyDescent="0.3">
      <c r="A39" s="16"/>
      <c r="B39" s="16"/>
      <c r="C39" s="16"/>
      <c r="D39" s="16"/>
      <c r="E39" s="19"/>
      <c r="F39" s="19"/>
      <c r="G39" s="19"/>
      <c r="H39" s="19"/>
      <c r="I39" s="19"/>
      <c r="J39" s="19"/>
      <c r="K39" s="19"/>
      <c r="L39" s="19"/>
      <c r="M39" s="16"/>
      <c r="Q39" s="1" t="s">
        <v>57</v>
      </c>
    </row>
    <row r="40" spans="1:17" ht="30" customHeight="1" x14ac:dyDescent="0.3">
      <c r="A40" s="16"/>
      <c r="B40" s="16"/>
      <c r="C40" s="16"/>
      <c r="D40" s="16"/>
      <c r="E40" s="19"/>
      <c r="F40" s="19"/>
      <c r="G40" s="19"/>
      <c r="H40" s="19"/>
      <c r="I40" s="19"/>
      <c r="J40" s="19"/>
      <c r="K40" s="19"/>
      <c r="L40" s="19"/>
      <c r="M40" s="16"/>
      <c r="Q40" s="1" t="s">
        <v>57</v>
      </c>
    </row>
    <row r="41" spans="1:17" ht="30" customHeight="1" x14ac:dyDescent="0.3">
      <c r="A41" s="16"/>
      <c r="B41" s="16"/>
      <c r="C41" s="16"/>
      <c r="D41" s="16"/>
      <c r="E41" s="19"/>
      <c r="F41" s="19"/>
      <c r="G41" s="19"/>
      <c r="H41" s="19"/>
      <c r="I41" s="19"/>
      <c r="J41" s="19"/>
      <c r="K41" s="19"/>
      <c r="L41" s="19"/>
      <c r="M41" s="16"/>
      <c r="Q41" s="1" t="s">
        <v>57</v>
      </c>
    </row>
    <row r="42" spans="1:17" ht="30" customHeight="1" x14ac:dyDescent="0.3">
      <c r="A42" s="16"/>
      <c r="B42" s="16"/>
      <c r="C42" s="16"/>
      <c r="D42" s="16"/>
      <c r="E42" s="19"/>
      <c r="F42" s="19"/>
      <c r="G42" s="19"/>
      <c r="H42" s="19"/>
      <c r="I42" s="19"/>
      <c r="J42" s="19"/>
      <c r="K42" s="19"/>
      <c r="L42" s="19"/>
      <c r="M42" s="16"/>
      <c r="Q42" s="1" t="s">
        <v>57</v>
      </c>
    </row>
    <row r="43" spans="1:17" ht="30" customHeight="1" x14ac:dyDescent="0.3">
      <c r="A43" s="16"/>
      <c r="B43" s="16"/>
      <c r="C43" s="16"/>
      <c r="D43" s="16"/>
      <c r="E43" s="19"/>
      <c r="F43" s="19"/>
      <c r="G43" s="19"/>
      <c r="H43" s="19"/>
      <c r="I43" s="19"/>
      <c r="J43" s="19"/>
      <c r="K43" s="19"/>
      <c r="L43" s="19"/>
      <c r="M43" s="16"/>
      <c r="Q43" s="1" t="s">
        <v>57</v>
      </c>
    </row>
    <row r="44" spans="1:17" ht="30" customHeight="1" x14ac:dyDescent="0.3">
      <c r="A44" s="16"/>
      <c r="B44" s="16"/>
      <c r="C44" s="16"/>
      <c r="D44" s="16"/>
      <c r="E44" s="19"/>
      <c r="F44" s="19"/>
      <c r="G44" s="19"/>
      <c r="H44" s="19"/>
      <c r="I44" s="19"/>
      <c r="J44" s="19"/>
      <c r="K44" s="19"/>
      <c r="L44" s="19"/>
      <c r="M44" s="16"/>
      <c r="Q44" s="1" t="s">
        <v>57</v>
      </c>
    </row>
    <row r="45" spans="1:17" ht="30" customHeight="1" x14ac:dyDescent="0.3">
      <c r="A45" s="16"/>
      <c r="B45" s="16"/>
      <c r="C45" s="16"/>
      <c r="D45" s="16"/>
      <c r="E45" s="19"/>
      <c r="F45" s="19"/>
      <c r="G45" s="19"/>
      <c r="H45" s="19"/>
      <c r="I45" s="19"/>
      <c r="J45" s="19"/>
      <c r="K45" s="19"/>
      <c r="L45" s="19"/>
      <c r="M45" s="16"/>
      <c r="Q45" s="1" t="s">
        <v>57</v>
      </c>
    </row>
    <row r="46" spans="1:17" ht="30" customHeight="1" x14ac:dyDescent="0.3">
      <c r="A46" s="16"/>
      <c r="B46" s="16"/>
      <c r="C46" s="16"/>
      <c r="D46" s="16"/>
      <c r="E46" s="19"/>
      <c r="F46" s="19"/>
      <c r="G46" s="19"/>
      <c r="H46" s="19"/>
      <c r="I46" s="19"/>
      <c r="J46" s="19"/>
      <c r="K46" s="19"/>
      <c r="L46" s="19"/>
      <c r="M46" s="16"/>
      <c r="Q46" s="1" t="s">
        <v>57</v>
      </c>
    </row>
    <row r="47" spans="1:17" ht="30" customHeight="1" x14ac:dyDescent="0.3">
      <c r="A47" s="16"/>
      <c r="B47" s="16"/>
      <c r="C47" s="16"/>
      <c r="D47" s="16"/>
      <c r="E47" s="19"/>
      <c r="F47" s="19"/>
      <c r="G47" s="19"/>
      <c r="H47" s="19"/>
      <c r="I47" s="19"/>
      <c r="J47" s="19"/>
      <c r="K47" s="19"/>
      <c r="L47" s="19"/>
      <c r="M47" s="16"/>
      <c r="Q47" s="1" t="s">
        <v>57</v>
      </c>
    </row>
    <row r="48" spans="1:17" ht="30" customHeight="1" x14ac:dyDescent="0.3">
      <c r="A48" s="16"/>
      <c r="B48" s="16"/>
      <c r="C48" s="16"/>
      <c r="D48" s="16"/>
      <c r="E48" s="19"/>
      <c r="F48" s="19"/>
      <c r="G48" s="19"/>
      <c r="H48" s="19"/>
      <c r="I48" s="19"/>
      <c r="J48" s="19"/>
      <c r="K48" s="19"/>
      <c r="L48" s="19"/>
      <c r="M48" s="16"/>
      <c r="Q48" s="1" t="s">
        <v>57</v>
      </c>
    </row>
    <row r="49" spans="1:48" ht="30" customHeight="1" x14ac:dyDescent="0.3">
      <c r="A49" s="16"/>
      <c r="B49" s="16"/>
      <c r="C49" s="16"/>
      <c r="D49" s="16"/>
      <c r="E49" s="19"/>
      <c r="F49" s="19"/>
      <c r="G49" s="19"/>
      <c r="H49" s="19"/>
      <c r="I49" s="19"/>
      <c r="J49" s="19"/>
      <c r="K49" s="19"/>
      <c r="L49" s="19"/>
      <c r="M49" s="16"/>
      <c r="Q49" s="1" t="s">
        <v>57</v>
      </c>
    </row>
    <row r="50" spans="1:48" ht="30" customHeight="1" x14ac:dyDescent="0.3">
      <c r="A50" s="16"/>
      <c r="B50" s="16"/>
      <c r="C50" s="16"/>
      <c r="D50" s="16"/>
      <c r="E50" s="19"/>
      <c r="F50" s="19"/>
      <c r="G50" s="19"/>
      <c r="H50" s="19"/>
      <c r="I50" s="19"/>
      <c r="J50" s="19"/>
      <c r="K50" s="19"/>
      <c r="L50" s="19"/>
      <c r="M50" s="16"/>
      <c r="Q50" s="1" t="s">
        <v>57</v>
      </c>
    </row>
    <row r="51" spans="1:48" ht="30" customHeight="1" x14ac:dyDescent="0.3">
      <c r="A51" s="15" t="s">
        <v>165</v>
      </c>
      <c r="B51" s="16"/>
      <c r="C51" s="16"/>
      <c r="D51" s="16"/>
      <c r="E51" s="19"/>
      <c r="F51" s="19">
        <f>SUMIF(Q5:Q50,"010101",F5:F50)</f>
        <v>5708094</v>
      </c>
      <c r="G51" s="19"/>
      <c r="H51" s="19">
        <f>SUMIF(Q5:Q50,"010101",H5:H50)</f>
        <v>32834692</v>
      </c>
      <c r="I51" s="19"/>
      <c r="J51" s="19">
        <f>SUMIF(Q5:Q50,"010101",J5:J50)</f>
        <v>229634</v>
      </c>
      <c r="K51" s="19"/>
      <c r="L51" s="19">
        <f>SUMIF(Q5:Q50,"010101",L5:L50)</f>
        <v>38772420</v>
      </c>
      <c r="M51" s="16"/>
      <c r="N51" t="s">
        <v>166</v>
      </c>
    </row>
    <row r="52" spans="1:48" ht="30" customHeight="1" x14ac:dyDescent="0.3">
      <c r="A52" s="15" t="s">
        <v>167</v>
      </c>
      <c r="B52" s="16" t="s">
        <v>581</v>
      </c>
      <c r="C52" s="16"/>
      <c r="D52" s="16"/>
      <c r="E52" s="19"/>
      <c r="F52" s="19"/>
      <c r="G52" s="19"/>
      <c r="H52" s="19"/>
      <c r="I52" s="19"/>
      <c r="J52" s="19"/>
      <c r="K52" s="19"/>
      <c r="L52" s="19"/>
      <c r="M52" s="16"/>
      <c r="Q52" s="1" t="s">
        <v>168</v>
      </c>
    </row>
    <row r="53" spans="1:48" ht="30" customHeight="1" x14ac:dyDescent="0.3">
      <c r="A53" s="15" t="s">
        <v>70</v>
      </c>
      <c r="B53" s="15" t="s">
        <v>71</v>
      </c>
      <c r="C53" s="15" t="s">
        <v>60</v>
      </c>
      <c r="D53" s="16">
        <v>25</v>
      </c>
      <c r="E53" s="19">
        <f>TRUNC(일위대가목록!E57,0)</f>
        <v>817</v>
      </c>
      <c r="F53" s="19">
        <f t="shared" ref="F53:F80" si="5">TRUNC(E53*D53, 0)</f>
        <v>20425</v>
      </c>
      <c r="G53" s="19">
        <f>TRUNC(일위대가목록!F57,0)</f>
        <v>14310</v>
      </c>
      <c r="H53" s="19">
        <f t="shared" ref="H53:H80" si="6">TRUNC(G53*D53, 0)</f>
        <v>357750</v>
      </c>
      <c r="I53" s="19">
        <f>TRUNC(일위대가목록!G57,0)</f>
        <v>0</v>
      </c>
      <c r="J53" s="19">
        <f t="shared" ref="J53:J80" si="7">TRUNC(I53*D53, 0)</f>
        <v>0</v>
      </c>
      <c r="K53" s="19">
        <f t="shared" ref="K53:K80" si="8">TRUNC(E53+G53+I53, 0)</f>
        <v>15127</v>
      </c>
      <c r="L53" s="19">
        <f t="shared" ref="L53:L80" si="9">TRUNC(F53+H53+J53, 0)</f>
        <v>378175</v>
      </c>
      <c r="M53" s="15" t="s">
        <v>72</v>
      </c>
      <c r="N53" s="1" t="s">
        <v>73</v>
      </c>
      <c r="O53" s="1" t="s">
        <v>52</v>
      </c>
      <c r="P53" s="1" t="s">
        <v>52</v>
      </c>
      <c r="Q53" s="1" t="s">
        <v>168</v>
      </c>
      <c r="R53" s="1" t="s">
        <v>63</v>
      </c>
      <c r="S53" s="1" t="s">
        <v>64</v>
      </c>
      <c r="T53" s="1" t="s">
        <v>64</v>
      </c>
      <c r="AR53" s="1" t="s">
        <v>52</v>
      </c>
      <c r="AS53" s="1" t="s">
        <v>52</v>
      </c>
      <c r="AU53" s="1" t="s">
        <v>169</v>
      </c>
      <c r="AV53">
        <v>349</v>
      </c>
    </row>
    <row r="54" spans="1:48" ht="30" customHeight="1" x14ac:dyDescent="0.3">
      <c r="A54" s="15" t="s">
        <v>70</v>
      </c>
      <c r="B54" s="15" t="s">
        <v>75</v>
      </c>
      <c r="C54" s="15" t="s">
        <v>60</v>
      </c>
      <c r="D54" s="16">
        <v>28</v>
      </c>
      <c r="E54" s="19">
        <f>TRUNC(일위대가목록!E59,0)</f>
        <v>1610</v>
      </c>
      <c r="F54" s="19">
        <f t="shared" si="5"/>
        <v>45080</v>
      </c>
      <c r="G54" s="19">
        <f>TRUNC(일위대가목록!F59,0)</f>
        <v>22897</v>
      </c>
      <c r="H54" s="19">
        <f t="shared" si="6"/>
        <v>641116</v>
      </c>
      <c r="I54" s="19">
        <f>TRUNC(일위대가목록!G59,0)</f>
        <v>0</v>
      </c>
      <c r="J54" s="19">
        <f t="shared" si="7"/>
        <v>0</v>
      </c>
      <c r="K54" s="19">
        <f t="shared" si="8"/>
        <v>24507</v>
      </c>
      <c r="L54" s="19">
        <f t="shared" si="9"/>
        <v>686196</v>
      </c>
      <c r="M54" s="15" t="s">
        <v>76</v>
      </c>
      <c r="N54" s="1" t="s">
        <v>77</v>
      </c>
      <c r="O54" s="1" t="s">
        <v>52</v>
      </c>
      <c r="P54" s="1" t="s">
        <v>52</v>
      </c>
      <c r="Q54" s="1" t="s">
        <v>168</v>
      </c>
      <c r="R54" s="1" t="s">
        <v>63</v>
      </c>
      <c r="S54" s="1" t="s">
        <v>64</v>
      </c>
      <c r="T54" s="1" t="s">
        <v>64</v>
      </c>
      <c r="AR54" s="1" t="s">
        <v>52</v>
      </c>
      <c r="AS54" s="1" t="s">
        <v>52</v>
      </c>
      <c r="AU54" s="1" t="s">
        <v>170</v>
      </c>
      <c r="AV54">
        <v>350</v>
      </c>
    </row>
    <row r="55" spans="1:48" ht="30" customHeight="1" x14ac:dyDescent="0.3">
      <c r="A55" s="15" t="s">
        <v>171</v>
      </c>
      <c r="B55" s="15" t="s">
        <v>172</v>
      </c>
      <c r="C55" s="15" t="s">
        <v>60</v>
      </c>
      <c r="D55" s="16">
        <v>305</v>
      </c>
      <c r="E55" s="19">
        <f>TRUNC(일위대가목록!E62,0)</f>
        <v>601</v>
      </c>
      <c r="F55" s="19">
        <f t="shared" si="5"/>
        <v>183305</v>
      </c>
      <c r="G55" s="19">
        <f>TRUNC(일위대가목록!F62,0)</f>
        <v>11448</v>
      </c>
      <c r="H55" s="19">
        <f t="shared" si="6"/>
        <v>3491640</v>
      </c>
      <c r="I55" s="19">
        <f>TRUNC(일위대가목록!G62,0)</f>
        <v>0</v>
      </c>
      <c r="J55" s="19">
        <f t="shared" si="7"/>
        <v>0</v>
      </c>
      <c r="K55" s="19">
        <f t="shared" si="8"/>
        <v>12049</v>
      </c>
      <c r="L55" s="19">
        <f t="shared" si="9"/>
        <v>3674945</v>
      </c>
      <c r="M55" s="15" t="s">
        <v>173</v>
      </c>
      <c r="N55" s="1" t="s">
        <v>174</v>
      </c>
      <c r="O55" s="1" t="s">
        <v>52</v>
      </c>
      <c r="P55" s="1" t="s">
        <v>52</v>
      </c>
      <c r="Q55" s="1" t="s">
        <v>168</v>
      </c>
      <c r="R55" s="1" t="s">
        <v>63</v>
      </c>
      <c r="S55" s="1" t="s">
        <v>64</v>
      </c>
      <c r="T55" s="1" t="s">
        <v>64</v>
      </c>
      <c r="AR55" s="1" t="s">
        <v>52</v>
      </c>
      <c r="AS55" s="1" t="s">
        <v>52</v>
      </c>
      <c r="AU55" s="1" t="s">
        <v>175</v>
      </c>
      <c r="AV55">
        <v>351</v>
      </c>
    </row>
    <row r="56" spans="1:48" ht="30" customHeight="1" x14ac:dyDescent="0.3">
      <c r="A56" s="15" t="s">
        <v>171</v>
      </c>
      <c r="B56" s="15" t="s">
        <v>176</v>
      </c>
      <c r="C56" s="15" t="s">
        <v>60</v>
      </c>
      <c r="D56" s="16">
        <v>190</v>
      </c>
      <c r="E56" s="19">
        <f>TRUNC(일위대가목록!E63,0)</f>
        <v>799</v>
      </c>
      <c r="F56" s="19">
        <f t="shared" si="5"/>
        <v>151810</v>
      </c>
      <c r="G56" s="19">
        <f>TRUNC(일위대가목록!F63,0)</f>
        <v>13738</v>
      </c>
      <c r="H56" s="19">
        <f t="shared" si="6"/>
        <v>2610220</v>
      </c>
      <c r="I56" s="19">
        <f>TRUNC(일위대가목록!G63,0)</f>
        <v>0</v>
      </c>
      <c r="J56" s="19">
        <f t="shared" si="7"/>
        <v>0</v>
      </c>
      <c r="K56" s="19">
        <f t="shared" si="8"/>
        <v>14537</v>
      </c>
      <c r="L56" s="19">
        <f t="shared" si="9"/>
        <v>2762030</v>
      </c>
      <c r="M56" s="15" t="s">
        <v>177</v>
      </c>
      <c r="N56" s="1" t="s">
        <v>178</v>
      </c>
      <c r="O56" s="1" t="s">
        <v>52</v>
      </c>
      <c r="P56" s="1" t="s">
        <v>52</v>
      </c>
      <c r="Q56" s="1" t="s">
        <v>168</v>
      </c>
      <c r="R56" s="1" t="s">
        <v>63</v>
      </c>
      <c r="S56" s="1" t="s">
        <v>64</v>
      </c>
      <c r="T56" s="1" t="s">
        <v>64</v>
      </c>
      <c r="AR56" s="1" t="s">
        <v>52</v>
      </c>
      <c r="AS56" s="1" t="s">
        <v>52</v>
      </c>
      <c r="AU56" s="1" t="s">
        <v>179</v>
      </c>
      <c r="AV56">
        <v>352</v>
      </c>
    </row>
    <row r="57" spans="1:48" ht="30" customHeight="1" x14ac:dyDescent="0.3">
      <c r="A57" s="15" t="s">
        <v>171</v>
      </c>
      <c r="B57" s="15" t="s">
        <v>180</v>
      </c>
      <c r="C57" s="15" t="s">
        <v>60</v>
      </c>
      <c r="D57" s="16">
        <v>260</v>
      </c>
      <c r="E57" s="19">
        <f>TRUNC(일위대가목록!E64,0)</f>
        <v>1078</v>
      </c>
      <c r="F57" s="19">
        <f t="shared" si="5"/>
        <v>280280</v>
      </c>
      <c r="G57" s="19">
        <f>TRUNC(일위대가목록!F64,0)</f>
        <v>18318</v>
      </c>
      <c r="H57" s="19">
        <f t="shared" si="6"/>
        <v>4762680</v>
      </c>
      <c r="I57" s="19">
        <f>TRUNC(일위대가목록!G64,0)</f>
        <v>0</v>
      </c>
      <c r="J57" s="19">
        <f t="shared" si="7"/>
        <v>0</v>
      </c>
      <c r="K57" s="19">
        <f t="shared" si="8"/>
        <v>19396</v>
      </c>
      <c r="L57" s="19">
        <f t="shared" si="9"/>
        <v>5042960</v>
      </c>
      <c r="M57" s="15" t="s">
        <v>181</v>
      </c>
      <c r="N57" s="1" t="s">
        <v>182</v>
      </c>
      <c r="O57" s="1" t="s">
        <v>52</v>
      </c>
      <c r="P57" s="1" t="s">
        <v>52</v>
      </c>
      <c r="Q57" s="1" t="s">
        <v>168</v>
      </c>
      <c r="R57" s="1" t="s">
        <v>63</v>
      </c>
      <c r="S57" s="1" t="s">
        <v>64</v>
      </c>
      <c r="T57" s="1" t="s">
        <v>64</v>
      </c>
      <c r="AR57" s="1" t="s">
        <v>52</v>
      </c>
      <c r="AS57" s="1" t="s">
        <v>52</v>
      </c>
      <c r="AU57" s="1" t="s">
        <v>183</v>
      </c>
      <c r="AV57">
        <v>353</v>
      </c>
    </row>
    <row r="58" spans="1:48" ht="30" customHeight="1" x14ac:dyDescent="0.3">
      <c r="A58" s="15" t="s">
        <v>184</v>
      </c>
      <c r="B58" s="15" t="s">
        <v>185</v>
      </c>
      <c r="C58" s="15" t="s">
        <v>60</v>
      </c>
      <c r="D58" s="16">
        <v>24</v>
      </c>
      <c r="E58" s="19">
        <f>TRUNC(일위대가목록!E68,0)</f>
        <v>1226</v>
      </c>
      <c r="F58" s="19">
        <f t="shared" si="5"/>
        <v>29424</v>
      </c>
      <c r="G58" s="19">
        <f>TRUNC(일위대가목록!F68,0)</f>
        <v>15112</v>
      </c>
      <c r="H58" s="19">
        <f t="shared" si="6"/>
        <v>362688</v>
      </c>
      <c r="I58" s="19">
        <f>TRUNC(일위대가목록!G68,0)</f>
        <v>0</v>
      </c>
      <c r="J58" s="19">
        <f t="shared" si="7"/>
        <v>0</v>
      </c>
      <c r="K58" s="19">
        <f t="shared" si="8"/>
        <v>16338</v>
      </c>
      <c r="L58" s="19">
        <f t="shared" si="9"/>
        <v>392112</v>
      </c>
      <c r="M58" s="15" t="s">
        <v>186</v>
      </c>
      <c r="N58" s="1" t="s">
        <v>187</v>
      </c>
      <c r="O58" s="1" t="s">
        <v>52</v>
      </c>
      <c r="P58" s="1" t="s">
        <v>52</v>
      </c>
      <c r="Q58" s="1" t="s">
        <v>168</v>
      </c>
      <c r="R58" s="1" t="s">
        <v>63</v>
      </c>
      <c r="S58" s="1" t="s">
        <v>64</v>
      </c>
      <c r="T58" s="1" t="s">
        <v>64</v>
      </c>
      <c r="AR58" s="1" t="s">
        <v>52</v>
      </c>
      <c r="AS58" s="1" t="s">
        <v>52</v>
      </c>
      <c r="AU58" s="1" t="s">
        <v>188</v>
      </c>
      <c r="AV58">
        <v>354</v>
      </c>
    </row>
    <row r="59" spans="1:48" ht="30" customHeight="1" x14ac:dyDescent="0.3">
      <c r="A59" s="15" t="s">
        <v>184</v>
      </c>
      <c r="B59" s="15" t="s">
        <v>189</v>
      </c>
      <c r="C59" s="15" t="s">
        <v>60</v>
      </c>
      <c r="D59" s="16">
        <v>64</v>
      </c>
      <c r="E59" s="19">
        <f>TRUNC(일위대가목록!E69,0)</f>
        <v>1671</v>
      </c>
      <c r="F59" s="19">
        <f t="shared" si="5"/>
        <v>106944</v>
      </c>
      <c r="G59" s="19">
        <f>TRUNC(일위대가목록!F69,0)</f>
        <v>20264</v>
      </c>
      <c r="H59" s="19">
        <f t="shared" si="6"/>
        <v>1296896</v>
      </c>
      <c r="I59" s="19">
        <f>TRUNC(일위대가목록!G69,0)</f>
        <v>0</v>
      </c>
      <c r="J59" s="19">
        <f t="shared" si="7"/>
        <v>0</v>
      </c>
      <c r="K59" s="19">
        <f t="shared" si="8"/>
        <v>21935</v>
      </c>
      <c r="L59" s="19">
        <f t="shared" si="9"/>
        <v>1403840</v>
      </c>
      <c r="M59" s="15" t="s">
        <v>190</v>
      </c>
      <c r="N59" s="1" t="s">
        <v>191</v>
      </c>
      <c r="O59" s="1" t="s">
        <v>52</v>
      </c>
      <c r="P59" s="1" t="s">
        <v>52</v>
      </c>
      <c r="Q59" s="1" t="s">
        <v>168</v>
      </c>
      <c r="R59" s="1" t="s">
        <v>63</v>
      </c>
      <c r="S59" s="1" t="s">
        <v>64</v>
      </c>
      <c r="T59" s="1" t="s">
        <v>64</v>
      </c>
      <c r="AR59" s="1" t="s">
        <v>52</v>
      </c>
      <c r="AS59" s="1" t="s">
        <v>52</v>
      </c>
      <c r="AU59" s="1" t="s">
        <v>192</v>
      </c>
      <c r="AV59">
        <v>355</v>
      </c>
    </row>
    <row r="60" spans="1:48" ht="30" customHeight="1" x14ac:dyDescent="0.3">
      <c r="A60" s="15" t="s">
        <v>193</v>
      </c>
      <c r="B60" s="15" t="s">
        <v>194</v>
      </c>
      <c r="C60" s="15" t="s">
        <v>60</v>
      </c>
      <c r="D60" s="16">
        <v>10</v>
      </c>
      <c r="E60" s="19">
        <f>TRUNC(일위대가목록!E71,0)</f>
        <v>517</v>
      </c>
      <c r="F60" s="19">
        <f t="shared" si="5"/>
        <v>5170</v>
      </c>
      <c r="G60" s="19">
        <f>TRUNC(일위대가목록!F71,0)</f>
        <v>5288</v>
      </c>
      <c r="H60" s="19">
        <f t="shared" si="6"/>
        <v>52880</v>
      </c>
      <c r="I60" s="19">
        <f>TRUNC(일위대가목록!G71,0)</f>
        <v>0</v>
      </c>
      <c r="J60" s="19">
        <f t="shared" si="7"/>
        <v>0</v>
      </c>
      <c r="K60" s="19">
        <f t="shared" si="8"/>
        <v>5805</v>
      </c>
      <c r="L60" s="19">
        <f t="shared" si="9"/>
        <v>58050</v>
      </c>
      <c r="M60" s="15" t="s">
        <v>195</v>
      </c>
      <c r="N60" s="1" t="s">
        <v>196</v>
      </c>
      <c r="O60" s="1" t="s">
        <v>52</v>
      </c>
      <c r="P60" s="1" t="s">
        <v>52</v>
      </c>
      <c r="Q60" s="1" t="s">
        <v>168</v>
      </c>
      <c r="R60" s="1" t="s">
        <v>63</v>
      </c>
      <c r="S60" s="1" t="s">
        <v>64</v>
      </c>
      <c r="T60" s="1" t="s">
        <v>64</v>
      </c>
      <c r="AR60" s="1" t="s">
        <v>52</v>
      </c>
      <c r="AS60" s="1" t="s">
        <v>52</v>
      </c>
      <c r="AU60" s="1" t="s">
        <v>197</v>
      </c>
      <c r="AV60">
        <v>356</v>
      </c>
    </row>
    <row r="61" spans="1:48" ht="30" customHeight="1" x14ac:dyDescent="0.3">
      <c r="A61" s="15" t="s">
        <v>87</v>
      </c>
      <c r="B61" s="15" t="s">
        <v>88</v>
      </c>
      <c r="C61" s="15" t="s">
        <v>60</v>
      </c>
      <c r="D61" s="16">
        <v>25</v>
      </c>
      <c r="E61" s="19">
        <f>TRUNC(일위대가목록!E75,0)</f>
        <v>1670</v>
      </c>
      <c r="F61" s="19">
        <f t="shared" si="5"/>
        <v>41750</v>
      </c>
      <c r="G61" s="19">
        <f>TRUNC(일위대가목록!F75,0)</f>
        <v>4293</v>
      </c>
      <c r="H61" s="19">
        <f t="shared" si="6"/>
        <v>107325</v>
      </c>
      <c r="I61" s="19">
        <f>TRUNC(일위대가목록!G75,0)</f>
        <v>0</v>
      </c>
      <c r="J61" s="19">
        <f t="shared" si="7"/>
        <v>0</v>
      </c>
      <c r="K61" s="19">
        <f t="shared" si="8"/>
        <v>5963</v>
      </c>
      <c r="L61" s="19">
        <f t="shared" si="9"/>
        <v>149075</v>
      </c>
      <c r="M61" s="15" t="s">
        <v>89</v>
      </c>
      <c r="N61" s="1" t="s">
        <v>90</v>
      </c>
      <c r="O61" s="1" t="s">
        <v>52</v>
      </c>
      <c r="P61" s="1" t="s">
        <v>52</v>
      </c>
      <c r="Q61" s="1" t="s">
        <v>168</v>
      </c>
      <c r="R61" s="1" t="s">
        <v>63</v>
      </c>
      <c r="S61" s="1" t="s">
        <v>64</v>
      </c>
      <c r="T61" s="1" t="s">
        <v>64</v>
      </c>
      <c r="AR61" s="1" t="s">
        <v>52</v>
      </c>
      <c r="AS61" s="1" t="s">
        <v>52</v>
      </c>
      <c r="AU61" s="1" t="s">
        <v>198</v>
      </c>
      <c r="AV61">
        <v>357</v>
      </c>
    </row>
    <row r="62" spans="1:48" ht="30" customHeight="1" x14ac:dyDescent="0.3">
      <c r="A62" s="15" t="s">
        <v>92</v>
      </c>
      <c r="B62" s="15" t="s">
        <v>199</v>
      </c>
      <c r="C62" s="15" t="s">
        <v>60</v>
      </c>
      <c r="D62" s="16">
        <v>35</v>
      </c>
      <c r="E62" s="19">
        <f>TRUNC(일위대가목록!E73,0)</f>
        <v>3415</v>
      </c>
      <c r="F62" s="19">
        <f t="shared" si="5"/>
        <v>119525</v>
      </c>
      <c r="G62" s="19">
        <f>TRUNC(일위대가목록!F73,0)</f>
        <v>10513</v>
      </c>
      <c r="H62" s="19">
        <f t="shared" si="6"/>
        <v>367955</v>
      </c>
      <c r="I62" s="19">
        <f>TRUNC(일위대가목록!G73,0)</f>
        <v>0</v>
      </c>
      <c r="J62" s="19">
        <f t="shared" si="7"/>
        <v>0</v>
      </c>
      <c r="K62" s="19">
        <f t="shared" si="8"/>
        <v>13928</v>
      </c>
      <c r="L62" s="19">
        <f t="shared" si="9"/>
        <v>487480</v>
      </c>
      <c r="M62" s="15" t="s">
        <v>200</v>
      </c>
      <c r="N62" s="1" t="s">
        <v>201</v>
      </c>
      <c r="O62" s="1" t="s">
        <v>52</v>
      </c>
      <c r="P62" s="1" t="s">
        <v>52</v>
      </c>
      <c r="Q62" s="1" t="s">
        <v>168</v>
      </c>
      <c r="R62" s="1" t="s">
        <v>63</v>
      </c>
      <c r="S62" s="1" t="s">
        <v>64</v>
      </c>
      <c r="T62" s="1" t="s">
        <v>64</v>
      </c>
      <c r="AR62" s="1" t="s">
        <v>52</v>
      </c>
      <c r="AS62" s="1" t="s">
        <v>52</v>
      </c>
      <c r="AU62" s="1" t="s">
        <v>202</v>
      </c>
      <c r="AV62">
        <v>358</v>
      </c>
    </row>
    <row r="63" spans="1:48" ht="30" customHeight="1" x14ac:dyDescent="0.3">
      <c r="A63" s="15" t="s">
        <v>92</v>
      </c>
      <c r="B63" s="15" t="s">
        <v>93</v>
      </c>
      <c r="C63" s="15" t="s">
        <v>60</v>
      </c>
      <c r="D63" s="16">
        <v>2635</v>
      </c>
      <c r="E63" s="19">
        <f>TRUNC(일위대가목록!E74,0)</f>
        <v>821</v>
      </c>
      <c r="F63" s="19">
        <f t="shared" si="5"/>
        <v>2163335</v>
      </c>
      <c r="G63" s="19">
        <f>TRUNC(일위대가목록!F74,0)</f>
        <v>6571</v>
      </c>
      <c r="H63" s="19">
        <f t="shared" si="6"/>
        <v>17314585</v>
      </c>
      <c r="I63" s="19">
        <f>TRUNC(일위대가목록!G74,0)</f>
        <v>0</v>
      </c>
      <c r="J63" s="19">
        <f t="shared" si="7"/>
        <v>0</v>
      </c>
      <c r="K63" s="19">
        <f t="shared" si="8"/>
        <v>7392</v>
      </c>
      <c r="L63" s="19">
        <f t="shared" si="9"/>
        <v>19477920</v>
      </c>
      <c r="M63" s="15" t="s">
        <v>94</v>
      </c>
      <c r="N63" s="1" t="s">
        <v>95</v>
      </c>
      <c r="O63" s="1" t="s">
        <v>52</v>
      </c>
      <c r="P63" s="1" t="s">
        <v>52</v>
      </c>
      <c r="Q63" s="1" t="s">
        <v>168</v>
      </c>
      <c r="R63" s="1" t="s">
        <v>63</v>
      </c>
      <c r="S63" s="1" t="s">
        <v>64</v>
      </c>
      <c r="T63" s="1" t="s">
        <v>64</v>
      </c>
      <c r="AR63" s="1" t="s">
        <v>52</v>
      </c>
      <c r="AS63" s="1" t="s">
        <v>52</v>
      </c>
      <c r="AU63" s="1" t="s">
        <v>203</v>
      </c>
      <c r="AV63">
        <v>359</v>
      </c>
    </row>
    <row r="64" spans="1:48" ht="30" customHeight="1" x14ac:dyDescent="0.3">
      <c r="A64" s="15" t="s">
        <v>204</v>
      </c>
      <c r="B64" s="15" t="s">
        <v>205</v>
      </c>
      <c r="C64" s="15" t="s">
        <v>60</v>
      </c>
      <c r="D64" s="16">
        <v>46</v>
      </c>
      <c r="E64" s="19">
        <f>TRUNC(일위대가목록!E16,0)</f>
        <v>1585</v>
      </c>
      <c r="F64" s="19">
        <f t="shared" si="5"/>
        <v>72910</v>
      </c>
      <c r="G64" s="19">
        <f>TRUNC(일위대가목록!F16,0)</f>
        <v>5393</v>
      </c>
      <c r="H64" s="19">
        <f t="shared" si="6"/>
        <v>248078</v>
      </c>
      <c r="I64" s="19">
        <f>TRUNC(일위대가목록!G16,0)</f>
        <v>0</v>
      </c>
      <c r="J64" s="19">
        <f t="shared" si="7"/>
        <v>0</v>
      </c>
      <c r="K64" s="19">
        <f t="shared" si="8"/>
        <v>6978</v>
      </c>
      <c r="L64" s="19">
        <f t="shared" si="9"/>
        <v>320988</v>
      </c>
      <c r="M64" s="15" t="s">
        <v>206</v>
      </c>
      <c r="N64" s="1" t="s">
        <v>207</v>
      </c>
      <c r="O64" s="1" t="s">
        <v>52</v>
      </c>
      <c r="P64" s="1" t="s">
        <v>52</v>
      </c>
      <c r="Q64" s="1" t="s">
        <v>168</v>
      </c>
      <c r="R64" s="1" t="s">
        <v>63</v>
      </c>
      <c r="S64" s="1" t="s">
        <v>64</v>
      </c>
      <c r="T64" s="1" t="s">
        <v>64</v>
      </c>
      <c r="AR64" s="1" t="s">
        <v>52</v>
      </c>
      <c r="AS64" s="1" t="s">
        <v>52</v>
      </c>
      <c r="AU64" s="1" t="s">
        <v>208</v>
      </c>
      <c r="AV64">
        <v>360</v>
      </c>
    </row>
    <row r="65" spans="1:48" ht="30" customHeight="1" x14ac:dyDescent="0.3">
      <c r="A65" s="15" t="s">
        <v>204</v>
      </c>
      <c r="B65" s="15" t="s">
        <v>209</v>
      </c>
      <c r="C65" s="15" t="s">
        <v>60</v>
      </c>
      <c r="D65" s="16">
        <v>35</v>
      </c>
      <c r="E65" s="19">
        <f>TRUNC(일위대가목록!E17,0)</f>
        <v>1541</v>
      </c>
      <c r="F65" s="19">
        <f t="shared" si="5"/>
        <v>53935</v>
      </c>
      <c r="G65" s="19">
        <f>TRUNC(일위대가목록!F17,0)</f>
        <v>5393</v>
      </c>
      <c r="H65" s="19">
        <f t="shared" si="6"/>
        <v>188755</v>
      </c>
      <c r="I65" s="19">
        <f>TRUNC(일위대가목록!G17,0)</f>
        <v>0</v>
      </c>
      <c r="J65" s="19">
        <f t="shared" si="7"/>
        <v>0</v>
      </c>
      <c r="K65" s="19">
        <f t="shared" si="8"/>
        <v>6934</v>
      </c>
      <c r="L65" s="19">
        <f t="shared" si="9"/>
        <v>242690</v>
      </c>
      <c r="M65" s="15" t="s">
        <v>210</v>
      </c>
      <c r="N65" s="1" t="s">
        <v>211</v>
      </c>
      <c r="O65" s="1" t="s">
        <v>52</v>
      </c>
      <c r="P65" s="1" t="s">
        <v>52</v>
      </c>
      <c r="Q65" s="1" t="s">
        <v>168</v>
      </c>
      <c r="R65" s="1" t="s">
        <v>63</v>
      </c>
      <c r="S65" s="1" t="s">
        <v>64</v>
      </c>
      <c r="T65" s="1" t="s">
        <v>64</v>
      </c>
      <c r="AR65" s="1" t="s">
        <v>52</v>
      </c>
      <c r="AS65" s="1" t="s">
        <v>52</v>
      </c>
      <c r="AU65" s="1" t="s">
        <v>212</v>
      </c>
      <c r="AV65">
        <v>361</v>
      </c>
    </row>
    <row r="66" spans="1:48" ht="30" customHeight="1" x14ac:dyDescent="0.3">
      <c r="A66" s="15" t="s">
        <v>213</v>
      </c>
      <c r="B66" s="15" t="s">
        <v>214</v>
      </c>
      <c r="C66" s="15" t="s">
        <v>133</v>
      </c>
      <c r="D66" s="16">
        <v>172</v>
      </c>
      <c r="E66" s="19">
        <f>TRUNC(일위대가목록!E81,0)</f>
        <v>732</v>
      </c>
      <c r="F66" s="19">
        <f t="shared" si="5"/>
        <v>125904</v>
      </c>
      <c r="G66" s="19">
        <f>TRUNC(일위대가목록!F81,0)</f>
        <v>24430</v>
      </c>
      <c r="H66" s="19">
        <f t="shared" si="6"/>
        <v>4201960</v>
      </c>
      <c r="I66" s="19">
        <f>TRUNC(일위대가목록!G81,0)</f>
        <v>0</v>
      </c>
      <c r="J66" s="19">
        <f t="shared" si="7"/>
        <v>0</v>
      </c>
      <c r="K66" s="19">
        <f t="shared" si="8"/>
        <v>25162</v>
      </c>
      <c r="L66" s="19">
        <f t="shared" si="9"/>
        <v>4327864</v>
      </c>
      <c r="M66" s="15" t="s">
        <v>215</v>
      </c>
      <c r="N66" s="1" t="s">
        <v>216</v>
      </c>
      <c r="O66" s="1" t="s">
        <v>52</v>
      </c>
      <c r="P66" s="1" t="s">
        <v>52</v>
      </c>
      <c r="Q66" s="1" t="s">
        <v>168</v>
      </c>
      <c r="R66" s="1" t="s">
        <v>63</v>
      </c>
      <c r="S66" s="1" t="s">
        <v>64</v>
      </c>
      <c r="T66" s="1" t="s">
        <v>64</v>
      </c>
      <c r="AR66" s="1" t="s">
        <v>52</v>
      </c>
      <c r="AS66" s="1" t="s">
        <v>52</v>
      </c>
      <c r="AU66" s="1" t="s">
        <v>217</v>
      </c>
      <c r="AV66">
        <v>362</v>
      </c>
    </row>
    <row r="67" spans="1:48" ht="30" customHeight="1" x14ac:dyDescent="0.3">
      <c r="A67" s="15" t="s">
        <v>218</v>
      </c>
      <c r="B67" s="15" t="s">
        <v>219</v>
      </c>
      <c r="C67" s="15" t="s">
        <v>133</v>
      </c>
      <c r="D67" s="16">
        <v>4</v>
      </c>
      <c r="E67" s="19">
        <f>TRUNC(일위대가목록!E82,0)</f>
        <v>1832</v>
      </c>
      <c r="F67" s="19">
        <f t="shared" si="5"/>
        <v>7328</v>
      </c>
      <c r="G67" s="19">
        <f>TRUNC(일위대가목록!F82,0)</f>
        <v>61076</v>
      </c>
      <c r="H67" s="19">
        <f t="shared" si="6"/>
        <v>244304</v>
      </c>
      <c r="I67" s="19">
        <f>TRUNC(일위대가목록!G82,0)</f>
        <v>0</v>
      </c>
      <c r="J67" s="19">
        <f t="shared" si="7"/>
        <v>0</v>
      </c>
      <c r="K67" s="19">
        <f t="shared" si="8"/>
        <v>62908</v>
      </c>
      <c r="L67" s="19">
        <f t="shared" si="9"/>
        <v>251632</v>
      </c>
      <c r="M67" s="15" t="s">
        <v>220</v>
      </c>
      <c r="N67" s="1" t="s">
        <v>221</v>
      </c>
      <c r="O67" s="1" t="s">
        <v>52</v>
      </c>
      <c r="P67" s="1" t="s">
        <v>52</v>
      </c>
      <c r="Q67" s="1" t="s">
        <v>168</v>
      </c>
      <c r="R67" s="1" t="s">
        <v>63</v>
      </c>
      <c r="S67" s="1" t="s">
        <v>64</v>
      </c>
      <c r="T67" s="1" t="s">
        <v>64</v>
      </c>
      <c r="AR67" s="1" t="s">
        <v>52</v>
      </c>
      <c r="AS67" s="1" t="s">
        <v>52</v>
      </c>
      <c r="AU67" s="1" t="s">
        <v>222</v>
      </c>
      <c r="AV67">
        <v>363</v>
      </c>
    </row>
    <row r="68" spans="1:48" ht="30" customHeight="1" x14ac:dyDescent="0.3">
      <c r="A68" s="15" t="s">
        <v>223</v>
      </c>
      <c r="B68" s="15" t="s">
        <v>52</v>
      </c>
      <c r="C68" s="15" t="s">
        <v>133</v>
      </c>
      <c r="D68" s="16">
        <v>166</v>
      </c>
      <c r="E68" s="19">
        <f>TRUNC(일위대가목록!E83,0)</f>
        <v>812</v>
      </c>
      <c r="F68" s="19">
        <f t="shared" si="5"/>
        <v>134792</v>
      </c>
      <c r="G68" s="19">
        <f>TRUNC(일위대가목록!F83,0)</f>
        <v>27084</v>
      </c>
      <c r="H68" s="19">
        <f t="shared" si="6"/>
        <v>4495944</v>
      </c>
      <c r="I68" s="19">
        <f>TRUNC(일위대가목록!G83,0)</f>
        <v>0</v>
      </c>
      <c r="J68" s="19">
        <f t="shared" si="7"/>
        <v>0</v>
      </c>
      <c r="K68" s="19">
        <f t="shared" si="8"/>
        <v>27896</v>
      </c>
      <c r="L68" s="19">
        <f t="shared" si="9"/>
        <v>4630736</v>
      </c>
      <c r="M68" s="15" t="s">
        <v>224</v>
      </c>
      <c r="N68" s="1" t="s">
        <v>225</v>
      </c>
      <c r="O68" s="1" t="s">
        <v>52</v>
      </c>
      <c r="P68" s="1" t="s">
        <v>52</v>
      </c>
      <c r="Q68" s="1" t="s">
        <v>168</v>
      </c>
      <c r="R68" s="1" t="s">
        <v>63</v>
      </c>
      <c r="S68" s="1" t="s">
        <v>64</v>
      </c>
      <c r="T68" s="1" t="s">
        <v>64</v>
      </c>
      <c r="AR68" s="1" t="s">
        <v>52</v>
      </c>
      <c r="AS68" s="1" t="s">
        <v>52</v>
      </c>
      <c r="AU68" s="1" t="s">
        <v>226</v>
      </c>
      <c r="AV68">
        <v>364</v>
      </c>
    </row>
    <row r="69" spans="1:48" ht="30" customHeight="1" x14ac:dyDescent="0.3">
      <c r="A69" s="15" t="s">
        <v>227</v>
      </c>
      <c r="B69" s="15" t="s">
        <v>228</v>
      </c>
      <c r="C69" s="15" t="s">
        <v>229</v>
      </c>
      <c r="D69" s="16">
        <v>3</v>
      </c>
      <c r="E69" s="19">
        <f>TRUNC(일위대가목록!E84,0)</f>
        <v>2385</v>
      </c>
      <c r="F69" s="19">
        <f t="shared" si="5"/>
        <v>7155</v>
      </c>
      <c r="G69" s="19">
        <f>TRUNC(일위대가목록!F84,0)</f>
        <v>79503</v>
      </c>
      <c r="H69" s="19">
        <f t="shared" si="6"/>
        <v>238509</v>
      </c>
      <c r="I69" s="19">
        <f>TRUNC(일위대가목록!G84,0)</f>
        <v>0</v>
      </c>
      <c r="J69" s="19">
        <f t="shared" si="7"/>
        <v>0</v>
      </c>
      <c r="K69" s="19">
        <f t="shared" si="8"/>
        <v>81888</v>
      </c>
      <c r="L69" s="19">
        <f t="shared" si="9"/>
        <v>245664</v>
      </c>
      <c r="M69" s="15" t="s">
        <v>230</v>
      </c>
      <c r="N69" s="1" t="s">
        <v>231</v>
      </c>
      <c r="O69" s="1" t="s">
        <v>52</v>
      </c>
      <c r="P69" s="1" t="s">
        <v>52</v>
      </c>
      <c r="Q69" s="1" t="s">
        <v>168</v>
      </c>
      <c r="R69" s="1" t="s">
        <v>63</v>
      </c>
      <c r="S69" s="1" t="s">
        <v>64</v>
      </c>
      <c r="T69" s="1" t="s">
        <v>64</v>
      </c>
      <c r="AR69" s="1" t="s">
        <v>52</v>
      </c>
      <c r="AS69" s="1" t="s">
        <v>52</v>
      </c>
      <c r="AU69" s="1" t="s">
        <v>232</v>
      </c>
      <c r="AV69">
        <v>365</v>
      </c>
    </row>
    <row r="70" spans="1:48" ht="30" customHeight="1" x14ac:dyDescent="0.3">
      <c r="A70" s="15" t="s">
        <v>227</v>
      </c>
      <c r="B70" s="15" t="s">
        <v>233</v>
      </c>
      <c r="C70" s="15" t="s">
        <v>229</v>
      </c>
      <c r="D70" s="16">
        <v>4</v>
      </c>
      <c r="E70" s="19">
        <f>TRUNC(일위대가목록!E85,0)</f>
        <v>14310</v>
      </c>
      <c r="F70" s="19">
        <f t="shared" si="5"/>
        <v>57240</v>
      </c>
      <c r="G70" s="19">
        <f>TRUNC(일위대가목록!F85,0)</f>
        <v>477020</v>
      </c>
      <c r="H70" s="19">
        <f t="shared" si="6"/>
        <v>1908080</v>
      </c>
      <c r="I70" s="19">
        <f>TRUNC(일위대가목록!G85,0)</f>
        <v>0</v>
      </c>
      <c r="J70" s="19">
        <f t="shared" si="7"/>
        <v>0</v>
      </c>
      <c r="K70" s="19">
        <f t="shared" si="8"/>
        <v>491330</v>
      </c>
      <c r="L70" s="19">
        <f t="shared" si="9"/>
        <v>1965320</v>
      </c>
      <c r="M70" s="15" t="s">
        <v>234</v>
      </c>
      <c r="N70" s="1" t="s">
        <v>235</v>
      </c>
      <c r="O70" s="1" t="s">
        <v>52</v>
      </c>
      <c r="P70" s="1" t="s">
        <v>52</v>
      </c>
      <c r="Q70" s="1" t="s">
        <v>168</v>
      </c>
      <c r="R70" s="1" t="s">
        <v>63</v>
      </c>
      <c r="S70" s="1" t="s">
        <v>64</v>
      </c>
      <c r="T70" s="1" t="s">
        <v>64</v>
      </c>
      <c r="AR70" s="1" t="s">
        <v>52</v>
      </c>
      <c r="AS70" s="1" t="s">
        <v>52</v>
      </c>
      <c r="AU70" s="1" t="s">
        <v>236</v>
      </c>
      <c r="AV70">
        <v>366</v>
      </c>
    </row>
    <row r="71" spans="1:48" ht="30" customHeight="1" x14ac:dyDescent="0.3">
      <c r="A71" s="15" t="s">
        <v>237</v>
      </c>
      <c r="B71" s="15" t="s">
        <v>238</v>
      </c>
      <c r="C71" s="15" t="s">
        <v>229</v>
      </c>
      <c r="D71" s="16">
        <v>30</v>
      </c>
      <c r="E71" s="19">
        <f>TRUNC(일위대가목록!E86,0)</f>
        <v>845</v>
      </c>
      <c r="F71" s="19">
        <f t="shared" si="5"/>
        <v>25350</v>
      </c>
      <c r="G71" s="19">
        <f>TRUNC(일위대가목록!F86,0)</f>
        <v>28170</v>
      </c>
      <c r="H71" s="19">
        <f t="shared" si="6"/>
        <v>845100</v>
      </c>
      <c r="I71" s="19">
        <f>TRUNC(일위대가목록!G86,0)</f>
        <v>0</v>
      </c>
      <c r="J71" s="19">
        <f t="shared" si="7"/>
        <v>0</v>
      </c>
      <c r="K71" s="19">
        <f t="shared" si="8"/>
        <v>29015</v>
      </c>
      <c r="L71" s="19">
        <f t="shared" si="9"/>
        <v>870450</v>
      </c>
      <c r="M71" s="15" t="s">
        <v>239</v>
      </c>
      <c r="N71" s="1" t="s">
        <v>240</v>
      </c>
      <c r="O71" s="1" t="s">
        <v>52</v>
      </c>
      <c r="P71" s="1" t="s">
        <v>52</v>
      </c>
      <c r="Q71" s="1" t="s">
        <v>168</v>
      </c>
      <c r="R71" s="1" t="s">
        <v>63</v>
      </c>
      <c r="S71" s="1" t="s">
        <v>64</v>
      </c>
      <c r="T71" s="1" t="s">
        <v>64</v>
      </c>
      <c r="AR71" s="1" t="s">
        <v>52</v>
      </c>
      <c r="AS71" s="1" t="s">
        <v>52</v>
      </c>
      <c r="AU71" s="1" t="s">
        <v>241</v>
      </c>
      <c r="AV71">
        <v>367</v>
      </c>
    </row>
    <row r="72" spans="1:48" ht="30" customHeight="1" x14ac:dyDescent="0.3">
      <c r="A72" s="15" t="s">
        <v>242</v>
      </c>
      <c r="B72" s="15" t="s">
        <v>243</v>
      </c>
      <c r="C72" s="15" t="s">
        <v>133</v>
      </c>
      <c r="D72" s="16">
        <v>17</v>
      </c>
      <c r="E72" s="19">
        <f>TRUNC(일위대가목록!E88,0)</f>
        <v>1675</v>
      </c>
      <c r="F72" s="19">
        <f t="shared" si="5"/>
        <v>28475</v>
      </c>
      <c r="G72" s="19">
        <f>TRUNC(일위대가목록!F88,0)</f>
        <v>31484</v>
      </c>
      <c r="H72" s="19">
        <f t="shared" si="6"/>
        <v>535228</v>
      </c>
      <c r="I72" s="19">
        <f>TRUNC(일위대가목록!G88,0)</f>
        <v>0</v>
      </c>
      <c r="J72" s="19">
        <f t="shared" si="7"/>
        <v>0</v>
      </c>
      <c r="K72" s="19">
        <f t="shared" si="8"/>
        <v>33159</v>
      </c>
      <c r="L72" s="19">
        <f t="shared" si="9"/>
        <v>563703</v>
      </c>
      <c r="M72" s="15" t="s">
        <v>244</v>
      </c>
      <c r="N72" s="1" t="s">
        <v>245</v>
      </c>
      <c r="O72" s="1" t="s">
        <v>52</v>
      </c>
      <c r="P72" s="1" t="s">
        <v>52</v>
      </c>
      <c r="Q72" s="1" t="s">
        <v>168</v>
      </c>
      <c r="R72" s="1" t="s">
        <v>63</v>
      </c>
      <c r="S72" s="1" t="s">
        <v>64</v>
      </c>
      <c r="T72" s="1" t="s">
        <v>64</v>
      </c>
      <c r="AR72" s="1" t="s">
        <v>52</v>
      </c>
      <c r="AS72" s="1" t="s">
        <v>52</v>
      </c>
      <c r="AU72" s="1" t="s">
        <v>246</v>
      </c>
      <c r="AV72">
        <v>368</v>
      </c>
    </row>
    <row r="73" spans="1:48" ht="30" customHeight="1" x14ac:dyDescent="0.3">
      <c r="A73" s="15" t="s">
        <v>247</v>
      </c>
      <c r="B73" s="15" t="s">
        <v>248</v>
      </c>
      <c r="C73" s="15" t="s">
        <v>133</v>
      </c>
      <c r="D73" s="16">
        <v>22</v>
      </c>
      <c r="E73" s="19">
        <f>TRUNC(일위대가목록!E89,0)</f>
        <v>2148</v>
      </c>
      <c r="F73" s="19">
        <f t="shared" si="5"/>
        <v>47256</v>
      </c>
      <c r="G73" s="19">
        <f>TRUNC(일위대가목록!F89,0)</f>
        <v>51519</v>
      </c>
      <c r="H73" s="19">
        <f t="shared" si="6"/>
        <v>1133418</v>
      </c>
      <c r="I73" s="19">
        <f>TRUNC(일위대가목록!G89,0)</f>
        <v>0</v>
      </c>
      <c r="J73" s="19">
        <f t="shared" si="7"/>
        <v>0</v>
      </c>
      <c r="K73" s="19">
        <f t="shared" si="8"/>
        <v>53667</v>
      </c>
      <c r="L73" s="19">
        <f t="shared" si="9"/>
        <v>1180674</v>
      </c>
      <c r="M73" s="15" t="s">
        <v>249</v>
      </c>
      <c r="N73" s="1" t="s">
        <v>250</v>
      </c>
      <c r="O73" s="1" t="s">
        <v>52</v>
      </c>
      <c r="P73" s="1" t="s">
        <v>52</v>
      </c>
      <c r="Q73" s="1" t="s">
        <v>168</v>
      </c>
      <c r="R73" s="1" t="s">
        <v>63</v>
      </c>
      <c r="S73" s="1" t="s">
        <v>64</v>
      </c>
      <c r="T73" s="1" t="s">
        <v>64</v>
      </c>
      <c r="AR73" s="1" t="s">
        <v>52</v>
      </c>
      <c r="AS73" s="1" t="s">
        <v>52</v>
      </c>
      <c r="AU73" s="1" t="s">
        <v>251</v>
      </c>
      <c r="AV73">
        <v>369</v>
      </c>
    </row>
    <row r="74" spans="1:48" ht="30" customHeight="1" x14ac:dyDescent="0.3">
      <c r="A74" s="15" t="s">
        <v>247</v>
      </c>
      <c r="B74" s="15" t="s">
        <v>252</v>
      </c>
      <c r="C74" s="15" t="s">
        <v>133</v>
      </c>
      <c r="D74" s="16">
        <v>5</v>
      </c>
      <c r="E74" s="19">
        <f>TRUNC(일위대가목록!E90,0)</f>
        <v>2384</v>
      </c>
      <c r="F74" s="19">
        <f t="shared" si="5"/>
        <v>11920</v>
      </c>
      <c r="G74" s="19">
        <f>TRUNC(일위대가목록!F90,0)</f>
        <v>51519</v>
      </c>
      <c r="H74" s="19">
        <f t="shared" si="6"/>
        <v>257595</v>
      </c>
      <c r="I74" s="19">
        <f>TRUNC(일위대가목록!G90,0)</f>
        <v>0</v>
      </c>
      <c r="J74" s="19">
        <f t="shared" si="7"/>
        <v>0</v>
      </c>
      <c r="K74" s="19">
        <f t="shared" si="8"/>
        <v>53903</v>
      </c>
      <c r="L74" s="19">
        <f t="shared" si="9"/>
        <v>269515</v>
      </c>
      <c r="M74" s="15" t="s">
        <v>253</v>
      </c>
      <c r="N74" s="1" t="s">
        <v>254</v>
      </c>
      <c r="O74" s="1" t="s">
        <v>52</v>
      </c>
      <c r="P74" s="1" t="s">
        <v>52</v>
      </c>
      <c r="Q74" s="1" t="s">
        <v>168</v>
      </c>
      <c r="R74" s="1" t="s">
        <v>63</v>
      </c>
      <c r="S74" s="1" t="s">
        <v>64</v>
      </c>
      <c r="T74" s="1" t="s">
        <v>64</v>
      </c>
      <c r="AR74" s="1" t="s">
        <v>52</v>
      </c>
      <c r="AS74" s="1" t="s">
        <v>52</v>
      </c>
      <c r="AU74" s="1" t="s">
        <v>255</v>
      </c>
      <c r="AV74">
        <v>370</v>
      </c>
    </row>
    <row r="75" spans="1:48" ht="30" customHeight="1" x14ac:dyDescent="0.3">
      <c r="A75" s="15" t="s">
        <v>256</v>
      </c>
      <c r="B75" s="15" t="s">
        <v>257</v>
      </c>
      <c r="C75" s="15" t="s">
        <v>133</v>
      </c>
      <c r="D75" s="16">
        <v>8</v>
      </c>
      <c r="E75" s="19">
        <f>TRUNC(일위대가목록!E24,0)</f>
        <v>4787</v>
      </c>
      <c r="F75" s="19">
        <f t="shared" si="5"/>
        <v>38296</v>
      </c>
      <c r="G75" s="19">
        <f>TRUNC(일위대가목록!F24,0)</f>
        <v>8014</v>
      </c>
      <c r="H75" s="19">
        <f t="shared" si="6"/>
        <v>64112</v>
      </c>
      <c r="I75" s="19">
        <f>TRUNC(일위대가목록!G24,0)</f>
        <v>0</v>
      </c>
      <c r="J75" s="19">
        <f t="shared" si="7"/>
        <v>0</v>
      </c>
      <c r="K75" s="19">
        <f t="shared" si="8"/>
        <v>12801</v>
      </c>
      <c r="L75" s="19">
        <f t="shared" si="9"/>
        <v>102408</v>
      </c>
      <c r="M75" s="15" t="s">
        <v>258</v>
      </c>
      <c r="N75" s="1" t="s">
        <v>259</v>
      </c>
      <c r="O75" s="1" t="s">
        <v>52</v>
      </c>
      <c r="P75" s="1" t="s">
        <v>52</v>
      </c>
      <c r="Q75" s="1" t="s">
        <v>168</v>
      </c>
      <c r="R75" s="1" t="s">
        <v>63</v>
      </c>
      <c r="S75" s="1" t="s">
        <v>64</v>
      </c>
      <c r="T75" s="1" t="s">
        <v>64</v>
      </c>
      <c r="AR75" s="1" t="s">
        <v>52</v>
      </c>
      <c r="AS75" s="1" t="s">
        <v>52</v>
      </c>
      <c r="AU75" s="1" t="s">
        <v>260</v>
      </c>
      <c r="AV75">
        <v>371</v>
      </c>
    </row>
    <row r="76" spans="1:48" ht="30" customHeight="1" x14ac:dyDescent="0.3">
      <c r="A76" s="15" t="s">
        <v>256</v>
      </c>
      <c r="B76" s="15" t="s">
        <v>261</v>
      </c>
      <c r="C76" s="15" t="s">
        <v>133</v>
      </c>
      <c r="D76" s="16">
        <v>16</v>
      </c>
      <c r="E76" s="19">
        <f>TRUNC(일위대가목록!E25,0)</f>
        <v>6715</v>
      </c>
      <c r="F76" s="19">
        <f t="shared" si="5"/>
        <v>107440</v>
      </c>
      <c r="G76" s="19">
        <f>TRUNC(일위대가목록!F25,0)</f>
        <v>9616</v>
      </c>
      <c r="H76" s="19">
        <f t="shared" si="6"/>
        <v>153856</v>
      </c>
      <c r="I76" s="19">
        <f>TRUNC(일위대가목록!G25,0)</f>
        <v>0</v>
      </c>
      <c r="J76" s="19">
        <f t="shared" si="7"/>
        <v>0</v>
      </c>
      <c r="K76" s="19">
        <f t="shared" si="8"/>
        <v>16331</v>
      </c>
      <c r="L76" s="19">
        <f t="shared" si="9"/>
        <v>261296</v>
      </c>
      <c r="M76" s="15" t="s">
        <v>262</v>
      </c>
      <c r="N76" s="1" t="s">
        <v>263</v>
      </c>
      <c r="O76" s="1" t="s">
        <v>52</v>
      </c>
      <c r="P76" s="1" t="s">
        <v>52</v>
      </c>
      <c r="Q76" s="1" t="s">
        <v>168</v>
      </c>
      <c r="R76" s="1" t="s">
        <v>63</v>
      </c>
      <c r="S76" s="1" t="s">
        <v>64</v>
      </c>
      <c r="T76" s="1" t="s">
        <v>64</v>
      </c>
      <c r="AR76" s="1" t="s">
        <v>52</v>
      </c>
      <c r="AS76" s="1" t="s">
        <v>52</v>
      </c>
      <c r="AU76" s="1" t="s">
        <v>264</v>
      </c>
      <c r="AV76">
        <v>372</v>
      </c>
    </row>
    <row r="77" spans="1:48" ht="30" customHeight="1" x14ac:dyDescent="0.3">
      <c r="A77" s="15" t="s">
        <v>265</v>
      </c>
      <c r="B77" s="15" t="s">
        <v>266</v>
      </c>
      <c r="C77" s="15" t="s">
        <v>133</v>
      </c>
      <c r="D77" s="16">
        <v>3</v>
      </c>
      <c r="E77" s="19">
        <f>TRUNC(일위대가목록!E28,0)</f>
        <v>9154</v>
      </c>
      <c r="F77" s="19">
        <f t="shared" si="5"/>
        <v>27462</v>
      </c>
      <c r="G77" s="19">
        <f>TRUNC(일위대가목록!F28,0)</f>
        <v>8494</v>
      </c>
      <c r="H77" s="19">
        <f t="shared" si="6"/>
        <v>25482</v>
      </c>
      <c r="I77" s="19">
        <f>TRUNC(일위대가목록!G28,0)</f>
        <v>0</v>
      </c>
      <c r="J77" s="19">
        <f t="shared" si="7"/>
        <v>0</v>
      </c>
      <c r="K77" s="19">
        <f t="shared" si="8"/>
        <v>17648</v>
      </c>
      <c r="L77" s="19">
        <f t="shared" si="9"/>
        <v>52944</v>
      </c>
      <c r="M77" s="15" t="s">
        <v>267</v>
      </c>
      <c r="N77" s="1" t="s">
        <v>268</v>
      </c>
      <c r="O77" s="1" t="s">
        <v>52</v>
      </c>
      <c r="P77" s="1" t="s">
        <v>52</v>
      </c>
      <c r="Q77" s="1" t="s">
        <v>168</v>
      </c>
      <c r="R77" s="1" t="s">
        <v>63</v>
      </c>
      <c r="S77" s="1" t="s">
        <v>64</v>
      </c>
      <c r="T77" s="1" t="s">
        <v>64</v>
      </c>
      <c r="AR77" s="1" t="s">
        <v>52</v>
      </c>
      <c r="AS77" s="1" t="s">
        <v>52</v>
      </c>
      <c r="AU77" s="1" t="s">
        <v>269</v>
      </c>
      <c r="AV77">
        <v>373</v>
      </c>
    </row>
    <row r="78" spans="1:48" ht="30" customHeight="1" x14ac:dyDescent="0.3">
      <c r="A78" s="15" t="s">
        <v>103</v>
      </c>
      <c r="B78" s="15" t="s">
        <v>104</v>
      </c>
      <c r="C78" s="15" t="s">
        <v>99</v>
      </c>
      <c r="D78" s="16">
        <v>1</v>
      </c>
      <c r="E78" s="19">
        <f>TRUNC(일위대가목록!E50,0)</f>
        <v>38022</v>
      </c>
      <c r="F78" s="19">
        <f t="shared" si="5"/>
        <v>38022</v>
      </c>
      <c r="G78" s="19">
        <f>TRUNC(일위대가목록!F50,0)</f>
        <v>75774</v>
      </c>
      <c r="H78" s="19">
        <f t="shared" si="6"/>
        <v>75774</v>
      </c>
      <c r="I78" s="19">
        <f>TRUNC(일위대가목록!G50,0)</f>
        <v>0</v>
      </c>
      <c r="J78" s="19">
        <f t="shared" si="7"/>
        <v>0</v>
      </c>
      <c r="K78" s="19">
        <f t="shared" si="8"/>
        <v>113796</v>
      </c>
      <c r="L78" s="19">
        <f t="shared" si="9"/>
        <v>113796</v>
      </c>
      <c r="M78" s="15" t="s">
        <v>105</v>
      </c>
      <c r="N78" s="1" t="s">
        <v>106</v>
      </c>
      <c r="O78" s="1" t="s">
        <v>52</v>
      </c>
      <c r="P78" s="1" t="s">
        <v>52</v>
      </c>
      <c r="Q78" s="1" t="s">
        <v>168</v>
      </c>
      <c r="R78" s="1" t="s">
        <v>63</v>
      </c>
      <c r="S78" s="1" t="s">
        <v>64</v>
      </c>
      <c r="T78" s="1" t="s">
        <v>64</v>
      </c>
      <c r="AR78" s="1" t="s">
        <v>52</v>
      </c>
      <c r="AS78" s="1" t="s">
        <v>52</v>
      </c>
      <c r="AU78" s="1" t="s">
        <v>270</v>
      </c>
      <c r="AV78">
        <v>374</v>
      </c>
    </row>
    <row r="79" spans="1:48" ht="30" customHeight="1" x14ac:dyDescent="0.3">
      <c r="A79" s="15" t="s">
        <v>126</v>
      </c>
      <c r="B79" s="15" t="s">
        <v>127</v>
      </c>
      <c r="C79" s="15" t="s">
        <v>60</v>
      </c>
      <c r="D79" s="16">
        <v>10</v>
      </c>
      <c r="E79" s="19">
        <f>TRUNC(일위대가목록!E56,0)</f>
        <v>208</v>
      </c>
      <c r="F79" s="19">
        <f t="shared" si="5"/>
        <v>2080</v>
      </c>
      <c r="G79" s="19">
        <f>TRUNC(일위대가목록!F56,0)</f>
        <v>224</v>
      </c>
      <c r="H79" s="19">
        <f t="shared" si="6"/>
        <v>2240</v>
      </c>
      <c r="I79" s="19">
        <f>TRUNC(일위대가목록!G56,0)</f>
        <v>0</v>
      </c>
      <c r="J79" s="19">
        <f t="shared" si="7"/>
        <v>0</v>
      </c>
      <c r="K79" s="19">
        <f t="shared" si="8"/>
        <v>432</v>
      </c>
      <c r="L79" s="19">
        <f t="shared" si="9"/>
        <v>4320</v>
      </c>
      <c r="M79" s="15" t="s">
        <v>128</v>
      </c>
      <c r="N79" s="1" t="s">
        <v>129</v>
      </c>
      <c r="O79" s="1" t="s">
        <v>52</v>
      </c>
      <c r="P79" s="1" t="s">
        <v>52</v>
      </c>
      <c r="Q79" s="1" t="s">
        <v>168</v>
      </c>
      <c r="R79" s="1" t="s">
        <v>63</v>
      </c>
      <c r="S79" s="1" t="s">
        <v>64</v>
      </c>
      <c r="T79" s="1" t="s">
        <v>64</v>
      </c>
      <c r="AR79" s="1" t="s">
        <v>52</v>
      </c>
      <c r="AS79" s="1" t="s">
        <v>52</v>
      </c>
      <c r="AU79" s="1" t="s">
        <v>271</v>
      </c>
      <c r="AV79">
        <v>375</v>
      </c>
    </row>
    <row r="80" spans="1:48" ht="30" customHeight="1" x14ac:dyDescent="0.3">
      <c r="A80" s="15" t="s">
        <v>272</v>
      </c>
      <c r="B80" s="15" t="s">
        <v>273</v>
      </c>
      <c r="C80" s="15" t="s">
        <v>274</v>
      </c>
      <c r="D80" s="16">
        <v>1</v>
      </c>
      <c r="E80" s="19">
        <f>TRUNC(일위대가목록!E92,0)</f>
        <v>209802</v>
      </c>
      <c r="F80" s="19">
        <f t="shared" si="5"/>
        <v>209802</v>
      </c>
      <c r="G80" s="19">
        <f>TRUNC(일위대가목록!F92,0)</f>
        <v>188904</v>
      </c>
      <c r="H80" s="19">
        <f t="shared" si="6"/>
        <v>188904</v>
      </c>
      <c r="I80" s="19">
        <f>TRUNC(일위대가목록!G92,0)</f>
        <v>0</v>
      </c>
      <c r="J80" s="19">
        <f t="shared" si="7"/>
        <v>0</v>
      </c>
      <c r="K80" s="19">
        <f t="shared" si="8"/>
        <v>398706</v>
      </c>
      <c r="L80" s="19">
        <f t="shared" si="9"/>
        <v>398706</v>
      </c>
      <c r="M80" s="15" t="s">
        <v>275</v>
      </c>
      <c r="N80" s="1" t="s">
        <v>276</v>
      </c>
      <c r="O80" s="1" t="s">
        <v>52</v>
      </c>
      <c r="P80" s="1" t="s">
        <v>52</v>
      </c>
      <c r="Q80" s="1" t="s">
        <v>168</v>
      </c>
      <c r="R80" s="1" t="s">
        <v>63</v>
      </c>
      <c r="S80" s="1" t="s">
        <v>64</v>
      </c>
      <c r="T80" s="1" t="s">
        <v>64</v>
      </c>
      <c r="AR80" s="1" t="s">
        <v>52</v>
      </c>
      <c r="AS80" s="1" t="s">
        <v>52</v>
      </c>
      <c r="AU80" s="1" t="s">
        <v>277</v>
      </c>
      <c r="AV80">
        <v>376</v>
      </c>
    </row>
    <row r="81" spans="1:48" ht="30" customHeight="1" x14ac:dyDescent="0.3">
      <c r="A81" s="15" t="s">
        <v>278</v>
      </c>
      <c r="B81" s="15" t="s">
        <v>52</v>
      </c>
      <c r="C81" s="15" t="s">
        <v>274</v>
      </c>
      <c r="D81" s="16">
        <v>1</v>
      </c>
      <c r="E81" s="19"/>
      <c r="F81" s="19"/>
      <c r="G81" s="19"/>
      <c r="H81" s="19"/>
      <c r="I81" s="19"/>
      <c r="J81" s="19"/>
      <c r="K81" s="19"/>
      <c r="L81" s="19"/>
      <c r="M81" s="15" t="s">
        <v>279</v>
      </c>
      <c r="N81" s="1" t="s">
        <v>280</v>
      </c>
      <c r="O81" s="1" t="s">
        <v>52</v>
      </c>
      <c r="P81" s="1" t="s">
        <v>52</v>
      </c>
      <c r="Q81" s="1" t="s">
        <v>52</v>
      </c>
      <c r="R81" s="1" t="s">
        <v>63</v>
      </c>
      <c r="S81" s="1" t="s">
        <v>64</v>
      </c>
      <c r="T81" s="1" t="s">
        <v>64</v>
      </c>
      <c r="AR81" s="1" t="s">
        <v>279</v>
      </c>
      <c r="AS81" s="1" t="s">
        <v>52</v>
      </c>
      <c r="AU81" s="1" t="s">
        <v>281</v>
      </c>
      <c r="AV81">
        <v>377</v>
      </c>
    </row>
    <row r="82" spans="1:48" ht="30" customHeight="1" x14ac:dyDescent="0.3">
      <c r="A82" s="15" t="s">
        <v>146</v>
      </c>
      <c r="B82" s="15" t="s">
        <v>147</v>
      </c>
      <c r="C82" s="15" t="s">
        <v>148</v>
      </c>
      <c r="D82" s="16">
        <v>8</v>
      </c>
      <c r="E82" s="19">
        <f>TRUNC(일위대가목록!E36,0)</f>
        <v>357</v>
      </c>
      <c r="F82" s="19">
        <f t="shared" ref="F82:F88" si="10">TRUNC(E82*D82, 0)</f>
        <v>2856</v>
      </c>
      <c r="G82" s="19">
        <f>TRUNC(일위대가목록!F36,0)</f>
        <v>7304</v>
      </c>
      <c r="H82" s="19">
        <f t="shared" ref="H82:H88" si="11">TRUNC(G82*D82, 0)</f>
        <v>58432</v>
      </c>
      <c r="I82" s="19">
        <f>TRUNC(일위대가목록!G36,0)</f>
        <v>374</v>
      </c>
      <c r="J82" s="19">
        <f t="shared" ref="J82:J88" si="12">TRUNC(I82*D82, 0)</f>
        <v>2992</v>
      </c>
      <c r="K82" s="19">
        <f t="shared" ref="K82:L88" si="13">TRUNC(E82+G82+I82, 0)</f>
        <v>8035</v>
      </c>
      <c r="L82" s="19">
        <f t="shared" si="13"/>
        <v>64280</v>
      </c>
      <c r="M82" s="15" t="s">
        <v>149</v>
      </c>
      <c r="N82" s="1" t="s">
        <v>150</v>
      </c>
      <c r="O82" s="1" t="s">
        <v>52</v>
      </c>
      <c r="P82" s="1" t="s">
        <v>52</v>
      </c>
      <c r="Q82" s="1" t="s">
        <v>168</v>
      </c>
      <c r="R82" s="1" t="s">
        <v>63</v>
      </c>
      <c r="S82" s="1" t="s">
        <v>64</v>
      </c>
      <c r="T82" s="1" t="s">
        <v>64</v>
      </c>
      <c r="AR82" s="1" t="s">
        <v>52</v>
      </c>
      <c r="AS82" s="1" t="s">
        <v>52</v>
      </c>
      <c r="AU82" s="1" t="s">
        <v>282</v>
      </c>
      <c r="AV82">
        <v>494</v>
      </c>
    </row>
    <row r="83" spans="1:48" ht="30" customHeight="1" x14ac:dyDescent="0.3">
      <c r="A83" s="15" t="s">
        <v>152</v>
      </c>
      <c r="B83" s="15" t="s">
        <v>147</v>
      </c>
      <c r="C83" s="15" t="s">
        <v>148</v>
      </c>
      <c r="D83" s="16">
        <v>8</v>
      </c>
      <c r="E83" s="19">
        <f>TRUNC(일위대가목록!E37,0)</f>
        <v>754</v>
      </c>
      <c r="F83" s="19">
        <f t="shared" si="10"/>
        <v>6032</v>
      </c>
      <c r="G83" s="19">
        <f>TRUNC(일위대가목록!F37,0)</f>
        <v>12504</v>
      </c>
      <c r="H83" s="19">
        <f t="shared" si="11"/>
        <v>100032</v>
      </c>
      <c r="I83" s="19">
        <f>TRUNC(일위대가목록!G37,0)</f>
        <v>566</v>
      </c>
      <c r="J83" s="19">
        <f t="shared" si="12"/>
        <v>4528</v>
      </c>
      <c r="K83" s="19">
        <f t="shared" si="13"/>
        <v>13824</v>
      </c>
      <c r="L83" s="19">
        <f t="shared" si="13"/>
        <v>110592</v>
      </c>
      <c r="M83" s="15" t="s">
        <v>153</v>
      </c>
      <c r="N83" s="1" t="s">
        <v>154</v>
      </c>
      <c r="O83" s="1" t="s">
        <v>52</v>
      </c>
      <c r="P83" s="1" t="s">
        <v>52</v>
      </c>
      <c r="Q83" s="1" t="s">
        <v>168</v>
      </c>
      <c r="R83" s="1" t="s">
        <v>63</v>
      </c>
      <c r="S83" s="1" t="s">
        <v>64</v>
      </c>
      <c r="T83" s="1" t="s">
        <v>64</v>
      </c>
      <c r="AR83" s="1" t="s">
        <v>52</v>
      </c>
      <c r="AS83" s="1" t="s">
        <v>52</v>
      </c>
      <c r="AU83" s="1" t="s">
        <v>283</v>
      </c>
      <c r="AV83">
        <v>495</v>
      </c>
    </row>
    <row r="84" spans="1:48" ht="30" customHeight="1" x14ac:dyDescent="0.3">
      <c r="A84" s="15" t="s">
        <v>284</v>
      </c>
      <c r="B84" s="15" t="s">
        <v>285</v>
      </c>
      <c r="C84" s="15" t="s">
        <v>133</v>
      </c>
      <c r="D84" s="16">
        <v>30</v>
      </c>
      <c r="E84" s="19">
        <f>TRUNC(단가대비표!O71,0)</f>
        <v>340</v>
      </c>
      <c r="F84" s="19">
        <f t="shared" si="10"/>
        <v>10200</v>
      </c>
      <c r="G84" s="19">
        <f>TRUNC(단가대비표!P71,0)</f>
        <v>0</v>
      </c>
      <c r="H84" s="19">
        <f t="shared" si="11"/>
        <v>0</v>
      </c>
      <c r="I84" s="19">
        <f>TRUNC(단가대비표!V71,0)</f>
        <v>0</v>
      </c>
      <c r="J84" s="19">
        <f t="shared" si="12"/>
        <v>0</v>
      </c>
      <c r="K84" s="19">
        <f t="shared" si="13"/>
        <v>340</v>
      </c>
      <c r="L84" s="19">
        <f t="shared" si="13"/>
        <v>10200</v>
      </c>
      <c r="M84" s="15" t="s">
        <v>52</v>
      </c>
      <c r="N84" s="1" t="s">
        <v>286</v>
      </c>
      <c r="O84" s="1" t="s">
        <v>52</v>
      </c>
      <c r="P84" s="1" t="s">
        <v>52</v>
      </c>
      <c r="Q84" s="1" t="s">
        <v>168</v>
      </c>
      <c r="R84" s="1" t="s">
        <v>64</v>
      </c>
      <c r="S84" s="1" t="s">
        <v>64</v>
      </c>
      <c r="T84" s="1" t="s">
        <v>63</v>
      </c>
      <c r="AR84" s="1" t="s">
        <v>52</v>
      </c>
      <c r="AS84" s="1" t="s">
        <v>52</v>
      </c>
      <c r="AU84" s="1" t="s">
        <v>287</v>
      </c>
      <c r="AV84">
        <v>380</v>
      </c>
    </row>
    <row r="85" spans="1:48" ht="30" customHeight="1" x14ac:dyDescent="0.3">
      <c r="A85" s="15" t="s">
        <v>284</v>
      </c>
      <c r="B85" s="15" t="s">
        <v>288</v>
      </c>
      <c r="C85" s="15" t="s">
        <v>133</v>
      </c>
      <c r="D85" s="16">
        <v>16</v>
      </c>
      <c r="E85" s="19">
        <f>TRUNC(단가대비표!O72,0)</f>
        <v>560</v>
      </c>
      <c r="F85" s="19">
        <f t="shared" si="10"/>
        <v>8960</v>
      </c>
      <c r="G85" s="19">
        <f>TRUNC(단가대비표!P72,0)</f>
        <v>0</v>
      </c>
      <c r="H85" s="19">
        <f t="shared" si="11"/>
        <v>0</v>
      </c>
      <c r="I85" s="19">
        <f>TRUNC(단가대비표!V72,0)</f>
        <v>0</v>
      </c>
      <c r="J85" s="19">
        <f t="shared" si="12"/>
        <v>0</v>
      </c>
      <c r="K85" s="19">
        <f t="shared" si="13"/>
        <v>560</v>
      </c>
      <c r="L85" s="19">
        <f t="shared" si="13"/>
        <v>8960</v>
      </c>
      <c r="M85" s="15" t="s">
        <v>52</v>
      </c>
      <c r="N85" s="1" t="s">
        <v>289</v>
      </c>
      <c r="O85" s="1" t="s">
        <v>52</v>
      </c>
      <c r="P85" s="1" t="s">
        <v>52</v>
      </c>
      <c r="Q85" s="1" t="s">
        <v>168</v>
      </c>
      <c r="R85" s="1" t="s">
        <v>64</v>
      </c>
      <c r="S85" s="1" t="s">
        <v>64</v>
      </c>
      <c r="T85" s="1" t="s">
        <v>63</v>
      </c>
      <c r="AR85" s="1" t="s">
        <v>52</v>
      </c>
      <c r="AS85" s="1" t="s">
        <v>52</v>
      </c>
      <c r="AU85" s="1" t="s">
        <v>290</v>
      </c>
      <c r="AV85">
        <v>381</v>
      </c>
    </row>
    <row r="86" spans="1:48" ht="30" customHeight="1" x14ac:dyDescent="0.3">
      <c r="A86" s="15" t="s">
        <v>291</v>
      </c>
      <c r="B86" s="15" t="s">
        <v>292</v>
      </c>
      <c r="C86" s="15" t="s">
        <v>133</v>
      </c>
      <c r="D86" s="16">
        <v>17</v>
      </c>
      <c r="E86" s="19">
        <f>TRUNC(단가대비표!O46,0)</f>
        <v>240</v>
      </c>
      <c r="F86" s="19">
        <f t="shared" si="10"/>
        <v>4080</v>
      </c>
      <c r="G86" s="19">
        <f>TRUNC(단가대비표!P46,0)</f>
        <v>0</v>
      </c>
      <c r="H86" s="19">
        <f t="shared" si="11"/>
        <v>0</v>
      </c>
      <c r="I86" s="19">
        <f>TRUNC(단가대비표!V46,0)</f>
        <v>0</v>
      </c>
      <c r="J86" s="19">
        <f t="shared" si="12"/>
        <v>0</v>
      </c>
      <c r="K86" s="19">
        <f t="shared" si="13"/>
        <v>240</v>
      </c>
      <c r="L86" s="19">
        <f t="shared" si="13"/>
        <v>4080</v>
      </c>
      <c r="M86" s="15" t="s">
        <v>52</v>
      </c>
      <c r="N86" s="1" t="s">
        <v>293</v>
      </c>
      <c r="O86" s="1" t="s">
        <v>52</v>
      </c>
      <c r="P86" s="1" t="s">
        <v>52</v>
      </c>
      <c r="Q86" s="1" t="s">
        <v>168</v>
      </c>
      <c r="R86" s="1" t="s">
        <v>64</v>
      </c>
      <c r="S86" s="1" t="s">
        <v>64</v>
      </c>
      <c r="T86" s="1" t="s">
        <v>63</v>
      </c>
      <c r="AR86" s="1" t="s">
        <v>52</v>
      </c>
      <c r="AS86" s="1" t="s">
        <v>52</v>
      </c>
      <c r="AU86" s="1" t="s">
        <v>294</v>
      </c>
      <c r="AV86">
        <v>382</v>
      </c>
    </row>
    <row r="87" spans="1:48" ht="30" customHeight="1" x14ac:dyDescent="0.3">
      <c r="A87" s="15" t="s">
        <v>295</v>
      </c>
      <c r="B87" s="15" t="s">
        <v>296</v>
      </c>
      <c r="C87" s="15" t="s">
        <v>133</v>
      </c>
      <c r="D87" s="16">
        <v>5</v>
      </c>
      <c r="E87" s="19">
        <f>TRUNC(단가대비표!O47,0)</f>
        <v>400</v>
      </c>
      <c r="F87" s="19">
        <f t="shared" si="10"/>
        <v>2000</v>
      </c>
      <c r="G87" s="19">
        <f>TRUNC(단가대비표!P47,0)</f>
        <v>0</v>
      </c>
      <c r="H87" s="19">
        <f t="shared" si="11"/>
        <v>0</v>
      </c>
      <c r="I87" s="19">
        <f>TRUNC(단가대비표!V47,0)</f>
        <v>0</v>
      </c>
      <c r="J87" s="19">
        <f t="shared" si="12"/>
        <v>0</v>
      </c>
      <c r="K87" s="19">
        <f t="shared" si="13"/>
        <v>400</v>
      </c>
      <c r="L87" s="19">
        <f t="shared" si="13"/>
        <v>2000</v>
      </c>
      <c r="M87" s="15" t="s">
        <v>52</v>
      </c>
      <c r="N87" s="1" t="s">
        <v>297</v>
      </c>
      <c r="O87" s="1" t="s">
        <v>52</v>
      </c>
      <c r="P87" s="1" t="s">
        <v>52</v>
      </c>
      <c r="Q87" s="1" t="s">
        <v>168</v>
      </c>
      <c r="R87" s="1" t="s">
        <v>64</v>
      </c>
      <c r="S87" s="1" t="s">
        <v>64</v>
      </c>
      <c r="T87" s="1" t="s">
        <v>63</v>
      </c>
      <c r="AR87" s="1" t="s">
        <v>52</v>
      </c>
      <c r="AS87" s="1" t="s">
        <v>52</v>
      </c>
      <c r="AU87" s="1" t="s">
        <v>298</v>
      </c>
      <c r="AV87">
        <v>383</v>
      </c>
    </row>
    <row r="88" spans="1:48" ht="30" customHeight="1" x14ac:dyDescent="0.3">
      <c r="A88" s="15" t="s">
        <v>256</v>
      </c>
      <c r="B88" s="15" t="s">
        <v>299</v>
      </c>
      <c r="C88" s="15" t="s">
        <v>133</v>
      </c>
      <c r="D88" s="16">
        <v>39</v>
      </c>
      <c r="E88" s="19">
        <f>TRUNC(일위대가목록!E26,0)</f>
        <v>11088</v>
      </c>
      <c r="F88" s="19">
        <f t="shared" si="10"/>
        <v>432432</v>
      </c>
      <c r="G88" s="19">
        <f>TRUNC(일위대가목록!F26,0)</f>
        <v>17631</v>
      </c>
      <c r="H88" s="19">
        <f t="shared" si="11"/>
        <v>687609</v>
      </c>
      <c r="I88" s="19">
        <f>TRUNC(일위대가목록!G26,0)</f>
        <v>0</v>
      </c>
      <c r="J88" s="19">
        <f t="shared" si="12"/>
        <v>0</v>
      </c>
      <c r="K88" s="19">
        <f t="shared" si="13"/>
        <v>28719</v>
      </c>
      <c r="L88" s="19">
        <f t="shared" si="13"/>
        <v>1120041</v>
      </c>
      <c r="M88" s="15" t="s">
        <v>300</v>
      </c>
      <c r="N88" s="1" t="s">
        <v>301</v>
      </c>
      <c r="O88" s="1" t="s">
        <v>52</v>
      </c>
      <c r="P88" s="1" t="s">
        <v>52</v>
      </c>
      <c r="Q88" s="1" t="s">
        <v>168</v>
      </c>
      <c r="R88" s="1" t="s">
        <v>63</v>
      </c>
      <c r="S88" s="1" t="s">
        <v>64</v>
      </c>
      <c r="T88" s="1" t="s">
        <v>64</v>
      </c>
      <c r="AR88" s="1" t="s">
        <v>52</v>
      </c>
      <c r="AS88" s="1" t="s">
        <v>52</v>
      </c>
      <c r="AU88" s="1" t="s">
        <v>302</v>
      </c>
      <c r="AV88">
        <v>384</v>
      </c>
    </row>
    <row r="89" spans="1:48" ht="30" customHeight="1" x14ac:dyDescent="0.3">
      <c r="A89" s="16"/>
      <c r="B89" s="16"/>
      <c r="C89" s="16"/>
      <c r="D89" s="16"/>
      <c r="E89" s="19"/>
      <c r="F89" s="19"/>
      <c r="G89" s="19"/>
      <c r="H89" s="19"/>
      <c r="I89" s="19"/>
      <c r="J89" s="19"/>
      <c r="K89" s="19"/>
      <c r="L89" s="19"/>
      <c r="M89" s="16"/>
      <c r="Q89" s="1" t="s">
        <v>168</v>
      </c>
    </row>
    <row r="90" spans="1:48" ht="30" customHeight="1" x14ac:dyDescent="0.3">
      <c r="A90" s="16"/>
      <c r="B90" s="16"/>
      <c r="C90" s="16"/>
      <c r="D90" s="16"/>
      <c r="E90" s="19"/>
      <c r="F90" s="19"/>
      <c r="G90" s="19"/>
      <c r="H90" s="19"/>
      <c r="I90" s="19"/>
      <c r="J90" s="19"/>
      <c r="K90" s="19"/>
      <c r="L90" s="19"/>
      <c r="M90" s="16"/>
      <c r="Q90" s="1" t="s">
        <v>168</v>
      </c>
    </row>
    <row r="91" spans="1:48" ht="30" customHeight="1" x14ac:dyDescent="0.3">
      <c r="A91" s="16"/>
      <c r="B91" s="16"/>
      <c r="C91" s="16"/>
      <c r="D91" s="16"/>
      <c r="E91" s="19"/>
      <c r="F91" s="19"/>
      <c r="G91" s="19"/>
      <c r="H91" s="19"/>
      <c r="I91" s="19"/>
      <c r="J91" s="19"/>
      <c r="K91" s="19"/>
      <c r="L91" s="19"/>
      <c r="M91" s="16"/>
      <c r="Q91" s="1" t="s">
        <v>168</v>
      </c>
    </row>
    <row r="92" spans="1:48" ht="30" customHeight="1" x14ac:dyDescent="0.3">
      <c r="A92" s="16"/>
      <c r="B92" s="16"/>
      <c r="C92" s="16"/>
      <c r="D92" s="16"/>
      <c r="E92" s="19"/>
      <c r="F92" s="19"/>
      <c r="G92" s="19"/>
      <c r="H92" s="19"/>
      <c r="I92" s="19"/>
      <c r="J92" s="19"/>
      <c r="K92" s="19"/>
      <c r="L92" s="19"/>
      <c r="M92" s="16"/>
      <c r="Q92" s="1" t="s">
        <v>168</v>
      </c>
    </row>
    <row r="93" spans="1:48" ht="30" customHeight="1" x14ac:dyDescent="0.3">
      <c r="A93" s="16"/>
      <c r="B93" s="16"/>
      <c r="C93" s="16"/>
      <c r="D93" s="16"/>
      <c r="E93" s="19"/>
      <c r="F93" s="19"/>
      <c r="G93" s="19"/>
      <c r="H93" s="19"/>
      <c r="I93" s="19"/>
      <c r="J93" s="19"/>
      <c r="K93" s="19"/>
      <c r="L93" s="19"/>
      <c r="M93" s="16"/>
      <c r="Q93" s="1" t="s">
        <v>168</v>
      </c>
    </row>
    <row r="94" spans="1:48" ht="30" customHeight="1" x14ac:dyDescent="0.3">
      <c r="A94" s="16"/>
      <c r="B94" s="16"/>
      <c r="C94" s="16"/>
      <c r="D94" s="16"/>
      <c r="E94" s="19"/>
      <c r="F94" s="19"/>
      <c r="G94" s="19"/>
      <c r="H94" s="19"/>
      <c r="I94" s="19"/>
      <c r="J94" s="19"/>
      <c r="K94" s="19"/>
      <c r="L94" s="19"/>
      <c r="M94" s="16"/>
      <c r="Q94" s="1" t="s">
        <v>168</v>
      </c>
    </row>
    <row r="95" spans="1:48" ht="30" customHeight="1" x14ac:dyDescent="0.3">
      <c r="A95" s="16"/>
      <c r="B95" s="16"/>
      <c r="C95" s="16"/>
      <c r="D95" s="16"/>
      <c r="E95" s="19"/>
      <c r="F95" s="19"/>
      <c r="G95" s="19"/>
      <c r="H95" s="19"/>
      <c r="I95" s="19"/>
      <c r="J95" s="19"/>
      <c r="K95" s="19"/>
      <c r="L95" s="19"/>
      <c r="M95" s="16"/>
      <c r="Q95" s="1" t="s">
        <v>168</v>
      </c>
    </row>
    <row r="96" spans="1:48" ht="30" customHeight="1" x14ac:dyDescent="0.3">
      <c r="A96" s="16"/>
      <c r="B96" s="16"/>
      <c r="C96" s="16"/>
      <c r="D96" s="16"/>
      <c r="E96" s="19"/>
      <c r="F96" s="19"/>
      <c r="G96" s="19"/>
      <c r="H96" s="19"/>
      <c r="I96" s="19"/>
      <c r="J96" s="19"/>
      <c r="K96" s="19"/>
      <c r="L96" s="19"/>
      <c r="M96" s="16"/>
      <c r="Q96" s="1" t="s">
        <v>168</v>
      </c>
    </row>
    <row r="97" spans="1:48" ht="30" customHeight="1" x14ac:dyDescent="0.3">
      <c r="A97" s="16"/>
      <c r="B97" s="16"/>
      <c r="C97" s="16"/>
      <c r="D97" s="16"/>
      <c r="E97" s="19"/>
      <c r="F97" s="19"/>
      <c r="G97" s="19"/>
      <c r="H97" s="19"/>
      <c r="I97" s="19"/>
      <c r="J97" s="19"/>
      <c r="K97" s="19"/>
      <c r="L97" s="19"/>
      <c r="M97" s="16"/>
      <c r="Q97" s="1" t="s">
        <v>168</v>
      </c>
    </row>
    <row r="98" spans="1:48" ht="30" customHeight="1" x14ac:dyDescent="0.3">
      <c r="A98" s="16"/>
      <c r="B98" s="16"/>
      <c r="C98" s="16"/>
      <c r="D98" s="16"/>
      <c r="E98" s="19"/>
      <c r="F98" s="19"/>
      <c r="G98" s="19"/>
      <c r="H98" s="19"/>
      <c r="I98" s="19"/>
      <c r="J98" s="19"/>
      <c r="K98" s="19"/>
      <c r="L98" s="19"/>
      <c r="M98" s="16"/>
      <c r="Q98" s="1" t="s">
        <v>168</v>
      </c>
    </row>
    <row r="99" spans="1:48" ht="30" customHeight="1" x14ac:dyDescent="0.3">
      <c r="A99" s="15" t="s">
        <v>165</v>
      </c>
      <c r="B99" s="16"/>
      <c r="C99" s="16"/>
      <c r="D99" s="16"/>
      <c r="E99" s="19"/>
      <c r="F99" s="19">
        <f>SUMIF(Q53:Q98,"010102",F53:F98)</f>
        <v>4608975</v>
      </c>
      <c r="G99" s="19"/>
      <c r="H99" s="19">
        <f>SUMIF(Q53:Q98,"010102",H53:H98)</f>
        <v>47019147</v>
      </c>
      <c r="I99" s="19"/>
      <c r="J99" s="19">
        <f>SUMIF(Q53:Q98,"010102",J53:J98)</f>
        <v>7520</v>
      </c>
      <c r="K99" s="19"/>
      <c r="L99" s="19">
        <f>SUMIF(Q53:Q98,"010102",L53:L98)</f>
        <v>51635642</v>
      </c>
      <c r="M99" s="16"/>
      <c r="N99" t="s">
        <v>166</v>
      </c>
    </row>
    <row r="100" spans="1:48" ht="30" customHeight="1" x14ac:dyDescent="0.3">
      <c r="A100" s="15" t="s">
        <v>303</v>
      </c>
      <c r="B100" s="16" t="s">
        <v>582</v>
      </c>
      <c r="C100" s="16"/>
      <c r="D100" s="16"/>
      <c r="E100" s="19"/>
      <c r="F100" s="19"/>
      <c r="G100" s="19"/>
      <c r="H100" s="19"/>
      <c r="I100" s="19"/>
      <c r="J100" s="19"/>
      <c r="K100" s="19"/>
      <c r="L100" s="19"/>
      <c r="M100" s="16"/>
      <c r="Q100" s="1" t="s">
        <v>304</v>
      </c>
    </row>
    <row r="101" spans="1:48" ht="30" customHeight="1" x14ac:dyDescent="0.3">
      <c r="A101" s="15" t="s">
        <v>70</v>
      </c>
      <c r="B101" s="15" t="s">
        <v>71</v>
      </c>
      <c r="C101" s="15" t="s">
        <v>60</v>
      </c>
      <c r="D101" s="16">
        <v>7</v>
      </c>
      <c r="E101" s="19">
        <f>TRUNC(일위대가목록!E57,0)</f>
        <v>817</v>
      </c>
      <c r="F101" s="19">
        <f t="shared" ref="F101:F109" si="14">TRUNC(E101*D101, 0)</f>
        <v>5719</v>
      </c>
      <c r="G101" s="19">
        <f>TRUNC(일위대가목록!F57,0)</f>
        <v>14310</v>
      </c>
      <c r="H101" s="19">
        <f t="shared" ref="H101:H109" si="15">TRUNC(G101*D101, 0)</f>
        <v>100170</v>
      </c>
      <c r="I101" s="19">
        <f>TRUNC(일위대가목록!G57,0)</f>
        <v>0</v>
      </c>
      <c r="J101" s="19">
        <f t="shared" ref="J101:J109" si="16">TRUNC(I101*D101, 0)</f>
        <v>0</v>
      </c>
      <c r="K101" s="19">
        <f t="shared" ref="K101:K109" si="17">TRUNC(E101+G101+I101, 0)</f>
        <v>15127</v>
      </c>
      <c r="L101" s="19">
        <f t="shared" ref="L101:L109" si="18">TRUNC(F101+H101+J101, 0)</f>
        <v>105889</v>
      </c>
      <c r="M101" s="15" t="s">
        <v>72</v>
      </c>
      <c r="N101" s="1" t="s">
        <v>73</v>
      </c>
      <c r="O101" s="1" t="s">
        <v>52</v>
      </c>
      <c r="P101" s="1" t="s">
        <v>52</v>
      </c>
      <c r="Q101" s="1" t="s">
        <v>304</v>
      </c>
      <c r="R101" s="1" t="s">
        <v>63</v>
      </c>
      <c r="S101" s="1" t="s">
        <v>64</v>
      </c>
      <c r="T101" s="1" t="s">
        <v>64</v>
      </c>
      <c r="AR101" s="1" t="s">
        <v>52</v>
      </c>
      <c r="AS101" s="1" t="s">
        <v>52</v>
      </c>
      <c r="AU101" s="1" t="s">
        <v>305</v>
      </c>
      <c r="AV101">
        <v>386</v>
      </c>
    </row>
    <row r="102" spans="1:48" ht="30" customHeight="1" x14ac:dyDescent="0.3">
      <c r="A102" s="15" t="s">
        <v>70</v>
      </c>
      <c r="B102" s="15" t="s">
        <v>75</v>
      </c>
      <c r="C102" s="15" t="s">
        <v>60</v>
      </c>
      <c r="D102" s="16">
        <v>7</v>
      </c>
      <c r="E102" s="19">
        <f>TRUNC(일위대가목록!E59,0)</f>
        <v>1610</v>
      </c>
      <c r="F102" s="19">
        <f t="shared" si="14"/>
        <v>11270</v>
      </c>
      <c r="G102" s="19">
        <f>TRUNC(일위대가목록!F59,0)</f>
        <v>22897</v>
      </c>
      <c r="H102" s="19">
        <f t="shared" si="15"/>
        <v>160279</v>
      </c>
      <c r="I102" s="19">
        <f>TRUNC(일위대가목록!G59,0)</f>
        <v>0</v>
      </c>
      <c r="J102" s="19">
        <f t="shared" si="16"/>
        <v>0</v>
      </c>
      <c r="K102" s="19">
        <f t="shared" si="17"/>
        <v>24507</v>
      </c>
      <c r="L102" s="19">
        <f t="shared" si="18"/>
        <v>171549</v>
      </c>
      <c r="M102" s="15" t="s">
        <v>76</v>
      </c>
      <c r="N102" s="1" t="s">
        <v>77</v>
      </c>
      <c r="O102" s="1" t="s">
        <v>52</v>
      </c>
      <c r="P102" s="1" t="s">
        <v>52</v>
      </c>
      <c r="Q102" s="1" t="s">
        <v>304</v>
      </c>
      <c r="R102" s="1" t="s">
        <v>63</v>
      </c>
      <c r="S102" s="1" t="s">
        <v>64</v>
      </c>
      <c r="T102" s="1" t="s">
        <v>64</v>
      </c>
      <c r="AR102" s="1" t="s">
        <v>52</v>
      </c>
      <c r="AS102" s="1" t="s">
        <v>52</v>
      </c>
      <c r="AU102" s="1" t="s">
        <v>306</v>
      </c>
      <c r="AV102">
        <v>387</v>
      </c>
    </row>
    <row r="103" spans="1:48" ht="30" customHeight="1" x14ac:dyDescent="0.3">
      <c r="A103" s="15" t="s">
        <v>171</v>
      </c>
      <c r="B103" s="15" t="s">
        <v>172</v>
      </c>
      <c r="C103" s="15" t="s">
        <v>60</v>
      </c>
      <c r="D103" s="16">
        <v>24</v>
      </c>
      <c r="E103" s="19">
        <f>TRUNC(일위대가목록!E62,0)</f>
        <v>601</v>
      </c>
      <c r="F103" s="19">
        <f t="shared" si="14"/>
        <v>14424</v>
      </c>
      <c r="G103" s="19">
        <f>TRUNC(일위대가목록!F62,0)</f>
        <v>11448</v>
      </c>
      <c r="H103" s="19">
        <f t="shared" si="15"/>
        <v>274752</v>
      </c>
      <c r="I103" s="19">
        <f>TRUNC(일위대가목록!G62,0)</f>
        <v>0</v>
      </c>
      <c r="J103" s="19">
        <f t="shared" si="16"/>
        <v>0</v>
      </c>
      <c r="K103" s="19">
        <f t="shared" si="17"/>
        <v>12049</v>
      </c>
      <c r="L103" s="19">
        <f t="shared" si="18"/>
        <v>289176</v>
      </c>
      <c r="M103" s="15" t="s">
        <v>173</v>
      </c>
      <c r="N103" s="1" t="s">
        <v>174</v>
      </c>
      <c r="O103" s="1" t="s">
        <v>52</v>
      </c>
      <c r="P103" s="1" t="s">
        <v>52</v>
      </c>
      <c r="Q103" s="1" t="s">
        <v>304</v>
      </c>
      <c r="R103" s="1" t="s">
        <v>63</v>
      </c>
      <c r="S103" s="1" t="s">
        <v>64</v>
      </c>
      <c r="T103" s="1" t="s">
        <v>64</v>
      </c>
      <c r="AR103" s="1" t="s">
        <v>52</v>
      </c>
      <c r="AS103" s="1" t="s">
        <v>52</v>
      </c>
      <c r="AU103" s="1" t="s">
        <v>307</v>
      </c>
      <c r="AV103">
        <v>388</v>
      </c>
    </row>
    <row r="104" spans="1:48" ht="30" customHeight="1" x14ac:dyDescent="0.3">
      <c r="A104" s="15" t="s">
        <v>87</v>
      </c>
      <c r="B104" s="15" t="s">
        <v>88</v>
      </c>
      <c r="C104" s="15" t="s">
        <v>60</v>
      </c>
      <c r="D104" s="16">
        <v>7</v>
      </c>
      <c r="E104" s="19">
        <f>TRUNC(일위대가목록!E75,0)</f>
        <v>1670</v>
      </c>
      <c r="F104" s="19">
        <f t="shared" si="14"/>
        <v>11690</v>
      </c>
      <c r="G104" s="19">
        <f>TRUNC(일위대가목록!F75,0)</f>
        <v>4293</v>
      </c>
      <c r="H104" s="19">
        <f t="shared" si="15"/>
        <v>30051</v>
      </c>
      <c r="I104" s="19">
        <f>TRUNC(일위대가목록!G75,0)</f>
        <v>0</v>
      </c>
      <c r="J104" s="19">
        <f t="shared" si="16"/>
        <v>0</v>
      </c>
      <c r="K104" s="19">
        <f t="shared" si="17"/>
        <v>5963</v>
      </c>
      <c r="L104" s="19">
        <f t="shared" si="18"/>
        <v>41741</v>
      </c>
      <c r="M104" s="15" t="s">
        <v>89</v>
      </c>
      <c r="N104" s="1" t="s">
        <v>90</v>
      </c>
      <c r="O104" s="1" t="s">
        <v>52</v>
      </c>
      <c r="P104" s="1" t="s">
        <v>52</v>
      </c>
      <c r="Q104" s="1" t="s">
        <v>304</v>
      </c>
      <c r="R104" s="1" t="s">
        <v>63</v>
      </c>
      <c r="S104" s="1" t="s">
        <v>64</v>
      </c>
      <c r="T104" s="1" t="s">
        <v>64</v>
      </c>
      <c r="AR104" s="1" t="s">
        <v>52</v>
      </c>
      <c r="AS104" s="1" t="s">
        <v>52</v>
      </c>
      <c r="AU104" s="1" t="s">
        <v>308</v>
      </c>
      <c r="AV104">
        <v>389</v>
      </c>
    </row>
    <row r="105" spans="1:48" ht="30" customHeight="1" x14ac:dyDescent="0.3">
      <c r="A105" s="15" t="s">
        <v>309</v>
      </c>
      <c r="B105" s="15" t="s">
        <v>310</v>
      </c>
      <c r="C105" s="15" t="s">
        <v>60</v>
      </c>
      <c r="D105" s="16">
        <v>26</v>
      </c>
      <c r="E105" s="19">
        <f>TRUNC(일위대가목록!E18,0)</f>
        <v>791</v>
      </c>
      <c r="F105" s="19">
        <f t="shared" si="14"/>
        <v>20566</v>
      </c>
      <c r="G105" s="19">
        <f>TRUNC(일위대가목록!F18,0)</f>
        <v>7447</v>
      </c>
      <c r="H105" s="19">
        <f t="shared" si="15"/>
        <v>193622</v>
      </c>
      <c r="I105" s="19">
        <f>TRUNC(일위대가목록!G18,0)</f>
        <v>0</v>
      </c>
      <c r="J105" s="19">
        <f t="shared" si="16"/>
        <v>0</v>
      </c>
      <c r="K105" s="19">
        <f t="shared" si="17"/>
        <v>8238</v>
      </c>
      <c r="L105" s="19">
        <f t="shared" si="18"/>
        <v>214188</v>
      </c>
      <c r="M105" s="15" t="s">
        <v>311</v>
      </c>
      <c r="N105" s="1" t="s">
        <v>312</v>
      </c>
      <c r="O105" s="1" t="s">
        <v>52</v>
      </c>
      <c r="P105" s="1" t="s">
        <v>52</v>
      </c>
      <c r="Q105" s="1" t="s">
        <v>304</v>
      </c>
      <c r="R105" s="1" t="s">
        <v>63</v>
      </c>
      <c r="S105" s="1" t="s">
        <v>64</v>
      </c>
      <c r="T105" s="1" t="s">
        <v>64</v>
      </c>
      <c r="AR105" s="1" t="s">
        <v>52</v>
      </c>
      <c r="AS105" s="1" t="s">
        <v>52</v>
      </c>
      <c r="AU105" s="1" t="s">
        <v>313</v>
      </c>
      <c r="AV105">
        <v>390</v>
      </c>
    </row>
    <row r="106" spans="1:48" ht="30" customHeight="1" x14ac:dyDescent="0.3">
      <c r="A106" s="15" t="s">
        <v>309</v>
      </c>
      <c r="B106" s="15" t="s">
        <v>314</v>
      </c>
      <c r="C106" s="15" t="s">
        <v>60</v>
      </c>
      <c r="D106" s="16">
        <v>16</v>
      </c>
      <c r="E106" s="19">
        <f>TRUNC(일위대가목록!E19,0)</f>
        <v>1344</v>
      </c>
      <c r="F106" s="19">
        <f t="shared" si="14"/>
        <v>21504</v>
      </c>
      <c r="G106" s="19">
        <f>TRUNC(일위대가목록!F19,0)</f>
        <v>9637</v>
      </c>
      <c r="H106" s="19">
        <f t="shared" si="15"/>
        <v>154192</v>
      </c>
      <c r="I106" s="19">
        <f>TRUNC(일위대가목록!G19,0)</f>
        <v>0</v>
      </c>
      <c r="J106" s="19">
        <f t="shared" si="16"/>
        <v>0</v>
      </c>
      <c r="K106" s="19">
        <f t="shared" si="17"/>
        <v>10981</v>
      </c>
      <c r="L106" s="19">
        <f t="shared" si="18"/>
        <v>175696</v>
      </c>
      <c r="M106" s="15" t="s">
        <v>315</v>
      </c>
      <c r="N106" s="1" t="s">
        <v>316</v>
      </c>
      <c r="O106" s="1" t="s">
        <v>52</v>
      </c>
      <c r="P106" s="1" t="s">
        <v>52</v>
      </c>
      <c r="Q106" s="1" t="s">
        <v>304</v>
      </c>
      <c r="R106" s="1" t="s">
        <v>63</v>
      </c>
      <c r="S106" s="1" t="s">
        <v>64</v>
      </c>
      <c r="T106" s="1" t="s">
        <v>64</v>
      </c>
      <c r="AR106" s="1" t="s">
        <v>52</v>
      </c>
      <c r="AS106" s="1" t="s">
        <v>52</v>
      </c>
      <c r="AU106" s="1" t="s">
        <v>317</v>
      </c>
      <c r="AV106">
        <v>391</v>
      </c>
    </row>
    <row r="107" spans="1:48" ht="30" customHeight="1" x14ac:dyDescent="0.3">
      <c r="A107" s="15" t="s">
        <v>247</v>
      </c>
      <c r="B107" s="15" t="s">
        <v>248</v>
      </c>
      <c r="C107" s="15" t="s">
        <v>133</v>
      </c>
      <c r="D107" s="16">
        <v>2</v>
      </c>
      <c r="E107" s="19">
        <f>TRUNC(일위대가목록!E89,0)</f>
        <v>2148</v>
      </c>
      <c r="F107" s="19">
        <f t="shared" si="14"/>
        <v>4296</v>
      </c>
      <c r="G107" s="19">
        <f>TRUNC(일위대가목록!F89,0)</f>
        <v>51519</v>
      </c>
      <c r="H107" s="19">
        <f t="shared" si="15"/>
        <v>103038</v>
      </c>
      <c r="I107" s="19">
        <f>TRUNC(일위대가목록!G89,0)</f>
        <v>0</v>
      </c>
      <c r="J107" s="19">
        <f t="shared" si="16"/>
        <v>0</v>
      </c>
      <c r="K107" s="19">
        <f t="shared" si="17"/>
        <v>53667</v>
      </c>
      <c r="L107" s="19">
        <f t="shared" si="18"/>
        <v>107334</v>
      </c>
      <c r="M107" s="15" t="s">
        <v>249</v>
      </c>
      <c r="N107" s="1" t="s">
        <v>250</v>
      </c>
      <c r="O107" s="1" t="s">
        <v>52</v>
      </c>
      <c r="P107" s="1" t="s">
        <v>52</v>
      </c>
      <c r="Q107" s="1" t="s">
        <v>304</v>
      </c>
      <c r="R107" s="1" t="s">
        <v>63</v>
      </c>
      <c r="S107" s="1" t="s">
        <v>64</v>
      </c>
      <c r="T107" s="1" t="s">
        <v>64</v>
      </c>
      <c r="AR107" s="1" t="s">
        <v>52</v>
      </c>
      <c r="AS107" s="1" t="s">
        <v>52</v>
      </c>
      <c r="AU107" s="1" t="s">
        <v>318</v>
      </c>
      <c r="AV107">
        <v>392</v>
      </c>
    </row>
    <row r="108" spans="1:48" ht="30" customHeight="1" x14ac:dyDescent="0.3">
      <c r="A108" s="15" t="s">
        <v>319</v>
      </c>
      <c r="B108" s="15" t="s">
        <v>320</v>
      </c>
      <c r="C108" s="15" t="s">
        <v>99</v>
      </c>
      <c r="D108" s="16">
        <v>2</v>
      </c>
      <c r="E108" s="19">
        <f>TRUNC(일위대가목록!E33,0)</f>
        <v>268430</v>
      </c>
      <c r="F108" s="19">
        <f t="shared" si="14"/>
        <v>536860</v>
      </c>
      <c r="G108" s="19">
        <f>TRUNC(일위대가목록!F33,0)</f>
        <v>526179</v>
      </c>
      <c r="H108" s="19">
        <f t="shared" si="15"/>
        <v>1052358</v>
      </c>
      <c r="I108" s="19">
        <f>TRUNC(일위대가목록!G33,0)</f>
        <v>0</v>
      </c>
      <c r="J108" s="19">
        <f t="shared" si="16"/>
        <v>0</v>
      </c>
      <c r="K108" s="19">
        <f t="shared" si="17"/>
        <v>794609</v>
      </c>
      <c r="L108" s="19">
        <f t="shared" si="18"/>
        <v>1589218</v>
      </c>
      <c r="M108" s="15" t="s">
        <v>321</v>
      </c>
      <c r="N108" s="1" t="s">
        <v>322</v>
      </c>
      <c r="O108" s="1" t="s">
        <v>52</v>
      </c>
      <c r="P108" s="1" t="s">
        <v>52</v>
      </c>
      <c r="Q108" s="1" t="s">
        <v>304</v>
      </c>
      <c r="R108" s="1" t="s">
        <v>63</v>
      </c>
      <c r="S108" s="1" t="s">
        <v>64</v>
      </c>
      <c r="T108" s="1" t="s">
        <v>64</v>
      </c>
      <c r="AR108" s="1" t="s">
        <v>52</v>
      </c>
      <c r="AS108" s="1" t="s">
        <v>52</v>
      </c>
      <c r="AU108" s="1" t="s">
        <v>323</v>
      </c>
      <c r="AV108">
        <v>393</v>
      </c>
    </row>
    <row r="109" spans="1:48" ht="30" customHeight="1" x14ac:dyDescent="0.3">
      <c r="A109" s="15" t="s">
        <v>324</v>
      </c>
      <c r="B109" s="15" t="s">
        <v>325</v>
      </c>
      <c r="C109" s="15" t="s">
        <v>133</v>
      </c>
      <c r="D109" s="16">
        <v>2</v>
      </c>
      <c r="E109" s="19">
        <f>TRUNC(일위대가목록!E27,0)</f>
        <v>4758</v>
      </c>
      <c r="F109" s="19">
        <f t="shared" si="14"/>
        <v>9516</v>
      </c>
      <c r="G109" s="19">
        <f>TRUNC(일위대가목록!F27,0)</f>
        <v>24822</v>
      </c>
      <c r="H109" s="19">
        <f t="shared" si="15"/>
        <v>49644</v>
      </c>
      <c r="I109" s="19">
        <f>TRUNC(일위대가목록!G27,0)</f>
        <v>0</v>
      </c>
      <c r="J109" s="19">
        <f t="shared" si="16"/>
        <v>0</v>
      </c>
      <c r="K109" s="19">
        <f t="shared" si="17"/>
        <v>29580</v>
      </c>
      <c r="L109" s="19">
        <f t="shared" si="18"/>
        <v>59160</v>
      </c>
      <c r="M109" s="15" t="s">
        <v>326</v>
      </c>
      <c r="N109" s="1" t="s">
        <v>327</v>
      </c>
      <c r="O109" s="1" t="s">
        <v>52</v>
      </c>
      <c r="P109" s="1" t="s">
        <v>52</v>
      </c>
      <c r="Q109" s="1" t="s">
        <v>304</v>
      </c>
      <c r="R109" s="1" t="s">
        <v>63</v>
      </c>
      <c r="S109" s="1" t="s">
        <v>64</v>
      </c>
      <c r="T109" s="1" t="s">
        <v>64</v>
      </c>
      <c r="AR109" s="1" t="s">
        <v>52</v>
      </c>
      <c r="AS109" s="1" t="s">
        <v>52</v>
      </c>
      <c r="AU109" s="1" t="s">
        <v>328</v>
      </c>
      <c r="AV109">
        <v>394</v>
      </c>
    </row>
    <row r="110" spans="1:48" ht="30" customHeight="1" x14ac:dyDescent="0.3">
      <c r="A110" s="16"/>
      <c r="B110" s="16"/>
      <c r="C110" s="16"/>
      <c r="D110" s="16"/>
      <c r="E110" s="19"/>
      <c r="F110" s="19"/>
      <c r="G110" s="19"/>
      <c r="H110" s="19"/>
      <c r="I110" s="19"/>
      <c r="J110" s="19"/>
      <c r="K110" s="19"/>
      <c r="L110" s="19"/>
      <c r="M110" s="16"/>
      <c r="Q110" s="1" t="s">
        <v>304</v>
      </c>
    </row>
    <row r="111" spans="1:48" ht="30" customHeight="1" x14ac:dyDescent="0.3">
      <c r="A111" s="16"/>
      <c r="B111" s="16"/>
      <c r="C111" s="16"/>
      <c r="D111" s="16"/>
      <c r="E111" s="19"/>
      <c r="F111" s="19"/>
      <c r="G111" s="19"/>
      <c r="H111" s="19"/>
      <c r="I111" s="19"/>
      <c r="J111" s="19"/>
      <c r="K111" s="19"/>
      <c r="L111" s="19"/>
      <c r="M111" s="16"/>
      <c r="Q111" s="1" t="s">
        <v>304</v>
      </c>
    </row>
    <row r="112" spans="1:48" ht="30" customHeight="1" x14ac:dyDescent="0.3">
      <c r="A112" s="16"/>
      <c r="B112" s="16"/>
      <c r="C112" s="16"/>
      <c r="D112" s="16"/>
      <c r="E112" s="19"/>
      <c r="F112" s="19"/>
      <c r="G112" s="19"/>
      <c r="H112" s="19"/>
      <c r="I112" s="19"/>
      <c r="J112" s="19"/>
      <c r="K112" s="19"/>
      <c r="L112" s="19"/>
      <c r="M112" s="16"/>
      <c r="Q112" s="1" t="s">
        <v>304</v>
      </c>
    </row>
    <row r="113" spans="1:48" ht="30" customHeight="1" x14ac:dyDescent="0.3">
      <c r="A113" s="16"/>
      <c r="B113" s="16"/>
      <c r="C113" s="16"/>
      <c r="D113" s="16"/>
      <c r="E113" s="19"/>
      <c r="F113" s="19"/>
      <c r="G113" s="19"/>
      <c r="H113" s="19"/>
      <c r="I113" s="19"/>
      <c r="J113" s="19"/>
      <c r="K113" s="19"/>
      <c r="L113" s="19"/>
      <c r="M113" s="16"/>
      <c r="Q113" s="1" t="s">
        <v>304</v>
      </c>
    </row>
    <row r="114" spans="1:48" ht="30" customHeight="1" x14ac:dyDescent="0.3">
      <c r="A114" s="16"/>
      <c r="B114" s="16"/>
      <c r="C114" s="16"/>
      <c r="D114" s="16"/>
      <c r="E114" s="19"/>
      <c r="F114" s="19"/>
      <c r="G114" s="19"/>
      <c r="H114" s="19"/>
      <c r="I114" s="19"/>
      <c r="J114" s="19"/>
      <c r="K114" s="19"/>
      <c r="L114" s="19"/>
      <c r="M114" s="16"/>
      <c r="Q114" s="1" t="s">
        <v>304</v>
      </c>
    </row>
    <row r="115" spans="1:48" ht="30" customHeight="1" x14ac:dyDescent="0.3">
      <c r="A115" s="16"/>
      <c r="B115" s="16"/>
      <c r="C115" s="16"/>
      <c r="D115" s="16"/>
      <c r="E115" s="19"/>
      <c r="F115" s="19"/>
      <c r="G115" s="19"/>
      <c r="H115" s="19"/>
      <c r="I115" s="19"/>
      <c r="J115" s="19"/>
      <c r="K115" s="19"/>
      <c r="L115" s="19"/>
      <c r="M115" s="16"/>
      <c r="Q115" s="1" t="s">
        <v>304</v>
      </c>
    </row>
    <row r="116" spans="1:48" ht="30" customHeight="1" x14ac:dyDescent="0.3">
      <c r="A116" s="16"/>
      <c r="B116" s="16"/>
      <c r="C116" s="16"/>
      <c r="D116" s="16"/>
      <c r="E116" s="19"/>
      <c r="F116" s="19"/>
      <c r="G116" s="19"/>
      <c r="H116" s="19"/>
      <c r="I116" s="19"/>
      <c r="J116" s="19"/>
      <c r="K116" s="19"/>
      <c r="L116" s="19"/>
      <c r="M116" s="16"/>
      <c r="Q116" s="1" t="s">
        <v>304</v>
      </c>
    </row>
    <row r="117" spans="1:48" ht="30" customHeight="1" x14ac:dyDescent="0.3">
      <c r="A117" s="16"/>
      <c r="B117" s="16"/>
      <c r="C117" s="16"/>
      <c r="D117" s="16"/>
      <c r="E117" s="19"/>
      <c r="F117" s="19"/>
      <c r="G117" s="19"/>
      <c r="H117" s="19"/>
      <c r="I117" s="19"/>
      <c r="J117" s="19"/>
      <c r="K117" s="19"/>
      <c r="L117" s="19"/>
      <c r="M117" s="16"/>
      <c r="Q117" s="1" t="s">
        <v>304</v>
      </c>
    </row>
    <row r="118" spans="1:48" ht="30" customHeight="1" x14ac:dyDescent="0.3">
      <c r="A118" s="16"/>
      <c r="B118" s="16"/>
      <c r="C118" s="16"/>
      <c r="D118" s="16"/>
      <c r="E118" s="19"/>
      <c r="F118" s="19"/>
      <c r="G118" s="19"/>
      <c r="H118" s="19"/>
      <c r="I118" s="19"/>
      <c r="J118" s="19"/>
      <c r="K118" s="19"/>
      <c r="L118" s="19"/>
      <c r="M118" s="16"/>
      <c r="Q118" s="1" t="s">
        <v>304</v>
      </c>
    </row>
    <row r="119" spans="1:48" ht="30" customHeight="1" x14ac:dyDescent="0.3">
      <c r="A119" s="16"/>
      <c r="B119" s="16"/>
      <c r="C119" s="16"/>
      <c r="D119" s="16"/>
      <c r="E119" s="19"/>
      <c r="F119" s="19"/>
      <c r="G119" s="19"/>
      <c r="H119" s="19"/>
      <c r="I119" s="19"/>
      <c r="J119" s="19"/>
      <c r="K119" s="19"/>
      <c r="L119" s="19"/>
      <c r="M119" s="16"/>
      <c r="Q119" s="1" t="s">
        <v>304</v>
      </c>
    </row>
    <row r="120" spans="1:48" ht="30" customHeight="1" x14ac:dyDescent="0.3">
      <c r="A120" s="16"/>
      <c r="B120" s="16"/>
      <c r="C120" s="16"/>
      <c r="D120" s="16"/>
      <c r="E120" s="19"/>
      <c r="F120" s="19"/>
      <c r="G120" s="19"/>
      <c r="H120" s="19"/>
      <c r="I120" s="19"/>
      <c r="J120" s="19"/>
      <c r="K120" s="19"/>
      <c r="L120" s="19"/>
      <c r="M120" s="16"/>
      <c r="Q120" s="1" t="s">
        <v>304</v>
      </c>
    </row>
    <row r="121" spans="1:48" ht="30" customHeight="1" x14ac:dyDescent="0.3">
      <c r="A121" s="16"/>
      <c r="B121" s="16"/>
      <c r="C121" s="16"/>
      <c r="D121" s="16"/>
      <c r="E121" s="19"/>
      <c r="F121" s="19"/>
      <c r="G121" s="19"/>
      <c r="H121" s="19"/>
      <c r="I121" s="19"/>
      <c r="J121" s="19"/>
      <c r="K121" s="19"/>
      <c r="L121" s="19"/>
      <c r="M121" s="16"/>
      <c r="Q121" s="1" t="s">
        <v>304</v>
      </c>
    </row>
    <row r="122" spans="1:48" ht="30" customHeight="1" x14ac:dyDescent="0.3">
      <c r="A122" s="16"/>
      <c r="B122" s="16"/>
      <c r="C122" s="16"/>
      <c r="D122" s="16"/>
      <c r="E122" s="19"/>
      <c r="F122" s="19"/>
      <c r="G122" s="19"/>
      <c r="H122" s="19"/>
      <c r="I122" s="19"/>
      <c r="J122" s="19"/>
      <c r="K122" s="19"/>
      <c r="L122" s="19"/>
      <c r="M122" s="16"/>
      <c r="Q122" s="1" t="s">
        <v>304</v>
      </c>
    </row>
    <row r="123" spans="1:48" ht="30" customHeight="1" x14ac:dyDescent="0.3">
      <c r="A123" s="15" t="s">
        <v>165</v>
      </c>
      <c r="B123" s="16"/>
      <c r="C123" s="16"/>
      <c r="D123" s="16"/>
      <c r="E123" s="19"/>
      <c r="F123" s="19">
        <f>SUMIF(Q101:Q122,"010103",F101:F122)</f>
        <v>635845</v>
      </c>
      <c r="G123" s="19"/>
      <c r="H123" s="19">
        <f>SUMIF(Q101:Q122,"010103",H101:H122)</f>
        <v>2118106</v>
      </c>
      <c r="I123" s="19"/>
      <c r="J123" s="19">
        <f>SUMIF(Q101:Q122,"010103",J101:J122)</f>
        <v>0</v>
      </c>
      <c r="K123" s="19"/>
      <c r="L123" s="19">
        <f>SUMIF(Q101:Q122,"010103",L101:L122)</f>
        <v>2753951</v>
      </c>
      <c r="M123" s="16"/>
      <c r="N123" t="s">
        <v>166</v>
      </c>
    </row>
    <row r="124" spans="1:48" ht="30" customHeight="1" x14ac:dyDescent="0.3">
      <c r="A124" s="15" t="s">
        <v>329</v>
      </c>
      <c r="B124" s="16" t="s">
        <v>582</v>
      </c>
      <c r="C124" s="16"/>
      <c r="D124" s="16"/>
      <c r="E124" s="19"/>
      <c r="F124" s="19"/>
      <c r="G124" s="19"/>
      <c r="H124" s="19"/>
      <c r="I124" s="19"/>
      <c r="J124" s="19"/>
      <c r="K124" s="19"/>
      <c r="L124" s="19"/>
      <c r="M124" s="16"/>
      <c r="Q124" s="1" t="s">
        <v>330</v>
      </c>
    </row>
    <row r="125" spans="1:48" ht="30" customHeight="1" x14ac:dyDescent="0.3">
      <c r="A125" s="15" t="s">
        <v>331</v>
      </c>
      <c r="B125" s="15" t="s">
        <v>332</v>
      </c>
      <c r="C125" s="15" t="s">
        <v>60</v>
      </c>
      <c r="D125" s="16">
        <v>990</v>
      </c>
      <c r="E125" s="19">
        <f>TRUNC(일위대가목록!E45,0)</f>
        <v>510</v>
      </c>
      <c r="F125" s="19">
        <f t="shared" ref="F125:F140" si="19">TRUNC(E125*D125, 0)</f>
        <v>504900</v>
      </c>
      <c r="G125" s="19">
        <f>TRUNC(일위대가목록!F45,0)</f>
        <v>4007</v>
      </c>
      <c r="H125" s="19">
        <f t="shared" ref="H125:H140" si="20">TRUNC(G125*D125, 0)</f>
        <v>3966930</v>
      </c>
      <c r="I125" s="19">
        <f>TRUNC(일위대가목록!G45,0)</f>
        <v>0</v>
      </c>
      <c r="J125" s="19">
        <f t="shared" ref="J125:J140" si="21">TRUNC(I125*D125, 0)</f>
        <v>0</v>
      </c>
      <c r="K125" s="19">
        <f t="shared" ref="K125:K140" si="22">TRUNC(E125+G125+I125, 0)</f>
        <v>4517</v>
      </c>
      <c r="L125" s="19">
        <f t="shared" ref="L125:L140" si="23">TRUNC(F125+H125+J125, 0)</f>
        <v>4471830</v>
      </c>
      <c r="M125" s="15" t="s">
        <v>333</v>
      </c>
      <c r="N125" s="1" t="s">
        <v>334</v>
      </c>
      <c r="O125" s="1" t="s">
        <v>52</v>
      </c>
      <c r="P125" s="1" t="s">
        <v>52</v>
      </c>
      <c r="Q125" s="1" t="s">
        <v>330</v>
      </c>
      <c r="R125" s="1" t="s">
        <v>63</v>
      </c>
      <c r="S125" s="1" t="s">
        <v>64</v>
      </c>
      <c r="T125" s="1" t="s">
        <v>64</v>
      </c>
      <c r="AR125" s="1" t="s">
        <v>52</v>
      </c>
      <c r="AS125" s="1" t="s">
        <v>52</v>
      </c>
      <c r="AU125" s="1" t="s">
        <v>335</v>
      </c>
      <c r="AV125">
        <v>396</v>
      </c>
    </row>
    <row r="126" spans="1:48" ht="30" customHeight="1" x14ac:dyDescent="0.3">
      <c r="A126" s="15" t="s">
        <v>336</v>
      </c>
      <c r="B126" s="15" t="s">
        <v>337</v>
      </c>
      <c r="C126" s="15" t="s">
        <v>60</v>
      </c>
      <c r="D126" s="16">
        <v>24</v>
      </c>
      <c r="E126" s="19">
        <f>TRUNC(일위대가목록!E67,0)</f>
        <v>4824</v>
      </c>
      <c r="F126" s="19">
        <f t="shared" si="19"/>
        <v>115776</v>
      </c>
      <c r="G126" s="19">
        <f>TRUNC(일위대가목록!F67,0)</f>
        <v>22897</v>
      </c>
      <c r="H126" s="19">
        <f t="shared" si="20"/>
        <v>549528</v>
      </c>
      <c r="I126" s="19">
        <f>TRUNC(일위대가목록!G67,0)</f>
        <v>0</v>
      </c>
      <c r="J126" s="19">
        <f t="shared" si="21"/>
        <v>0</v>
      </c>
      <c r="K126" s="19">
        <f t="shared" si="22"/>
        <v>27721</v>
      </c>
      <c r="L126" s="19">
        <f t="shared" si="23"/>
        <v>665304</v>
      </c>
      <c r="M126" s="15" t="s">
        <v>338</v>
      </c>
      <c r="N126" s="1" t="s">
        <v>339</v>
      </c>
      <c r="O126" s="1" t="s">
        <v>52</v>
      </c>
      <c r="P126" s="1" t="s">
        <v>52</v>
      </c>
      <c r="Q126" s="1" t="s">
        <v>330</v>
      </c>
      <c r="R126" s="1" t="s">
        <v>63</v>
      </c>
      <c r="S126" s="1" t="s">
        <v>64</v>
      </c>
      <c r="T126" s="1" t="s">
        <v>64</v>
      </c>
      <c r="AR126" s="1" t="s">
        <v>52</v>
      </c>
      <c r="AS126" s="1" t="s">
        <v>52</v>
      </c>
      <c r="AU126" s="1" t="s">
        <v>340</v>
      </c>
      <c r="AV126">
        <v>397</v>
      </c>
    </row>
    <row r="127" spans="1:48" ht="30" customHeight="1" x14ac:dyDescent="0.3">
      <c r="A127" s="15" t="s">
        <v>171</v>
      </c>
      <c r="B127" s="15" t="s">
        <v>172</v>
      </c>
      <c r="C127" s="15" t="s">
        <v>60</v>
      </c>
      <c r="D127" s="16">
        <v>322</v>
      </c>
      <c r="E127" s="19">
        <f>TRUNC(일위대가목록!E62,0)</f>
        <v>601</v>
      </c>
      <c r="F127" s="19">
        <f t="shared" si="19"/>
        <v>193522</v>
      </c>
      <c r="G127" s="19">
        <f>TRUNC(일위대가목록!F62,0)</f>
        <v>11448</v>
      </c>
      <c r="H127" s="19">
        <f t="shared" si="20"/>
        <v>3686256</v>
      </c>
      <c r="I127" s="19">
        <f>TRUNC(일위대가목록!G62,0)</f>
        <v>0</v>
      </c>
      <c r="J127" s="19">
        <f t="shared" si="21"/>
        <v>0</v>
      </c>
      <c r="K127" s="19">
        <f t="shared" si="22"/>
        <v>12049</v>
      </c>
      <c r="L127" s="19">
        <f t="shared" si="23"/>
        <v>3879778</v>
      </c>
      <c r="M127" s="15" t="s">
        <v>173</v>
      </c>
      <c r="N127" s="1" t="s">
        <v>174</v>
      </c>
      <c r="O127" s="1" t="s">
        <v>52</v>
      </c>
      <c r="P127" s="1" t="s">
        <v>52</v>
      </c>
      <c r="Q127" s="1" t="s">
        <v>330</v>
      </c>
      <c r="R127" s="1" t="s">
        <v>63</v>
      </c>
      <c r="S127" s="1" t="s">
        <v>64</v>
      </c>
      <c r="T127" s="1" t="s">
        <v>64</v>
      </c>
      <c r="AR127" s="1" t="s">
        <v>52</v>
      </c>
      <c r="AS127" s="1" t="s">
        <v>52</v>
      </c>
      <c r="AU127" s="1" t="s">
        <v>341</v>
      </c>
      <c r="AV127">
        <v>398</v>
      </c>
    </row>
    <row r="128" spans="1:48" ht="30" customHeight="1" x14ac:dyDescent="0.3">
      <c r="A128" s="15" t="s">
        <v>171</v>
      </c>
      <c r="B128" s="15" t="s">
        <v>176</v>
      </c>
      <c r="C128" s="15" t="s">
        <v>60</v>
      </c>
      <c r="D128" s="16">
        <v>5</v>
      </c>
      <c r="E128" s="19">
        <f>TRUNC(일위대가목록!E63,0)</f>
        <v>799</v>
      </c>
      <c r="F128" s="19">
        <f t="shared" si="19"/>
        <v>3995</v>
      </c>
      <c r="G128" s="19">
        <f>TRUNC(일위대가목록!F63,0)</f>
        <v>13738</v>
      </c>
      <c r="H128" s="19">
        <f t="shared" si="20"/>
        <v>68690</v>
      </c>
      <c r="I128" s="19">
        <f>TRUNC(일위대가목록!G63,0)</f>
        <v>0</v>
      </c>
      <c r="J128" s="19">
        <f t="shared" si="21"/>
        <v>0</v>
      </c>
      <c r="K128" s="19">
        <f t="shared" si="22"/>
        <v>14537</v>
      </c>
      <c r="L128" s="19">
        <f t="shared" si="23"/>
        <v>72685</v>
      </c>
      <c r="M128" s="15" t="s">
        <v>177</v>
      </c>
      <c r="N128" s="1" t="s">
        <v>178</v>
      </c>
      <c r="O128" s="1" t="s">
        <v>52</v>
      </c>
      <c r="P128" s="1" t="s">
        <v>52</v>
      </c>
      <c r="Q128" s="1" t="s">
        <v>330</v>
      </c>
      <c r="R128" s="1" t="s">
        <v>63</v>
      </c>
      <c r="S128" s="1" t="s">
        <v>64</v>
      </c>
      <c r="T128" s="1" t="s">
        <v>64</v>
      </c>
      <c r="AR128" s="1" t="s">
        <v>52</v>
      </c>
      <c r="AS128" s="1" t="s">
        <v>52</v>
      </c>
      <c r="AU128" s="1" t="s">
        <v>342</v>
      </c>
      <c r="AV128">
        <v>399</v>
      </c>
    </row>
    <row r="129" spans="1:48" ht="30" customHeight="1" x14ac:dyDescent="0.3">
      <c r="A129" s="15" t="s">
        <v>184</v>
      </c>
      <c r="B129" s="15" t="s">
        <v>185</v>
      </c>
      <c r="C129" s="15" t="s">
        <v>60</v>
      </c>
      <c r="D129" s="16">
        <v>48</v>
      </c>
      <c r="E129" s="19">
        <f>TRUNC(일위대가목록!E68,0)</f>
        <v>1226</v>
      </c>
      <c r="F129" s="19">
        <f t="shared" si="19"/>
        <v>58848</v>
      </c>
      <c r="G129" s="19">
        <f>TRUNC(일위대가목록!F68,0)</f>
        <v>15112</v>
      </c>
      <c r="H129" s="19">
        <f t="shared" si="20"/>
        <v>725376</v>
      </c>
      <c r="I129" s="19">
        <f>TRUNC(일위대가목록!G68,0)</f>
        <v>0</v>
      </c>
      <c r="J129" s="19">
        <f t="shared" si="21"/>
        <v>0</v>
      </c>
      <c r="K129" s="19">
        <f t="shared" si="22"/>
        <v>16338</v>
      </c>
      <c r="L129" s="19">
        <f t="shared" si="23"/>
        <v>784224</v>
      </c>
      <c r="M129" s="15" t="s">
        <v>186</v>
      </c>
      <c r="N129" s="1" t="s">
        <v>187</v>
      </c>
      <c r="O129" s="1" t="s">
        <v>52</v>
      </c>
      <c r="P129" s="1" t="s">
        <v>52</v>
      </c>
      <c r="Q129" s="1" t="s">
        <v>330</v>
      </c>
      <c r="R129" s="1" t="s">
        <v>63</v>
      </c>
      <c r="S129" s="1" t="s">
        <v>64</v>
      </c>
      <c r="T129" s="1" t="s">
        <v>64</v>
      </c>
      <c r="AR129" s="1" t="s">
        <v>52</v>
      </c>
      <c r="AS129" s="1" t="s">
        <v>52</v>
      </c>
      <c r="AU129" s="1" t="s">
        <v>343</v>
      </c>
      <c r="AV129">
        <v>400</v>
      </c>
    </row>
    <row r="130" spans="1:48" ht="30" customHeight="1" x14ac:dyDescent="0.3">
      <c r="A130" s="15" t="s">
        <v>344</v>
      </c>
      <c r="B130" s="15" t="s">
        <v>345</v>
      </c>
      <c r="C130" s="15" t="s">
        <v>60</v>
      </c>
      <c r="D130" s="16">
        <v>25</v>
      </c>
      <c r="E130" s="19">
        <f>TRUNC(일위대가목록!E47,0)</f>
        <v>9345</v>
      </c>
      <c r="F130" s="19">
        <f t="shared" si="19"/>
        <v>233625</v>
      </c>
      <c r="G130" s="19">
        <f>TRUNC(일위대가목록!F47,0)</f>
        <v>14018</v>
      </c>
      <c r="H130" s="19">
        <f t="shared" si="20"/>
        <v>350450</v>
      </c>
      <c r="I130" s="19">
        <f>TRUNC(일위대가목록!G47,0)</f>
        <v>0</v>
      </c>
      <c r="J130" s="19">
        <f t="shared" si="21"/>
        <v>0</v>
      </c>
      <c r="K130" s="19">
        <f t="shared" si="22"/>
        <v>23363</v>
      </c>
      <c r="L130" s="19">
        <f t="shared" si="23"/>
        <v>584075</v>
      </c>
      <c r="M130" s="15" t="s">
        <v>346</v>
      </c>
      <c r="N130" s="1" t="s">
        <v>347</v>
      </c>
      <c r="O130" s="1" t="s">
        <v>52</v>
      </c>
      <c r="P130" s="1" t="s">
        <v>52</v>
      </c>
      <c r="Q130" s="1" t="s">
        <v>330</v>
      </c>
      <c r="R130" s="1" t="s">
        <v>63</v>
      </c>
      <c r="S130" s="1" t="s">
        <v>64</v>
      </c>
      <c r="T130" s="1" t="s">
        <v>64</v>
      </c>
      <c r="AR130" s="1" t="s">
        <v>52</v>
      </c>
      <c r="AS130" s="1" t="s">
        <v>52</v>
      </c>
      <c r="AU130" s="1" t="s">
        <v>348</v>
      </c>
      <c r="AV130">
        <v>401</v>
      </c>
    </row>
    <row r="131" spans="1:48" ht="30" customHeight="1" x14ac:dyDescent="0.3">
      <c r="A131" s="15" t="s">
        <v>344</v>
      </c>
      <c r="B131" s="15" t="s">
        <v>349</v>
      </c>
      <c r="C131" s="15" t="s">
        <v>60</v>
      </c>
      <c r="D131" s="16">
        <v>28</v>
      </c>
      <c r="E131" s="19">
        <f>TRUNC(일위대가목록!E48,0)</f>
        <v>17529</v>
      </c>
      <c r="F131" s="19">
        <f t="shared" si="19"/>
        <v>490812</v>
      </c>
      <c r="G131" s="19">
        <f>TRUNC(일위대가목록!F48,0)</f>
        <v>21027</v>
      </c>
      <c r="H131" s="19">
        <f t="shared" si="20"/>
        <v>588756</v>
      </c>
      <c r="I131" s="19">
        <f>TRUNC(일위대가목록!G48,0)</f>
        <v>0</v>
      </c>
      <c r="J131" s="19">
        <f t="shared" si="21"/>
        <v>0</v>
      </c>
      <c r="K131" s="19">
        <f t="shared" si="22"/>
        <v>38556</v>
      </c>
      <c r="L131" s="19">
        <f t="shared" si="23"/>
        <v>1079568</v>
      </c>
      <c r="M131" s="15" t="s">
        <v>350</v>
      </c>
      <c r="N131" s="1" t="s">
        <v>351</v>
      </c>
      <c r="O131" s="1" t="s">
        <v>52</v>
      </c>
      <c r="P131" s="1" t="s">
        <v>52</v>
      </c>
      <c r="Q131" s="1" t="s">
        <v>330</v>
      </c>
      <c r="R131" s="1" t="s">
        <v>63</v>
      </c>
      <c r="S131" s="1" t="s">
        <v>64</v>
      </c>
      <c r="T131" s="1" t="s">
        <v>64</v>
      </c>
      <c r="AR131" s="1" t="s">
        <v>52</v>
      </c>
      <c r="AS131" s="1" t="s">
        <v>52</v>
      </c>
      <c r="AU131" s="1" t="s">
        <v>352</v>
      </c>
      <c r="AV131">
        <v>402</v>
      </c>
    </row>
    <row r="132" spans="1:48" ht="30" customHeight="1" x14ac:dyDescent="0.3">
      <c r="A132" s="15" t="s">
        <v>353</v>
      </c>
      <c r="B132" s="15" t="s">
        <v>354</v>
      </c>
      <c r="C132" s="15" t="s">
        <v>99</v>
      </c>
      <c r="D132" s="16">
        <v>3</v>
      </c>
      <c r="E132" s="19">
        <f>TRUNC(일위대가목록!E43,0)</f>
        <v>2412</v>
      </c>
      <c r="F132" s="19">
        <f t="shared" si="19"/>
        <v>7236</v>
      </c>
      <c r="G132" s="19">
        <f>TRUNC(일위대가목록!F43,0)</f>
        <v>21466</v>
      </c>
      <c r="H132" s="19">
        <f t="shared" si="20"/>
        <v>64398</v>
      </c>
      <c r="I132" s="19">
        <f>TRUNC(일위대가목록!G43,0)</f>
        <v>0</v>
      </c>
      <c r="J132" s="19">
        <f t="shared" si="21"/>
        <v>0</v>
      </c>
      <c r="K132" s="19">
        <f t="shared" si="22"/>
        <v>23878</v>
      </c>
      <c r="L132" s="19">
        <f t="shared" si="23"/>
        <v>71634</v>
      </c>
      <c r="M132" s="15" t="s">
        <v>355</v>
      </c>
      <c r="N132" s="1" t="s">
        <v>356</v>
      </c>
      <c r="O132" s="1" t="s">
        <v>52</v>
      </c>
      <c r="P132" s="1" t="s">
        <v>52</v>
      </c>
      <c r="Q132" s="1" t="s">
        <v>330</v>
      </c>
      <c r="R132" s="1" t="s">
        <v>63</v>
      </c>
      <c r="S132" s="1" t="s">
        <v>64</v>
      </c>
      <c r="T132" s="1" t="s">
        <v>64</v>
      </c>
      <c r="AR132" s="1" t="s">
        <v>52</v>
      </c>
      <c r="AS132" s="1" t="s">
        <v>52</v>
      </c>
      <c r="AU132" s="1" t="s">
        <v>357</v>
      </c>
      <c r="AV132">
        <v>403</v>
      </c>
    </row>
    <row r="133" spans="1:48" ht="30" customHeight="1" x14ac:dyDescent="0.3">
      <c r="A133" s="15" t="s">
        <v>242</v>
      </c>
      <c r="B133" s="15" t="s">
        <v>358</v>
      </c>
      <c r="C133" s="15" t="s">
        <v>133</v>
      </c>
      <c r="D133" s="16">
        <v>29</v>
      </c>
      <c r="E133" s="19">
        <f>TRUNC(일위대가목록!E87,0)</f>
        <v>1571</v>
      </c>
      <c r="F133" s="19">
        <f t="shared" si="19"/>
        <v>45559</v>
      </c>
      <c r="G133" s="19">
        <f>TRUNC(일위대가목록!F87,0)</f>
        <v>31484</v>
      </c>
      <c r="H133" s="19">
        <f t="shared" si="20"/>
        <v>913036</v>
      </c>
      <c r="I133" s="19">
        <f>TRUNC(일위대가목록!G87,0)</f>
        <v>0</v>
      </c>
      <c r="J133" s="19">
        <f t="shared" si="21"/>
        <v>0</v>
      </c>
      <c r="K133" s="19">
        <f t="shared" si="22"/>
        <v>33055</v>
      </c>
      <c r="L133" s="19">
        <f t="shared" si="23"/>
        <v>958595</v>
      </c>
      <c r="M133" s="15" t="s">
        <v>359</v>
      </c>
      <c r="N133" s="1" t="s">
        <v>360</v>
      </c>
      <c r="O133" s="1" t="s">
        <v>52</v>
      </c>
      <c r="P133" s="1" t="s">
        <v>52</v>
      </c>
      <c r="Q133" s="1" t="s">
        <v>330</v>
      </c>
      <c r="R133" s="1" t="s">
        <v>63</v>
      </c>
      <c r="S133" s="1" t="s">
        <v>64</v>
      </c>
      <c r="T133" s="1" t="s">
        <v>64</v>
      </c>
      <c r="AR133" s="1" t="s">
        <v>52</v>
      </c>
      <c r="AS133" s="1" t="s">
        <v>52</v>
      </c>
      <c r="AU133" s="1" t="s">
        <v>361</v>
      </c>
      <c r="AV133">
        <v>404</v>
      </c>
    </row>
    <row r="134" spans="1:48" ht="30" customHeight="1" x14ac:dyDescent="0.3">
      <c r="A134" s="15" t="s">
        <v>242</v>
      </c>
      <c r="B134" s="15" t="s">
        <v>243</v>
      </c>
      <c r="C134" s="15" t="s">
        <v>133</v>
      </c>
      <c r="D134" s="16">
        <v>7</v>
      </c>
      <c r="E134" s="19">
        <f>TRUNC(일위대가목록!E88,0)</f>
        <v>1675</v>
      </c>
      <c r="F134" s="19">
        <f t="shared" si="19"/>
        <v>11725</v>
      </c>
      <c r="G134" s="19">
        <f>TRUNC(일위대가목록!F88,0)</f>
        <v>31484</v>
      </c>
      <c r="H134" s="19">
        <f t="shared" si="20"/>
        <v>220388</v>
      </c>
      <c r="I134" s="19">
        <f>TRUNC(일위대가목록!G88,0)</f>
        <v>0</v>
      </c>
      <c r="J134" s="19">
        <f t="shared" si="21"/>
        <v>0</v>
      </c>
      <c r="K134" s="19">
        <f t="shared" si="22"/>
        <v>33159</v>
      </c>
      <c r="L134" s="19">
        <f t="shared" si="23"/>
        <v>232113</v>
      </c>
      <c r="M134" s="15" t="s">
        <v>244</v>
      </c>
      <c r="N134" s="1" t="s">
        <v>245</v>
      </c>
      <c r="O134" s="1" t="s">
        <v>52</v>
      </c>
      <c r="P134" s="1" t="s">
        <v>52</v>
      </c>
      <c r="Q134" s="1" t="s">
        <v>330</v>
      </c>
      <c r="R134" s="1" t="s">
        <v>63</v>
      </c>
      <c r="S134" s="1" t="s">
        <v>64</v>
      </c>
      <c r="T134" s="1" t="s">
        <v>64</v>
      </c>
      <c r="AR134" s="1" t="s">
        <v>52</v>
      </c>
      <c r="AS134" s="1" t="s">
        <v>52</v>
      </c>
      <c r="AU134" s="1" t="s">
        <v>362</v>
      </c>
      <c r="AV134">
        <v>405</v>
      </c>
    </row>
    <row r="135" spans="1:48" ht="30" customHeight="1" x14ac:dyDescent="0.3">
      <c r="A135" s="15" t="s">
        <v>247</v>
      </c>
      <c r="B135" s="15" t="s">
        <v>248</v>
      </c>
      <c r="C135" s="15" t="s">
        <v>133</v>
      </c>
      <c r="D135" s="16">
        <v>9</v>
      </c>
      <c r="E135" s="19">
        <f>TRUNC(일위대가목록!E89,0)</f>
        <v>2148</v>
      </c>
      <c r="F135" s="19">
        <f t="shared" si="19"/>
        <v>19332</v>
      </c>
      <c r="G135" s="19">
        <f>TRUNC(일위대가목록!F89,0)</f>
        <v>51519</v>
      </c>
      <c r="H135" s="19">
        <f t="shared" si="20"/>
        <v>463671</v>
      </c>
      <c r="I135" s="19">
        <f>TRUNC(일위대가목록!G89,0)</f>
        <v>0</v>
      </c>
      <c r="J135" s="19">
        <f t="shared" si="21"/>
        <v>0</v>
      </c>
      <c r="K135" s="19">
        <f t="shared" si="22"/>
        <v>53667</v>
      </c>
      <c r="L135" s="19">
        <f t="shared" si="23"/>
        <v>483003</v>
      </c>
      <c r="M135" s="15" t="s">
        <v>249</v>
      </c>
      <c r="N135" s="1" t="s">
        <v>250</v>
      </c>
      <c r="O135" s="1" t="s">
        <v>52</v>
      </c>
      <c r="P135" s="1" t="s">
        <v>52</v>
      </c>
      <c r="Q135" s="1" t="s">
        <v>330</v>
      </c>
      <c r="R135" s="1" t="s">
        <v>63</v>
      </c>
      <c r="S135" s="1" t="s">
        <v>64</v>
      </c>
      <c r="T135" s="1" t="s">
        <v>64</v>
      </c>
      <c r="AR135" s="1" t="s">
        <v>52</v>
      </c>
      <c r="AS135" s="1" t="s">
        <v>52</v>
      </c>
      <c r="AU135" s="1" t="s">
        <v>363</v>
      </c>
      <c r="AV135">
        <v>406</v>
      </c>
    </row>
    <row r="136" spans="1:48" ht="30" customHeight="1" x14ac:dyDescent="0.3">
      <c r="A136" s="15" t="s">
        <v>247</v>
      </c>
      <c r="B136" s="15" t="s">
        <v>252</v>
      </c>
      <c r="C136" s="15" t="s">
        <v>133</v>
      </c>
      <c r="D136" s="16">
        <v>1</v>
      </c>
      <c r="E136" s="19">
        <f>TRUNC(일위대가목록!E90,0)</f>
        <v>2384</v>
      </c>
      <c r="F136" s="19">
        <f t="shared" si="19"/>
        <v>2384</v>
      </c>
      <c r="G136" s="19">
        <f>TRUNC(일위대가목록!F90,0)</f>
        <v>51519</v>
      </c>
      <c r="H136" s="19">
        <f t="shared" si="20"/>
        <v>51519</v>
      </c>
      <c r="I136" s="19">
        <f>TRUNC(일위대가목록!G90,0)</f>
        <v>0</v>
      </c>
      <c r="J136" s="19">
        <f t="shared" si="21"/>
        <v>0</v>
      </c>
      <c r="K136" s="19">
        <f t="shared" si="22"/>
        <v>53903</v>
      </c>
      <c r="L136" s="19">
        <f t="shared" si="23"/>
        <v>53903</v>
      </c>
      <c r="M136" s="15" t="s">
        <v>253</v>
      </c>
      <c r="N136" s="1" t="s">
        <v>254</v>
      </c>
      <c r="O136" s="1" t="s">
        <v>52</v>
      </c>
      <c r="P136" s="1" t="s">
        <v>52</v>
      </c>
      <c r="Q136" s="1" t="s">
        <v>330</v>
      </c>
      <c r="R136" s="1" t="s">
        <v>63</v>
      </c>
      <c r="S136" s="1" t="s">
        <v>64</v>
      </c>
      <c r="T136" s="1" t="s">
        <v>64</v>
      </c>
      <c r="AR136" s="1" t="s">
        <v>52</v>
      </c>
      <c r="AS136" s="1" t="s">
        <v>52</v>
      </c>
      <c r="AU136" s="1" t="s">
        <v>364</v>
      </c>
      <c r="AV136">
        <v>407</v>
      </c>
    </row>
    <row r="137" spans="1:48" ht="30" customHeight="1" x14ac:dyDescent="0.3">
      <c r="A137" s="15" t="s">
        <v>365</v>
      </c>
      <c r="B137" s="15" t="s">
        <v>366</v>
      </c>
      <c r="C137" s="15" t="s">
        <v>133</v>
      </c>
      <c r="D137" s="16">
        <v>3</v>
      </c>
      <c r="E137" s="19">
        <f>TRUNC(일위대가목록!E29,0)</f>
        <v>28349</v>
      </c>
      <c r="F137" s="19">
        <f t="shared" si="19"/>
        <v>85047</v>
      </c>
      <c r="G137" s="19">
        <f>TRUNC(일위대가목록!F29,0)</f>
        <v>178302</v>
      </c>
      <c r="H137" s="19">
        <f t="shared" si="20"/>
        <v>534906</v>
      </c>
      <c r="I137" s="19">
        <f>TRUNC(일위대가목록!G29,0)</f>
        <v>0</v>
      </c>
      <c r="J137" s="19">
        <f t="shared" si="21"/>
        <v>0</v>
      </c>
      <c r="K137" s="19">
        <f t="shared" si="22"/>
        <v>206651</v>
      </c>
      <c r="L137" s="19">
        <f t="shared" si="23"/>
        <v>619953</v>
      </c>
      <c r="M137" s="15" t="s">
        <v>367</v>
      </c>
      <c r="N137" s="1" t="s">
        <v>368</v>
      </c>
      <c r="O137" s="1" t="s">
        <v>52</v>
      </c>
      <c r="P137" s="1" t="s">
        <v>52</v>
      </c>
      <c r="Q137" s="1" t="s">
        <v>330</v>
      </c>
      <c r="R137" s="1" t="s">
        <v>63</v>
      </c>
      <c r="S137" s="1" t="s">
        <v>64</v>
      </c>
      <c r="T137" s="1" t="s">
        <v>64</v>
      </c>
      <c r="AR137" s="1" t="s">
        <v>52</v>
      </c>
      <c r="AS137" s="1" t="s">
        <v>52</v>
      </c>
      <c r="AU137" s="1" t="s">
        <v>369</v>
      </c>
      <c r="AV137">
        <v>408</v>
      </c>
    </row>
    <row r="138" spans="1:48" ht="30" customHeight="1" x14ac:dyDescent="0.3">
      <c r="A138" s="15" t="s">
        <v>370</v>
      </c>
      <c r="B138" s="15" t="s">
        <v>371</v>
      </c>
      <c r="C138" s="15" t="s">
        <v>133</v>
      </c>
      <c r="D138" s="16">
        <v>30</v>
      </c>
      <c r="E138" s="19">
        <f>TRUNC(일위대가목록!E30,0)</f>
        <v>18479</v>
      </c>
      <c r="F138" s="19">
        <f t="shared" si="19"/>
        <v>554370</v>
      </c>
      <c r="G138" s="19">
        <f>TRUNC(일위대가목록!F30,0)</f>
        <v>66543</v>
      </c>
      <c r="H138" s="19">
        <f t="shared" si="20"/>
        <v>1996290</v>
      </c>
      <c r="I138" s="19">
        <f>TRUNC(일위대가목록!G30,0)</f>
        <v>0</v>
      </c>
      <c r="J138" s="19">
        <f t="shared" si="21"/>
        <v>0</v>
      </c>
      <c r="K138" s="19">
        <f t="shared" si="22"/>
        <v>85022</v>
      </c>
      <c r="L138" s="19">
        <f t="shared" si="23"/>
        <v>2550660</v>
      </c>
      <c r="M138" s="15" t="s">
        <v>372</v>
      </c>
      <c r="N138" s="1" t="s">
        <v>373</v>
      </c>
      <c r="O138" s="1" t="s">
        <v>52</v>
      </c>
      <c r="P138" s="1" t="s">
        <v>52</v>
      </c>
      <c r="Q138" s="1" t="s">
        <v>330</v>
      </c>
      <c r="R138" s="1" t="s">
        <v>63</v>
      </c>
      <c r="S138" s="1" t="s">
        <v>64</v>
      </c>
      <c r="T138" s="1" t="s">
        <v>64</v>
      </c>
      <c r="AR138" s="1" t="s">
        <v>52</v>
      </c>
      <c r="AS138" s="1" t="s">
        <v>52</v>
      </c>
      <c r="AU138" s="1" t="s">
        <v>374</v>
      </c>
      <c r="AV138">
        <v>409</v>
      </c>
    </row>
    <row r="139" spans="1:48" ht="30" customHeight="1" x14ac:dyDescent="0.3">
      <c r="A139" s="15" t="s">
        <v>370</v>
      </c>
      <c r="B139" s="15" t="s">
        <v>375</v>
      </c>
      <c r="C139" s="15" t="s">
        <v>133</v>
      </c>
      <c r="D139" s="16">
        <v>1</v>
      </c>
      <c r="E139" s="19">
        <f>TRUNC(일위대가목록!E31,0)</f>
        <v>35197</v>
      </c>
      <c r="F139" s="19">
        <f t="shared" si="19"/>
        <v>35197</v>
      </c>
      <c r="G139" s="19">
        <f>TRUNC(일위대가목록!F31,0)</f>
        <v>39926</v>
      </c>
      <c r="H139" s="19">
        <f t="shared" si="20"/>
        <v>39926</v>
      </c>
      <c r="I139" s="19">
        <f>TRUNC(일위대가목록!G31,0)</f>
        <v>0</v>
      </c>
      <c r="J139" s="19">
        <f t="shared" si="21"/>
        <v>0</v>
      </c>
      <c r="K139" s="19">
        <f t="shared" si="22"/>
        <v>75123</v>
      </c>
      <c r="L139" s="19">
        <f t="shared" si="23"/>
        <v>75123</v>
      </c>
      <c r="M139" s="15" t="s">
        <v>376</v>
      </c>
      <c r="N139" s="1" t="s">
        <v>377</v>
      </c>
      <c r="O139" s="1" t="s">
        <v>52</v>
      </c>
      <c r="P139" s="1" t="s">
        <v>52</v>
      </c>
      <c r="Q139" s="1" t="s">
        <v>330</v>
      </c>
      <c r="R139" s="1" t="s">
        <v>63</v>
      </c>
      <c r="S139" s="1" t="s">
        <v>64</v>
      </c>
      <c r="T139" s="1" t="s">
        <v>64</v>
      </c>
      <c r="AR139" s="1" t="s">
        <v>52</v>
      </c>
      <c r="AS139" s="1" t="s">
        <v>52</v>
      </c>
      <c r="AU139" s="1" t="s">
        <v>378</v>
      </c>
      <c r="AV139">
        <v>410</v>
      </c>
    </row>
    <row r="140" spans="1:48" ht="30" customHeight="1" x14ac:dyDescent="0.3">
      <c r="A140" s="15" t="s">
        <v>379</v>
      </c>
      <c r="B140" s="15" t="s">
        <v>380</v>
      </c>
      <c r="C140" s="15" t="s">
        <v>133</v>
      </c>
      <c r="D140" s="16">
        <v>9</v>
      </c>
      <c r="E140" s="19">
        <f>TRUNC(일위대가목록!E32,0)</f>
        <v>18521</v>
      </c>
      <c r="F140" s="19">
        <f t="shared" si="19"/>
        <v>166689</v>
      </c>
      <c r="G140" s="19">
        <f>TRUNC(일위대가목록!F32,0)</f>
        <v>50700</v>
      </c>
      <c r="H140" s="19">
        <f t="shared" si="20"/>
        <v>456300</v>
      </c>
      <c r="I140" s="19">
        <f>TRUNC(일위대가목록!G32,0)</f>
        <v>0</v>
      </c>
      <c r="J140" s="19">
        <f t="shared" si="21"/>
        <v>0</v>
      </c>
      <c r="K140" s="19">
        <f t="shared" si="22"/>
        <v>69221</v>
      </c>
      <c r="L140" s="19">
        <f t="shared" si="23"/>
        <v>622989</v>
      </c>
      <c r="M140" s="15" t="s">
        <v>381</v>
      </c>
      <c r="N140" s="1" t="s">
        <v>382</v>
      </c>
      <c r="O140" s="1" t="s">
        <v>52</v>
      </c>
      <c r="P140" s="1" t="s">
        <v>52</v>
      </c>
      <c r="Q140" s="1" t="s">
        <v>330</v>
      </c>
      <c r="R140" s="1" t="s">
        <v>63</v>
      </c>
      <c r="S140" s="1" t="s">
        <v>64</v>
      </c>
      <c r="T140" s="1" t="s">
        <v>64</v>
      </c>
      <c r="AR140" s="1" t="s">
        <v>52</v>
      </c>
      <c r="AS140" s="1" t="s">
        <v>52</v>
      </c>
      <c r="AU140" s="1" t="s">
        <v>383</v>
      </c>
      <c r="AV140">
        <v>411</v>
      </c>
    </row>
    <row r="141" spans="1:48" ht="30" customHeight="1" x14ac:dyDescent="0.3">
      <c r="A141" s="15" t="s">
        <v>384</v>
      </c>
      <c r="B141" s="15" t="s">
        <v>52</v>
      </c>
      <c r="C141" s="15" t="s">
        <v>274</v>
      </c>
      <c r="D141" s="16">
        <v>1</v>
      </c>
      <c r="E141" s="19"/>
      <c r="F141" s="19"/>
      <c r="G141" s="19"/>
      <c r="H141" s="19"/>
      <c r="I141" s="19"/>
      <c r="J141" s="19"/>
      <c r="K141" s="19"/>
      <c r="L141" s="19"/>
      <c r="M141" s="15" t="s">
        <v>279</v>
      </c>
      <c r="N141" s="1" t="s">
        <v>385</v>
      </c>
      <c r="O141" s="1" t="s">
        <v>52</v>
      </c>
      <c r="P141" s="1" t="s">
        <v>52</v>
      </c>
      <c r="Q141" s="1" t="s">
        <v>52</v>
      </c>
      <c r="R141" s="1" t="s">
        <v>63</v>
      </c>
      <c r="S141" s="1" t="s">
        <v>64</v>
      </c>
      <c r="T141" s="1" t="s">
        <v>64</v>
      </c>
      <c r="AR141" s="1" t="s">
        <v>279</v>
      </c>
      <c r="AS141" s="1" t="s">
        <v>52</v>
      </c>
      <c r="AU141" s="1" t="s">
        <v>386</v>
      </c>
      <c r="AV141">
        <v>412</v>
      </c>
    </row>
    <row r="142" spans="1:48" ht="30" customHeight="1" x14ac:dyDescent="0.3">
      <c r="A142" s="15" t="s">
        <v>284</v>
      </c>
      <c r="B142" s="15" t="s">
        <v>285</v>
      </c>
      <c r="C142" s="15" t="s">
        <v>133</v>
      </c>
      <c r="D142" s="16">
        <v>60</v>
      </c>
      <c r="E142" s="19">
        <f>TRUNC(단가대비표!O71,0)</f>
        <v>340</v>
      </c>
      <c r="F142" s="19">
        <f t="shared" ref="F142:F147" si="24">TRUNC(E142*D142, 0)</f>
        <v>20400</v>
      </c>
      <c r="G142" s="19">
        <f>TRUNC(단가대비표!P71,0)</f>
        <v>0</v>
      </c>
      <c r="H142" s="19">
        <f t="shared" ref="H142:H147" si="25">TRUNC(G142*D142, 0)</f>
        <v>0</v>
      </c>
      <c r="I142" s="19">
        <f>TRUNC(단가대비표!V71,0)</f>
        <v>0</v>
      </c>
      <c r="J142" s="19">
        <f t="shared" ref="J142:J147" si="26">TRUNC(I142*D142, 0)</f>
        <v>0</v>
      </c>
      <c r="K142" s="19">
        <f t="shared" ref="K142:L147" si="27">TRUNC(E142+G142+I142, 0)</f>
        <v>340</v>
      </c>
      <c r="L142" s="19">
        <f t="shared" si="27"/>
        <v>20400</v>
      </c>
      <c r="M142" s="15" t="s">
        <v>52</v>
      </c>
      <c r="N142" s="1" t="s">
        <v>286</v>
      </c>
      <c r="O142" s="1" t="s">
        <v>52</v>
      </c>
      <c r="P142" s="1" t="s">
        <v>52</v>
      </c>
      <c r="Q142" s="1" t="s">
        <v>330</v>
      </c>
      <c r="R142" s="1" t="s">
        <v>64</v>
      </c>
      <c r="S142" s="1" t="s">
        <v>64</v>
      </c>
      <c r="T142" s="1" t="s">
        <v>63</v>
      </c>
      <c r="AR142" s="1" t="s">
        <v>52</v>
      </c>
      <c r="AS142" s="1" t="s">
        <v>52</v>
      </c>
      <c r="AU142" s="1" t="s">
        <v>387</v>
      </c>
      <c r="AV142">
        <v>413</v>
      </c>
    </row>
    <row r="143" spans="1:48" ht="30" customHeight="1" x14ac:dyDescent="0.3">
      <c r="A143" s="15" t="s">
        <v>291</v>
      </c>
      <c r="B143" s="15" t="s">
        <v>388</v>
      </c>
      <c r="C143" s="15" t="s">
        <v>133</v>
      </c>
      <c r="D143" s="16">
        <v>29</v>
      </c>
      <c r="E143" s="19">
        <f>TRUNC(단가대비표!O45,0)</f>
        <v>240</v>
      </c>
      <c r="F143" s="19">
        <f t="shared" si="24"/>
        <v>6960</v>
      </c>
      <c r="G143" s="19">
        <f>TRUNC(단가대비표!P45,0)</f>
        <v>0</v>
      </c>
      <c r="H143" s="19">
        <f t="shared" si="25"/>
        <v>0</v>
      </c>
      <c r="I143" s="19">
        <f>TRUNC(단가대비표!V45,0)</f>
        <v>0</v>
      </c>
      <c r="J143" s="19">
        <f t="shared" si="26"/>
        <v>0</v>
      </c>
      <c r="K143" s="19">
        <f t="shared" si="27"/>
        <v>240</v>
      </c>
      <c r="L143" s="19">
        <f t="shared" si="27"/>
        <v>6960</v>
      </c>
      <c r="M143" s="15" t="s">
        <v>52</v>
      </c>
      <c r="N143" s="1" t="s">
        <v>389</v>
      </c>
      <c r="O143" s="1" t="s">
        <v>52</v>
      </c>
      <c r="P143" s="1" t="s">
        <v>52</v>
      </c>
      <c r="Q143" s="1" t="s">
        <v>330</v>
      </c>
      <c r="R143" s="1" t="s">
        <v>64</v>
      </c>
      <c r="S143" s="1" t="s">
        <v>64</v>
      </c>
      <c r="T143" s="1" t="s">
        <v>63</v>
      </c>
      <c r="AR143" s="1" t="s">
        <v>52</v>
      </c>
      <c r="AS143" s="1" t="s">
        <v>52</v>
      </c>
      <c r="AU143" s="1" t="s">
        <v>390</v>
      </c>
      <c r="AV143">
        <v>414</v>
      </c>
    </row>
    <row r="144" spans="1:48" ht="30" customHeight="1" x14ac:dyDescent="0.3">
      <c r="A144" s="15" t="s">
        <v>291</v>
      </c>
      <c r="B144" s="15" t="s">
        <v>292</v>
      </c>
      <c r="C144" s="15" t="s">
        <v>133</v>
      </c>
      <c r="D144" s="16">
        <v>7</v>
      </c>
      <c r="E144" s="19">
        <f>TRUNC(단가대비표!O46,0)</f>
        <v>240</v>
      </c>
      <c r="F144" s="19">
        <f t="shared" si="24"/>
        <v>1680</v>
      </c>
      <c r="G144" s="19">
        <f>TRUNC(단가대비표!P46,0)</f>
        <v>0</v>
      </c>
      <c r="H144" s="19">
        <f t="shared" si="25"/>
        <v>0</v>
      </c>
      <c r="I144" s="19">
        <f>TRUNC(단가대비표!V46,0)</f>
        <v>0</v>
      </c>
      <c r="J144" s="19">
        <f t="shared" si="26"/>
        <v>0</v>
      </c>
      <c r="K144" s="19">
        <f t="shared" si="27"/>
        <v>240</v>
      </c>
      <c r="L144" s="19">
        <f t="shared" si="27"/>
        <v>1680</v>
      </c>
      <c r="M144" s="15" t="s">
        <v>52</v>
      </c>
      <c r="N144" s="1" t="s">
        <v>293</v>
      </c>
      <c r="O144" s="1" t="s">
        <v>52</v>
      </c>
      <c r="P144" s="1" t="s">
        <v>52</v>
      </c>
      <c r="Q144" s="1" t="s">
        <v>330</v>
      </c>
      <c r="R144" s="1" t="s">
        <v>64</v>
      </c>
      <c r="S144" s="1" t="s">
        <v>64</v>
      </c>
      <c r="T144" s="1" t="s">
        <v>63</v>
      </c>
      <c r="AR144" s="1" t="s">
        <v>52</v>
      </c>
      <c r="AS144" s="1" t="s">
        <v>52</v>
      </c>
      <c r="AU144" s="1" t="s">
        <v>391</v>
      </c>
      <c r="AV144">
        <v>415</v>
      </c>
    </row>
    <row r="145" spans="1:48" ht="30" customHeight="1" x14ac:dyDescent="0.3">
      <c r="A145" s="15" t="s">
        <v>392</v>
      </c>
      <c r="B145" s="15" t="s">
        <v>393</v>
      </c>
      <c r="C145" s="15" t="s">
        <v>133</v>
      </c>
      <c r="D145" s="16">
        <v>4</v>
      </c>
      <c r="E145" s="19">
        <f>TRUNC(단가대비표!O83,0)</f>
        <v>3264</v>
      </c>
      <c r="F145" s="19">
        <f t="shared" si="24"/>
        <v>13056</v>
      </c>
      <c r="G145" s="19">
        <f>TRUNC(단가대비표!P83,0)</f>
        <v>0</v>
      </c>
      <c r="H145" s="19">
        <f t="shared" si="25"/>
        <v>0</v>
      </c>
      <c r="I145" s="19">
        <f>TRUNC(단가대비표!V83,0)</f>
        <v>0</v>
      </c>
      <c r="J145" s="19">
        <f t="shared" si="26"/>
        <v>0</v>
      </c>
      <c r="K145" s="19">
        <f t="shared" si="27"/>
        <v>3264</v>
      </c>
      <c r="L145" s="19">
        <f t="shared" si="27"/>
        <v>13056</v>
      </c>
      <c r="M145" s="15" t="s">
        <v>52</v>
      </c>
      <c r="N145" s="1" t="s">
        <v>394</v>
      </c>
      <c r="O145" s="1" t="s">
        <v>52</v>
      </c>
      <c r="P145" s="1" t="s">
        <v>52</v>
      </c>
      <c r="Q145" s="1" t="s">
        <v>330</v>
      </c>
      <c r="R145" s="1" t="s">
        <v>64</v>
      </c>
      <c r="S145" s="1" t="s">
        <v>64</v>
      </c>
      <c r="T145" s="1" t="s">
        <v>63</v>
      </c>
      <c r="AR145" s="1" t="s">
        <v>52</v>
      </c>
      <c r="AS145" s="1" t="s">
        <v>52</v>
      </c>
      <c r="AU145" s="1" t="s">
        <v>395</v>
      </c>
      <c r="AV145">
        <v>416</v>
      </c>
    </row>
    <row r="146" spans="1:48" ht="30" customHeight="1" x14ac:dyDescent="0.3">
      <c r="A146" s="15" t="s">
        <v>392</v>
      </c>
      <c r="B146" s="15" t="s">
        <v>396</v>
      </c>
      <c r="C146" s="15" t="s">
        <v>133</v>
      </c>
      <c r="D146" s="16">
        <v>6</v>
      </c>
      <c r="E146" s="19">
        <f>TRUNC(단가대비표!O84,0)</f>
        <v>4075</v>
      </c>
      <c r="F146" s="19">
        <f t="shared" si="24"/>
        <v>24450</v>
      </c>
      <c r="G146" s="19">
        <f>TRUNC(단가대비표!P84,0)</f>
        <v>0</v>
      </c>
      <c r="H146" s="19">
        <f t="shared" si="25"/>
        <v>0</v>
      </c>
      <c r="I146" s="19">
        <f>TRUNC(단가대비표!V84,0)</f>
        <v>0</v>
      </c>
      <c r="J146" s="19">
        <f t="shared" si="26"/>
        <v>0</v>
      </c>
      <c r="K146" s="19">
        <f t="shared" si="27"/>
        <v>4075</v>
      </c>
      <c r="L146" s="19">
        <f t="shared" si="27"/>
        <v>24450</v>
      </c>
      <c r="M146" s="15" t="s">
        <v>52</v>
      </c>
      <c r="N146" s="1" t="s">
        <v>397</v>
      </c>
      <c r="O146" s="1" t="s">
        <v>52</v>
      </c>
      <c r="P146" s="1" t="s">
        <v>52</v>
      </c>
      <c r="Q146" s="1" t="s">
        <v>330</v>
      </c>
      <c r="R146" s="1" t="s">
        <v>64</v>
      </c>
      <c r="S146" s="1" t="s">
        <v>64</v>
      </c>
      <c r="T146" s="1" t="s">
        <v>63</v>
      </c>
      <c r="AR146" s="1" t="s">
        <v>52</v>
      </c>
      <c r="AS146" s="1" t="s">
        <v>52</v>
      </c>
      <c r="AU146" s="1" t="s">
        <v>398</v>
      </c>
      <c r="AV146">
        <v>417</v>
      </c>
    </row>
    <row r="147" spans="1:48" ht="30" customHeight="1" x14ac:dyDescent="0.3">
      <c r="A147" s="15" t="s">
        <v>392</v>
      </c>
      <c r="B147" s="15" t="s">
        <v>399</v>
      </c>
      <c r="C147" s="15" t="s">
        <v>133</v>
      </c>
      <c r="D147" s="16">
        <v>7</v>
      </c>
      <c r="E147" s="19">
        <f>TRUNC(단가대비표!O85,0)</f>
        <v>5047</v>
      </c>
      <c r="F147" s="19">
        <f t="shared" si="24"/>
        <v>35329</v>
      </c>
      <c r="G147" s="19">
        <f>TRUNC(단가대비표!P85,0)</f>
        <v>0</v>
      </c>
      <c r="H147" s="19">
        <f t="shared" si="25"/>
        <v>0</v>
      </c>
      <c r="I147" s="19">
        <f>TRUNC(단가대비표!V85,0)</f>
        <v>0</v>
      </c>
      <c r="J147" s="19">
        <f t="shared" si="26"/>
        <v>0</v>
      </c>
      <c r="K147" s="19">
        <f t="shared" si="27"/>
        <v>5047</v>
      </c>
      <c r="L147" s="19">
        <f t="shared" si="27"/>
        <v>35329</v>
      </c>
      <c r="M147" s="15" t="s">
        <v>52</v>
      </c>
      <c r="N147" s="1" t="s">
        <v>400</v>
      </c>
      <c r="O147" s="1" t="s">
        <v>52</v>
      </c>
      <c r="P147" s="1" t="s">
        <v>52</v>
      </c>
      <c r="Q147" s="1" t="s">
        <v>330</v>
      </c>
      <c r="R147" s="1" t="s">
        <v>64</v>
      </c>
      <c r="S147" s="1" t="s">
        <v>64</v>
      </c>
      <c r="T147" s="1" t="s">
        <v>63</v>
      </c>
      <c r="AR147" s="1" t="s">
        <v>52</v>
      </c>
      <c r="AS147" s="1" t="s">
        <v>52</v>
      </c>
      <c r="AU147" s="1" t="s">
        <v>401</v>
      </c>
      <c r="AV147">
        <v>418</v>
      </c>
    </row>
    <row r="148" spans="1:48" ht="30" customHeight="1" x14ac:dyDescent="0.3">
      <c r="A148" s="16"/>
      <c r="B148" s="16"/>
      <c r="C148" s="16"/>
      <c r="D148" s="16"/>
      <c r="E148" s="19"/>
      <c r="F148" s="19"/>
      <c r="G148" s="19"/>
      <c r="H148" s="19"/>
      <c r="I148" s="19"/>
      <c r="J148" s="19"/>
      <c r="K148" s="19"/>
      <c r="L148" s="19"/>
      <c r="M148" s="16"/>
      <c r="Q148" s="1" t="s">
        <v>330</v>
      </c>
    </row>
    <row r="149" spans="1:48" ht="30" customHeight="1" x14ac:dyDescent="0.3">
      <c r="A149" s="16"/>
      <c r="B149" s="16"/>
      <c r="C149" s="16"/>
      <c r="D149" s="16"/>
      <c r="E149" s="19"/>
      <c r="F149" s="19"/>
      <c r="G149" s="19"/>
      <c r="H149" s="19"/>
      <c r="I149" s="19"/>
      <c r="J149" s="19"/>
      <c r="K149" s="19"/>
      <c r="L149" s="19"/>
      <c r="M149" s="16"/>
      <c r="Q149" s="1" t="s">
        <v>330</v>
      </c>
    </row>
    <row r="150" spans="1:48" ht="30" customHeight="1" x14ac:dyDescent="0.3">
      <c r="A150" s="16"/>
      <c r="B150" s="16"/>
      <c r="C150" s="16"/>
      <c r="D150" s="16"/>
      <c r="E150" s="19"/>
      <c r="F150" s="19"/>
      <c r="G150" s="19"/>
      <c r="H150" s="19"/>
      <c r="I150" s="19"/>
      <c r="J150" s="19"/>
      <c r="K150" s="19"/>
      <c r="L150" s="19"/>
      <c r="M150" s="16"/>
      <c r="Q150" s="1" t="s">
        <v>330</v>
      </c>
    </row>
    <row r="151" spans="1:48" ht="30" customHeight="1" x14ac:dyDescent="0.3">
      <c r="A151" s="16"/>
      <c r="B151" s="16"/>
      <c r="C151" s="16"/>
      <c r="D151" s="16"/>
      <c r="E151" s="19"/>
      <c r="F151" s="19"/>
      <c r="G151" s="19"/>
      <c r="H151" s="19"/>
      <c r="I151" s="19"/>
      <c r="J151" s="19"/>
      <c r="K151" s="19"/>
      <c r="L151" s="19"/>
      <c r="M151" s="16"/>
      <c r="Q151" s="1" t="s">
        <v>330</v>
      </c>
    </row>
    <row r="152" spans="1:48" ht="30" customHeight="1" x14ac:dyDescent="0.3">
      <c r="A152" s="16"/>
      <c r="B152" s="16"/>
      <c r="C152" s="16"/>
      <c r="D152" s="16"/>
      <c r="E152" s="19"/>
      <c r="F152" s="19"/>
      <c r="G152" s="19"/>
      <c r="H152" s="19"/>
      <c r="I152" s="19"/>
      <c r="J152" s="19"/>
      <c r="K152" s="19"/>
      <c r="L152" s="19"/>
      <c r="M152" s="16"/>
      <c r="Q152" s="1" t="s">
        <v>330</v>
      </c>
    </row>
    <row r="153" spans="1:48" ht="30" customHeight="1" x14ac:dyDescent="0.3">
      <c r="A153" s="16"/>
      <c r="B153" s="16"/>
      <c r="C153" s="16"/>
      <c r="D153" s="16"/>
      <c r="E153" s="19"/>
      <c r="F153" s="19"/>
      <c r="G153" s="19"/>
      <c r="H153" s="19"/>
      <c r="I153" s="19"/>
      <c r="J153" s="19"/>
      <c r="K153" s="19"/>
      <c r="L153" s="19"/>
      <c r="M153" s="16"/>
      <c r="Q153" s="1" t="s">
        <v>330</v>
      </c>
    </row>
    <row r="154" spans="1:48" ht="30" customHeight="1" x14ac:dyDescent="0.3">
      <c r="A154" s="16"/>
      <c r="B154" s="16"/>
      <c r="C154" s="16"/>
      <c r="D154" s="16"/>
      <c r="E154" s="19"/>
      <c r="F154" s="19"/>
      <c r="G154" s="19"/>
      <c r="H154" s="19"/>
      <c r="I154" s="19"/>
      <c r="J154" s="19"/>
      <c r="K154" s="19"/>
      <c r="L154" s="19"/>
      <c r="M154" s="16"/>
      <c r="Q154" s="1" t="s">
        <v>330</v>
      </c>
    </row>
    <row r="155" spans="1:48" ht="30" customHeight="1" x14ac:dyDescent="0.3">
      <c r="A155" s="16"/>
      <c r="B155" s="16"/>
      <c r="C155" s="16"/>
      <c r="D155" s="16"/>
      <c r="E155" s="19"/>
      <c r="F155" s="19"/>
      <c r="G155" s="19"/>
      <c r="H155" s="19"/>
      <c r="I155" s="19"/>
      <c r="J155" s="19"/>
      <c r="K155" s="19"/>
      <c r="L155" s="19"/>
      <c r="M155" s="16"/>
      <c r="Q155" s="1" t="s">
        <v>330</v>
      </c>
    </row>
    <row r="156" spans="1:48" ht="30" customHeight="1" x14ac:dyDescent="0.3">
      <c r="A156" s="16"/>
      <c r="B156" s="16"/>
      <c r="C156" s="16"/>
      <c r="D156" s="16"/>
      <c r="E156" s="19"/>
      <c r="F156" s="19"/>
      <c r="G156" s="19"/>
      <c r="H156" s="19"/>
      <c r="I156" s="19"/>
      <c r="J156" s="19"/>
      <c r="K156" s="19"/>
      <c r="L156" s="19"/>
      <c r="M156" s="16"/>
      <c r="Q156" s="1" t="s">
        <v>330</v>
      </c>
    </row>
    <row r="157" spans="1:48" ht="30" customHeight="1" x14ac:dyDescent="0.3">
      <c r="A157" s="16"/>
      <c r="B157" s="16"/>
      <c r="C157" s="16"/>
      <c r="D157" s="16"/>
      <c r="E157" s="19"/>
      <c r="F157" s="19"/>
      <c r="G157" s="19"/>
      <c r="H157" s="19"/>
      <c r="I157" s="19"/>
      <c r="J157" s="19"/>
      <c r="K157" s="19"/>
      <c r="L157" s="19"/>
      <c r="M157" s="16"/>
      <c r="Q157" s="1" t="s">
        <v>330</v>
      </c>
    </row>
    <row r="158" spans="1:48" ht="30" customHeight="1" x14ac:dyDescent="0.3">
      <c r="A158" s="16"/>
      <c r="B158" s="16"/>
      <c r="C158" s="16"/>
      <c r="D158" s="16"/>
      <c r="E158" s="19"/>
      <c r="F158" s="19"/>
      <c r="G158" s="19"/>
      <c r="H158" s="19"/>
      <c r="I158" s="19"/>
      <c r="J158" s="19"/>
      <c r="K158" s="19"/>
      <c r="L158" s="19"/>
      <c r="M158" s="16"/>
      <c r="Q158" s="1" t="s">
        <v>330</v>
      </c>
    </row>
    <row r="159" spans="1:48" ht="30" customHeight="1" x14ac:dyDescent="0.3">
      <c r="A159" s="16"/>
      <c r="B159" s="16"/>
      <c r="C159" s="16"/>
      <c r="D159" s="16"/>
      <c r="E159" s="19"/>
      <c r="F159" s="19"/>
      <c r="G159" s="19"/>
      <c r="H159" s="19"/>
      <c r="I159" s="19"/>
      <c r="J159" s="19"/>
      <c r="K159" s="19"/>
      <c r="L159" s="19"/>
      <c r="M159" s="16"/>
      <c r="Q159" s="1" t="s">
        <v>330</v>
      </c>
    </row>
    <row r="160" spans="1:48" ht="30" customHeight="1" x14ac:dyDescent="0.3">
      <c r="A160" s="16"/>
      <c r="B160" s="16"/>
      <c r="C160" s="16"/>
      <c r="D160" s="16"/>
      <c r="E160" s="19"/>
      <c r="F160" s="19"/>
      <c r="G160" s="19"/>
      <c r="H160" s="19"/>
      <c r="I160" s="19"/>
      <c r="J160" s="19"/>
      <c r="K160" s="19"/>
      <c r="L160" s="19"/>
      <c r="M160" s="16"/>
      <c r="Q160" s="1" t="s">
        <v>330</v>
      </c>
    </row>
    <row r="161" spans="1:48" ht="30" customHeight="1" x14ac:dyDescent="0.3">
      <c r="A161" s="16"/>
      <c r="B161" s="16"/>
      <c r="C161" s="16"/>
      <c r="D161" s="16"/>
      <c r="E161" s="19"/>
      <c r="F161" s="19"/>
      <c r="G161" s="19"/>
      <c r="H161" s="19"/>
      <c r="I161" s="19"/>
      <c r="J161" s="19"/>
      <c r="K161" s="19"/>
      <c r="L161" s="19"/>
      <c r="M161" s="16"/>
      <c r="Q161" s="1" t="s">
        <v>330</v>
      </c>
    </row>
    <row r="162" spans="1:48" ht="30" customHeight="1" x14ac:dyDescent="0.3">
      <c r="A162" s="16"/>
      <c r="B162" s="16"/>
      <c r="C162" s="16"/>
      <c r="D162" s="16"/>
      <c r="E162" s="19"/>
      <c r="F162" s="19"/>
      <c r="G162" s="19"/>
      <c r="H162" s="19"/>
      <c r="I162" s="19"/>
      <c r="J162" s="19"/>
      <c r="K162" s="19"/>
      <c r="L162" s="19"/>
      <c r="M162" s="16"/>
      <c r="Q162" s="1" t="s">
        <v>330</v>
      </c>
    </row>
    <row r="163" spans="1:48" ht="30" customHeight="1" x14ac:dyDescent="0.3">
      <c r="A163" s="16"/>
      <c r="B163" s="16"/>
      <c r="C163" s="16"/>
      <c r="D163" s="16"/>
      <c r="E163" s="19"/>
      <c r="F163" s="19"/>
      <c r="G163" s="19"/>
      <c r="H163" s="19"/>
      <c r="I163" s="19"/>
      <c r="J163" s="19"/>
      <c r="K163" s="19"/>
      <c r="L163" s="19"/>
      <c r="M163" s="16"/>
      <c r="Q163" s="1" t="s">
        <v>330</v>
      </c>
    </row>
    <row r="164" spans="1:48" ht="30" customHeight="1" x14ac:dyDescent="0.3">
      <c r="A164" s="16"/>
      <c r="B164" s="16"/>
      <c r="C164" s="16"/>
      <c r="D164" s="16"/>
      <c r="E164" s="19"/>
      <c r="F164" s="19"/>
      <c r="G164" s="19"/>
      <c r="H164" s="19"/>
      <c r="I164" s="19"/>
      <c r="J164" s="19"/>
      <c r="K164" s="19"/>
      <c r="L164" s="19"/>
      <c r="M164" s="16"/>
      <c r="Q164" s="1" t="s">
        <v>330</v>
      </c>
    </row>
    <row r="165" spans="1:48" ht="30" customHeight="1" x14ac:dyDescent="0.3">
      <c r="A165" s="16"/>
      <c r="B165" s="16"/>
      <c r="C165" s="16"/>
      <c r="D165" s="16"/>
      <c r="E165" s="19"/>
      <c r="F165" s="19"/>
      <c r="G165" s="19"/>
      <c r="H165" s="19"/>
      <c r="I165" s="19"/>
      <c r="J165" s="19"/>
      <c r="K165" s="19"/>
      <c r="L165" s="19"/>
      <c r="M165" s="16"/>
      <c r="Q165" s="1" t="s">
        <v>330</v>
      </c>
    </row>
    <row r="166" spans="1:48" ht="30" customHeight="1" x14ac:dyDescent="0.3">
      <c r="A166" s="16"/>
      <c r="B166" s="16"/>
      <c r="C166" s="16"/>
      <c r="D166" s="16"/>
      <c r="E166" s="19"/>
      <c r="F166" s="19"/>
      <c r="G166" s="19"/>
      <c r="H166" s="19"/>
      <c r="I166" s="19"/>
      <c r="J166" s="19"/>
      <c r="K166" s="19"/>
      <c r="L166" s="19"/>
      <c r="M166" s="16"/>
      <c r="Q166" s="1" t="s">
        <v>330</v>
      </c>
    </row>
    <row r="167" spans="1:48" ht="30" customHeight="1" x14ac:dyDescent="0.3">
      <c r="A167" s="16"/>
      <c r="B167" s="16"/>
      <c r="C167" s="16"/>
      <c r="D167" s="16"/>
      <c r="E167" s="19"/>
      <c r="F167" s="19"/>
      <c r="G167" s="19"/>
      <c r="H167" s="19"/>
      <c r="I167" s="19"/>
      <c r="J167" s="19"/>
      <c r="K167" s="19"/>
      <c r="L167" s="19"/>
      <c r="M167" s="16"/>
      <c r="Q167" s="1" t="s">
        <v>330</v>
      </c>
    </row>
    <row r="168" spans="1:48" ht="30" customHeight="1" x14ac:dyDescent="0.3">
      <c r="A168" s="16"/>
      <c r="B168" s="16"/>
      <c r="C168" s="16"/>
      <c r="D168" s="16"/>
      <c r="E168" s="19"/>
      <c r="F168" s="19"/>
      <c r="G168" s="19"/>
      <c r="H168" s="19"/>
      <c r="I168" s="19"/>
      <c r="J168" s="19"/>
      <c r="K168" s="19"/>
      <c r="L168" s="19"/>
      <c r="M168" s="16"/>
      <c r="Q168" s="1" t="s">
        <v>330</v>
      </c>
    </row>
    <row r="169" spans="1:48" ht="30" customHeight="1" x14ac:dyDescent="0.3">
      <c r="A169" s="16"/>
      <c r="B169" s="16"/>
      <c r="C169" s="16"/>
      <c r="D169" s="16"/>
      <c r="E169" s="19"/>
      <c r="F169" s="19"/>
      <c r="G169" s="19"/>
      <c r="H169" s="19"/>
      <c r="I169" s="19"/>
      <c r="J169" s="19"/>
      <c r="K169" s="19"/>
      <c r="L169" s="19"/>
      <c r="M169" s="16"/>
      <c r="Q169" s="1" t="s">
        <v>330</v>
      </c>
    </row>
    <row r="170" spans="1:48" ht="30" customHeight="1" x14ac:dyDescent="0.3">
      <c r="A170" s="16"/>
      <c r="B170" s="16"/>
      <c r="C170" s="16"/>
      <c r="D170" s="16"/>
      <c r="E170" s="19"/>
      <c r="F170" s="19"/>
      <c r="G170" s="19"/>
      <c r="H170" s="19"/>
      <c r="I170" s="19"/>
      <c r="J170" s="19"/>
      <c r="K170" s="19"/>
      <c r="L170" s="19"/>
      <c r="M170" s="16"/>
      <c r="Q170" s="1" t="s">
        <v>330</v>
      </c>
    </row>
    <row r="171" spans="1:48" ht="30" customHeight="1" x14ac:dyDescent="0.3">
      <c r="A171" s="15" t="s">
        <v>165</v>
      </c>
      <c r="B171" s="16"/>
      <c r="C171" s="16"/>
      <c r="D171" s="16"/>
      <c r="E171" s="19"/>
      <c r="F171" s="19">
        <f>SUMIF(Q125:Q170,"010104",F125:F170)</f>
        <v>2630892</v>
      </c>
      <c r="G171" s="19"/>
      <c r="H171" s="19">
        <f>SUMIF(Q125:Q170,"010104",H125:H170)</f>
        <v>14676420</v>
      </c>
      <c r="I171" s="19"/>
      <c r="J171" s="19">
        <f>SUMIF(Q125:Q170,"010104",J125:J170)</f>
        <v>0</v>
      </c>
      <c r="K171" s="19"/>
      <c r="L171" s="19">
        <f>SUMIF(Q125:Q170,"010104",L125:L170)</f>
        <v>17307312</v>
      </c>
      <c r="M171" s="16"/>
      <c r="N171" t="s">
        <v>166</v>
      </c>
    </row>
    <row r="172" spans="1:48" ht="30" customHeight="1" x14ac:dyDescent="0.3">
      <c r="A172" s="15" t="s">
        <v>402</v>
      </c>
      <c r="B172" s="16" t="s">
        <v>582</v>
      </c>
      <c r="C172" s="16"/>
      <c r="D172" s="16"/>
      <c r="E172" s="19"/>
      <c r="F172" s="19"/>
      <c r="G172" s="19"/>
      <c r="H172" s="19"/>
      <c r="I172" s="19"/>
      <c r="J172" s="19"/>
      <c r="K172" s="19"/>
      <c r="L172" s="19"/>
      <c r="M172" s="16"/>
      <c r="Q172" s="1" t="s">
        <v>403</v>
      </c>
    </row>
    <row r="173" spans="1:48" ht="30" customHeight="1" x14ac:dyDescent="0.3">
      <c r="A173" s="15" t="s">
        <v>171</v>
      </c>
      <c r="B173" s="15" t="s">
        <v>172</v>
      </c>
      <c r="C173" s="15" t="s">
        <v>60</v>
      </c>
      <c r="D173" s="16">
        <v>59</v>
      </c>
      <c r="E173" s="19">
        <f>TRUNC(일위대가목록!E62,0)</f>
        <v>601</v>
      </c>
      <c r="F173" s="19">
        <f t="shared" ref="F173:F183" si="28">TRUNC(E173*D173, 0)</f>
        <v>35459</v>
      </c>
      <c r="G173" s="19">
        <f>TRUNC(일위대가목록!F62,0)</f>
        <v>11448</v>
      </c>
      <c r="H173" s="19">
        <f t="shared" ref="H173:H183" si="29">TRUNC(G173*D173, 0)</f>
        <v>675432</v>
      </c>
      <c r="I173" s="19">
        <f>TRUNC(일위대가목록!G62,0)</f>
        <v>0</v>
      </c>
      <c r="J173" s="19">
        <f t="shared" ref="J173:J183" si="30">TRUNC(I173*D173, 0)</f>
        <v>0</v>
      </c>
      <c r="K173" s="19">
        <f t="shared" ref="K173:K183" si="31">TRUNC(E173+G173+I173, 0)</f>
        <v>12049</v>
      </c>
      <c r="L173" s="19">
        <f t="shared" ref="L173:L183" si="32">TRUNC(F173+H173+J173, 0)</f>
        <v>710891</v>
      </c>
      <c r="M173" s="15" t="s">
        <v>173</v>
      </c>
      <c r="N173" s="1" t="s">
        <v>174</v>
      </c>
      <c r="O173" s="1" t="s">
        <v>52</v>
      </c>
      <c r="P173" s="1" t="s">
        <v>52</v>
      </c>
      <c r="Q173" s="1" t="s">
        <v>403</v>
      </c>
      <c r="R173" s="1" t="s">
        <v>63</v>
      </c>
      <c r="S173" s="1" t="s">
        <v>64</v>
      </c>
      <c r="T173" s="1" t="s">
        <v>64</v>
      </c>
      <c r="AR173" s="1" t="s">
        <v>52</v>
      </c>
      <c r="AS173" s="1" t="s">
        <v>52</v>
      </c>
      <c r="AU173" s="1" t="s">
        <v>404</v>
      </c>
      <c r="AV173">
        <v>420</v>
      </c>
    </row>
    <row r="174" spans="1:48" ht="30" customHeight="1" x14ac:dyDescent="0.3">
      <c r="A174" s="15" t="s">
        <v>171</v>
      </c>
      <c r="B174" s="15" t="s">
        <v>176</v>
      </c>
      <c r="C174" s="15" t="s">
        <v>60</v>
      </c>
      <c r="D174" s="16">
        <v>63</v>
      </c>
      <c r="E174" s="19">
        <f>TRUNC(일위대가목록!E63,0)</f>
        <v>799</v>
      </c>
      <c r="F174" s="19">
        <f t="shared" si="28"/>
        <v>50337</v>
      </c>
      <c r="G174" s="19">
        <f>TRUNC(일위대가목록!F63,0)</f>
        <v>13738</v>
      </c>
      <c r="H174" s="19">
        <f t="shared" si="29"/>
        <v>865494</v>
      </c>
      <c r="I174" s="19">
        <f>TRUNC(일위대가목록!G63,0)</f>
        <v>0</v>
      </c>
      <c r="J174" s="19">
        <f t="shared" si="30"/>
        <v>0</v>
      </c>
      <c r="K174" s="19">
        <f t="shared" si="31"/>
        <v>14537</v>
      </c>
      <c r="L174" s="19">
        <f t="shared" si="32"/>
        <v>915831</v>
      </c>
      <c r="M174" s="15" t="s">
        <v>177</v>
      </c>
      <c r="N174" s="1" t="s">
        <v>178</v>
      </c>
      <c r="O174" s="1" t="s">
        <v>52</v>
      </c>
      <c r="P174" s="1" t="s">
        <v>52</v>
      </c>
      <c r="Q174" s="1" t="s">
        <v>403</v>
      </c>
      <c r="R174" s="1" t="s">
        <v>63</v>
      </c>
      <c r="S174" s="1" t="s">
        <v>64</v>
      </c>
      <c r="T174" s="1" t="s">
        <v>64</v>
      </c>
      <c r="AR174" s="1" t="s">
        <v>52</v>
      </c>
      <c r="AS174" s="1" t="s">
        <v>52</v>
      </c>
      <c r="AU174" s="1" t="s">
        <v>405</v>
      </c>
      <c r="AV174">
        <v>421</v>
      </c>
    </row>
    <row r="175" spans="1:48" ht="30" customHeight="1" x14ac:dyDescent="0.3">
      <c r="A175" s="15" t="s">
        <v>171</v>
      </c>
      <c r="B175" s="15" t="s">
        <v>180</v>
      </c>
      <c r="C175" s="15" t="s">
        <v>60</v>
      </c>
      <c r="D175" s="16">
        <v>12</v>
      </c>
      <c r="E175" s="19">
        <f>TRUNC(일위대가목록!E64,0)</f>
        <v>1078</v>
      </c>
      <c r="F175" s="19">
        <f t="shared" si="28"/>
        <v>12936</v>
      </c>
      <c r="G175" s="19">
        <f>TRUNC(일위대가목록!F64,0)</f>
        <v>18318</v>
      </c>
      <c r="H175" s="19">
        <f t="shared" si="29"/>
        <v>219816</v>
      </c>
      <c r="I175" s="19">
        <f>TRUNC(일위대가목록!G64,0)</f>
        <v>0</v>
      </c>
      <c r="J175" s="19">
        <f t="shared" si="30"/>
        <v>0</v>
      </c>
      <c r="K175" s="19">
        <f t="shared" si="31"/>
        <v>19396</v>
      </c>
      <c r="L175" s="19">
        <f t="shared" si="32"/>
        <v>232752</v>
      </c>
      <c r="M175" s="15" t="s">
        <v>181</v>
      </c>
      <c r="N175" s="1" t="s">
        <v>182</v>
      </c>
      <c r="O175" s="1" t="s">
        <v>52</v>
      </c>
      <c r="P175" s="1" t="s">
        <v>52</v>
      </c>
      <c r="Q175" s="1" t="s">
        <v>403</v>
      </c>
      <c r="R175" s="1" t="s">
        <v>63</v>
      </c>
      <c r="S175" s="1" t="s">
        <v>64</v>
      </c>
      <c r="T175" s="1" t="s">
        <v>64</v>
      </c>
      <c r="AR175" s="1" t="s">
        <v>52</v>
      </c>
      <c r="AS175" s="1" t="s">
        <v>52</v>
      </c>
      <c r="AU175" s="1" t="s">
        <v>406</v>
      </c>
      <c r="AV175">
        <v>422</v>
      </c>
    </row>
    <row r="176" spans="1:48" ht="30" customHeight="1" x14ac:dyDescent="0.3">
      <c r="A176" s="15" t="s">
        <v>407</v>
      </c>
      <c r="B176" s="15" t="s">
        <v>408</v>
      </c>
      <c r="C176" s="15" t="s">
        <v>60</v>
      </c>
      <c r="D176" s="16">
        <v>25</v>
      </c>
      <c r="E176" s="19">
        <f>TRUNC(일위대가목록!E9,0)</f>
        <v>1423</v>
      </c>
      <c r="F176" s="19">
        <f t="shared" si="28"/>
        <v>35575</v>
      </c>
      <c r="G176" s="19">
        <f>TRUNC(일위대가목록!F9,0)</f>
        <v>5819</v>
      </c>
      <c r="H176" s="19">
        <f t="shared" si="29"/>
        <v>145475</v>
      </c>
      <c r="I176" s="19">
        <f>TRUNC(일위대가목록!G9,0)</f>
        <v>0</v>
      </c>
      <c r="J176" s="19">
        <f t="shared" si="30"/>
        <v>0</v>
      </c>
      <c r="K176" s="19">
        <f t="shared" si="31"/>
        <v>7242</v>
      </c>
      <c r="L176" s="19">
        <f t="shared" si="32"/>
        <v>181050</v>
      </c>
      <c r="M176" s="15" t="s">
        <v>409</v>
      </c>
      <c r="N176" s="1" t="s">
        <v>410</v>
      </c>
      <c r="O176" s="1" t="s">
        <v>52</v>
      </c>
      <c r="P176" s="1" t="s">
        <v>52</v>
      </c>
      <c r="Q176" s="1" t="s">
        <v>403</v>
      </c>
      <c r="R176" s="1" t="s">
        <v>63</v>
      </c>
      <c r="S176" s="1" t="s">
        <v>64</v>
      </c>
      <c r="T176" s="1" t="s">
        <v>64</v>
      </c>
      <c r="AR176" s="1" t="s">
        <v>52</v>
      </c>
      <c r="AS176" s="1" t="s">
        <v>52</v>
      </c>
      <c r="AU176" s="1" t="s">
        <v>411</v>
      </c>
      <c r="AV176">
        <v>423</v>
      </c>
    </row>
    <row r="177" spans="1:48" ht="30" customHeight="1" x14ac:dyDescent="0.3">
      <c r="A177" s="15" t="s">
        <v>407</v>
      </c>
      <c r="B177" s="15" t="s">
        <v>412</v>
      </c>
      <c r="C177" s="15" t="s">
        <v>60</v>
      </c>
      <c r="D177" s="16">
        <v>34</v>
      </c>
      <c r="E177" s="19">
        <f>TRUNC(일위대가목록!E10,0)</f>
        <v>2213</v>
      </c>
      <c r="F177" s="19">
        <f t="shared" si="28"/>
        <v>75242</v>
      </c>
      <c r="G177" s="19">
        <f>TRUNC(일위대가목록!F10,0)</f>
        <v>5819</v>
      </c>
      <c r="H177" s="19">
        <f t="shared" si="29"/>
        <v>197846</v>
      </c>
      <c r="I177" s="19">
        <f>TRUNC(일위대가목록!G10,0)</f>
        <v>0</v>
      </c>
      <c r="J177" s="19">
        <f t="shared" si="30"/>
        <v>0</v>
      </c>
      <c r="K177" s="19">
        <f t="shared" si="31"/>
        <v>8032</v>
      </c>
      <c r="L177" s="19">
        <f t="shared" si="32"/>
        <v>273088</v>
      </c>
      <c r="M177" s="15" t="s">
        <v>413</v>
      </c>
      <c r="N177" s="1" t="s">
        <v>414</v>
      </c>
      <c r="O177" s="1" t="s">
        <v>52</v>
      </c>
      <c r="P177" s="1" t="s">
        <v>52</v>
      </c>
      <c r="Q177" s="1" t="s">
        <v>403</v>
      </c>
      <c r="R177" s="1" t="s">
        <v>63</v>
      </c>
      <c r="S177" s="1" t="s">
        <v>64</v>
      </c>
      <c r="T177" s="1" t="s">
        <v>64</v>
      </c>
      <c r="AR177" s="1" t="s">
        <v>52</v>
      </c>
      <c r="AS177" s="1" t="s">
        <v>52</v>
      </c>
      <c r="AU177" s="1" t="s">
        <v>415</v>
      </c>
      <c r="AV177">
        <v>424</v>
      </c>
    </row>
    <row r="178" spans="1:48" ht="30" customHeight="1" x14ac:dyDescent="0.3">
      <c r="A178" s="15" t="s">
        <v>416</v>
      </c>
      <c r="B178" s="15" t="s">
        <v>417</v>
      </c>
      <c r="C178" s="15" t="s">
        <v>60</v>
      </c>
      <c r="D178" s="16">
        <v>50</v>
      </c>
      <c r="E178" s="19">
        <f>TRUNC(일위대가목록!E20,0)</f>
        <v>2711</v>
      </c>
      <c r="F178" s="19">
        <f t="shared" si="28"/>
        <v>135550</v>
      </c>
      <c r="G178" s="19">
        <f>TRUNC(일위대가목록!F20,0)</f>
        <v>10075</v>
      </c>
      <c r="H178" s="19">
        <f t="shared" si="29"/>
        <v>503750</v>
      </c>
      <c r="I178" s="19">
        <f>TRUNC(일위대가목록!G20,0)</f>
        <v>0</v>
      </c>
      <c r="J178" s="19">
        <f t="shared" si="30"/>
        <v>0</v>
      </c>
      <c r="K178" s="19">
        <f t="shared" si="31"/>
        <v>12786</v>
      </c>
      <c r="L178" s="19">
        <f t="shared" si="32"/>
        <v>639300</v>
      </c>
      <c r="M178" s="15" t="s">
        <v>418</v>
      </c>
      <c r="N178" s="1" t="s">
        <v>419</v>
      </c>
      <c r="O178" s="1" t="s">
        <v>52</v>
      </c>
      <c r="P178" s="1" t="s">
        <v>52</v>
      </c>
      <c r="Q178" s="1" t="s">
        <v>403</v>
      </c>
      <c r="R178" s="1" t="s">
        <v>63</v>
      </c>
      <c r="S178" s="1" t="s">
        <v>64</v>
      </c>
      <c r="T178" s="1" t="s">
        <v>64</v>
      </c>
      <c r="AR178" s="1" t="s">
        <v>52</v>
      </c>
      <c r="AS178" s="1" t="s">
        <v>52</v>
      </c>
      <c r="AU178" s="1" t="s">
        <v>420</v>
      </c>
      <c r="AV178">
        <v>425</v>
      </c>
    </row>
    <row r="179" spans="1:48" ht="30" customHeight="1" x14ac:dyDescent="0.3">
      <c r="A179" s="15" t="s">
        <v>421</v>
      </c>
      <c r="B179" s="15" t="s">
        <v>422</v>
      </c>
      <c r="C179" s="15" t="s">
        <v>60</v>
      </c>
      <c r="D179" s="16">
        <v>33</v>
      </c>
      <c r="E179" s="19">
        <f>TRUNC(일위대가목록!E21,0)</f>
        <v>6162</v>
      </c>
      <c r="F179" s="19">
        <f t="shared" si="28"/>
        <v>203346</v>
      </c>
      <c r="G179" s="19">
        <f>TRUNC(일위대가목록!F21,0)</f>
        <v>8323</v>
      </c>
      <c r="H179" s="19">
        <f t="shared" si="29"/>
        <v>274659</v>
      </c>
      <c r="I179" s="19">
        <f>TRUNC(일위대가목록!G21,0)</f>
        <v>0</v>
      </c>
      <c r="J179" s="19">
        <f t="shared" si="30"/>
        <v>0</v>
      </c>
      <c r="K179" s="19">
        <f t="shared" si="31"/>
        <v>14485</v>
      </c>
      <c r="L179" s="19">
        <f t="shared" si="32"/>
        <v>478005</v>
      </c>
      <c r="M179" s="15" t="s">
        <v>423</v>
      </c>
      <c r="N179" s="1" t="s">
        <v>424</v>
      </c>
      <c r="O179" s="1" t="s">
        <v>52</v>
      </c>
      <c r="P179" s="1" t="s">
        <v>52</v>
      </c>
      <c r="Q179" s="1" t="s">
        <v>403</v>
      </c>
      <c r="R179" s="1" t="s">
        <v>63</v>
      </c>
      <c r="S179" s="1" t="s">
        <v>64</v>
      </c>
      <c r="T179" s="1" t="s">
        <v>64</v>
      </c>
      <c r="AR179" s="1" t="s">
        <v>52</v>
      </c>
      <c r="AS179" s="1" t="s">
        <v>52</v>
      </c>
      <c r="AU179" s="1" t="s">
        <v>425</v>
      </c>
      <c r="AV179">
        <v>426</v>
      </c>
    </row>
    <row r="180" spans="1:48" ht="30" customHeight="1" x14ac:dyDescent="0.3">
      <c r="A180" s="15" t="s">
        <v>426</v>
      </c>
      <c r="B180" s="15" t="s">
        <v>52</v>
      </c>
      <c r="C180" s="15" t="s">
        <v>60</v>
      </c>
      <c r="D180" s="16">
        <v>12</v>
      </c>
      <c r="E180" s="19">
        <f>TRUNC(일위대가목록!E22,0)</f>
        <v>12255</v>
      </c>
      <c r="F180" s="19">
        <f t="shared" si="28"/>
        <v>147060</v>
      </c>
      <c r="G180" s="19">
        <f>TRUNC(일위대가목록!F22,0)</f>
        <v>7009</v>
      </c>
      <c r="H180" s="19">
        <f t="shared" si="29"/>
        <v>84108</v>
      </c>
      <c r="I180" s="19">
        <f>TRUNC(일위대가목록!G22,0)</f>
        <v>0</v>
      </c>
      <c r="J180" s="19">
        <f t="shared" si="30"/>
        <v>0</v>
      </c>
      <c r="K180" s="19">
        <f t="shared" si="31"/>
        <v>19264</v>
      </c>
      <c r="L180" s="19">
        <f t="shared" si="32"/>
        <v>231168</v>
      </c>
      <c r="M180" s="15" t="s">
        <v>427</v>
      </c>
      <c r="N180" s="1" t="s">
        <v>428</v>
      </c>
      <c r="O180" s="1" t="s">
        <v>52</v>
      </c>
      <c r="P180" s="1" t="s">
        <v>52</v>
      </c>
      <c r="Q180" s="1" t="s">
        <v>403</v>
      </c>
      <c r="R180" s="1" t="s">
        <v>63</v>
      </c>
      <c r="S180" s="1" t="s">
        <v>64</v>
      </c>
      <c r="T180" s="1" t="s">
        <v>64</v>
      </c>
      <c r="AR180" s="1" t="s">
        <v>52</v>
      </c>
      <c r="AS180" s="1" t="s">
        <v>52</v>
      </c>
      <c r="AU180" s="1" t="s">
        <v>429</v>
      </c>
      <c r="AV180">
        <v>427</v>
      </c>
    </row>
    <row r="181" spans="1:48" ht="30" customHeight="1" x14ac:dyDescent="0.3">
      <c r="A181" s="15" t="s">
        <v>430</v>
      </c>
      <c r="B181" s="15" t="s">
        <v>431</v>
      </c>
      <c r="C181" s="15" t="s">
        <v>60</v>
      </c>
      <c r="D181" s="16">
        <v>68</v>
      </c>
      <c r="E181" s="19">
        <f>TRUNC(일위대가목록!E23,0)</f>
        <v>7379</v>
      </c>
      <c r="F181" s="19">
        <f t="shared" si="28"/>
        <v>501772</v>
      </c>
      <c r="G181" s="19">
        <f>TRUNC(일위대가목록!F23,0)</f>
        <v>4007</v>
      </c>
      <c r="H181" s="19">
        <f t="shared" si="29"/>
        <v>272476</v>
      </c>
      <c r="I181" s="19">
        <f>TRUNC(일위대가목록!G23,0)</f>
        <v>0</v>
      </c>
      <c r="J181" s="19">
        <f t="shared" si="30"/>
        <v>0</v>
      </c>
      <c r="K181" s="19">
        <f t="shared" si="31"/>
        <v>11386</v>
      </c>
      <c r="L181" s="19">
        <f t="shared" si="32"/>
        <v>774248</v>
      </c>
      <c r="M181" s="15" t="s">
        <v>432</v>
      </c>
      <c r="N181" s="1" t="s">
        <v>433</v>
      </c>
      <c r="O181" s="1" t="s">
        <v>52</v>
      </c>
      <c r="P181" s="1" t="s">
        <v>52</v>
      </c>
      <c r="Q181" s="1" t="s">
        <v>403</v>
      </c>
      <c r="R181" s="1" t="s">
        <v>63</v>
      </c>
      <c r="S181" s="1" t="s">
        <v>64</v>
      </c>
      <c r="T181" s="1" t="s">
        <v>64</v>
      </c>
      <c r="AR181" s="1" t="s">
        <v>52</v>
      </c>
      <c r="AS181" s="1" t="s">
        <v>52</v>
      </c>
      <c r="AU181" s="1" t="s">
        <v>434</v>
      </c>
      <c r="AV181">
        <v>428</v>
      </c>
    </row>
    <row r="182" spans="1:48" ht="30" customHeight="1" x14ac:dyDescent="0.3">
      <c r="A182" s="15" t="s">
        <v>242</v>
      </c>
      <c r="B182" s="15" t="s">
        <v>243</v>
      </c>
      <c r="C182" s="15" t="s">
        <v>133</v>
      </c>
      <c r="D182" s="16">
        <v>8</v>
      </c>
      <c r="E182" s="19">
        <f>TRUNC(일위대가목록!E88,0)</f>
        <v>1675</v>
      </c>
      <c r="F182" s="19">
        <f t="shared" si="28"/>
        <v>13400</v>
      </c>
      <c r="G182" s="19">
        <f>TRUNC(일위대가목록!F88,0)</f>
        <v>31484</v>
      </c>
      <c r="H182" s="19">
        <f t="shared" si="29"/>
        <v>251872</v>
      </c>
      <c r="I182" s="19">
        <f>TRUNC(일위대가목록!G88,0)</f>
        <v>0</v>
      </c>
      <c r="J182" s="19">
        <f t="shared" si="30"/>
        <v>0</v>
      </c>
      <c r="K182" s="19">
        <f t="shared" si="31"/>
        <v>33159</v>
      </c>
      <c r="L182" s="19">
        <f t="shared" si="32"/>
        <v>265272</v>
      </c>
      <c r="M182" s="15" t="s">
        <v>244</v>
      </c>
      <c r="N182" s="1" t="s">
        <v>245</v>
      </c>
      <c r="O182" s="1" t="s">
        <v>52</v>
      </c>
      <c r="P182" s="1" t="s">
        <v>52</v>
      </c>
      <c r="Q182" s="1" t="s">
        <v>403</v>
      </c>
      <c r="R182" s="1" t="s">
        <v>63</v>
      </c>
      <c r="S182" s="1" t="s">
        <v>64</v>
      </c>
      <c r="T182" s="1" t="s">
        <v>64</v>
      </c>
      <c r="AR182" s="1" t="s">
        <v>52</v>
      </c>
      <c r="AS182" s="1" t="s">
        <v>52</v>
      </c>
      <c r="AU182" s="1" t="s">
        <v>435</v>
      </c>
      <c r="AV182">
        <v>429</v>
      </c>
    </row>
    <row r="183" spans="1:48" ht="30" customHeight="1" x14ac:dyDescent="0.3">
      <c r="A183" s="15" t="s">
        <v>247</v>
      </c>
      <c r="B183" s="15" t="s">
        <v>252</v>
      </c>
      <c r="C183" s="15" t="s">
        <v>133</v>
      </c>
      <c r="D183" s="16">
        <v>3</v>
      </c>
      <c r="E183" s="19">
        <f>TRUNC(일위대가목록!E90,0)</f>
        <v>2384</v>
      </c>
      <c r="F183" s="19">
        <f t="shared" si="28"/>
        <v>7152</v>
      </c>
      <c r="G183" s="19">
        <f>TRUNC(일위대가목록!F90,0)</f>
        <v>51519</v>
      </c>
      <c r="H183" s="19">
        <f t="shared" si="29"/>
        <v>154557</v>
      </c>
      <c r="I183" s="19">
        <f>TRUNC(일위대가목록!G90,0)</f>
        <v>0</v>
      </c>
      <c r="J183" s="19">
        <f t="shared" si="30"/>
        <v>0</v>
      </c>
      <c r="K183" s="19">
        <f t="shared" si="31"/>
        <v>53903</v>
      </c>
      <c r="L183" s="19">
        <f t="shared" si="32"/>
        <v>161709</v>
      </c>
      <c r="M183" s="15" t="s">
        <v>253</v>
      </c>
      <c r="N183" s="1" t="s">
        <v>254</v>
      </c>
      <c r="O183" s="1" t="s">
        <v>52</v>
      </c>
      <c r="P183" s="1" t="s">
        <v>52</v>
      </c>
      <c r="Q183" s="1" t="s">
        <v>403</v>
      </c>
      <c r="R183" s="1" t="s">
        <v>63</v>
      </c>
      <c r="S183" s="1" t="s">
        <v>64</v>
      </c>
      <c r="T183" s="1" t="s">
        <v>64</v>
      </c>
      <c r="AR183" s="1" t="s">
        <v>52</v>
      </c>
      <c r="AS183" s="1" t="s">
        <v>52</v>
      </c>
      <c r="AU183" s="1" t="s">
        <v>436</v>
      </c>
      <c r="AV183">
        <v>430</v>
      </c>
    </row>
    <row r="184" spans="1:48" ht="30" customHeight="1" x14ac:dyDescent="0.3">
      <c r="A184" s="15" t="s">
        <v>437</v>
      </c>
      <c r="B184" s="15" t="s">
        <v>52</v>
      </c>
      <c r="C184" s="15" t="s">
        <v>274</v>
      </c>
      <c r="D184" s="16">
        <v>1</v>
      </c>
      <c r="E184" s="19"/>
      <c r="F184" s="19"/>
      <c r="G184" s="19"/>
      <c r="H184" s="19"/>
      <c r="I184" s="19"/>
      <c r="J184" s="19"/>
      <c r="K184" s="19"/>
      <c r="L184" s="19"/>
      <c r="M184" s="15" t="s">
        <v>279</v>
      </c>
      <c r="N184" s="1" t="s">
        <v>438</v>
      </c>
      <c r="O184" s="1" t="s">
        <v>52</v>
      </c>
      <c r="P184" s="1" t="s">
        <v>52</v>
      </c>
      <c r="Q184" s="1" t="s">
        <v>52</v>
      </c>
      <c r="R184" s="1" t="s">
        <v>63</v>
      </c>
      <c r="S184" s="1" t="s">
        <v>64</v>
      </c>
      <c r="T184" s="1" t="s">
        <v>64</v>
      </c>
      <c r="AR184" s="1" t="s">
        <v>279</v>
      </c>
      <c r="AS184" s="1" t="s">
        <v>52</v>
      </c>
      <c r="AU184" s="1" t="s">
        <v>439</v>
      </c>
      <c r="AV184">
        <v>431</v>
      </c>
    </row>
    <row r="185" spans="1:48" ht="30" customHeight="1" x14ac:dyDescent="0.3">
      <c r="A185" s="15" t="s">
        <v>291</v>
      </c>
      <c r="B185" s="15" t="s">
        <v>292</v>
      </c>
      <c r="C185" s="15" t="s">
        <v>133</v>
      </c>
      <c r="D185" s="16">
        <v>8</v>
      </c>
      <c r="E185" s="19">
        <f>TRUNC(단가대비표!O46,0)</f>
        <v>240</v>
      </c>
      <c r="F185" s="19">
        <f>TRUNC(E185*D185, 0)</f>
        <v>1920</v>
      </c>
      <c r="G185" s="19">
        <f>TRUNC(단가대비표!P46,0)</f>
        <v>0</v>
      </c>
      <c r="H185" s="19">
        <f>TRUNC(G185*D185, 0)</f>
        <v>0</v>
      </c>
      <c r="I185" s="19">
        <f>TRUNC(단가대비표!V46,0)</f>
        <v>0</v>
      </c>
      <c r="J185" s="19">
        <f>TRUNC(I185*D185, 0)</f>
        <v>0</v>
      </c>
      <c r="K185" s="19">
        <f>TRUNC(E185+G185+I185, 0)</f>
        <v>240</v>
      </c>
      <c r="L185" s="19">
        <f>TRUNC(F185+H185+J185, 0)</f>
        <v>1920</v>
      </c>
      <c r="M185" s="15" t="s">
        <v>52</v>
      </c>
      <c r="N185" s="1" t="s">
        <v>293</v>
      </c>
      <c r="O185" s="1" t="s">
        <v>52</v>
      </c>
      <c r="P185" s="1" t="s">
        <v>52</v>
      </c>
      <c r="Q185" s="1" t="s">
        <v>403</v>
      </c>
      <c r="R185" s="1" t="s">
        <v>64</v>
      </c>
      <c r="S185" s="1" t="s">
        <v>64</v>
      </c>
      <c r="T185" s="1" t="s">
        <v>63</v>
      </c>
      <c r="AR185" s="1" t="s">
        <v>52</v>
      </c>
      <c r="AS185" s="1" t="s">
        <v>52</v>
      </c>
      <c r="AU185" s="1" t="s">
        <v>440</v>
      </c>
      <c r="AV185">
        <v>432</v>
      </c>
    </row>
    <row r="186" spans="1:48" ht="30" customHeight="1" x14ac:dyDescent="0.3">
      <c r="A186" s="16"/>
      <c r="B186" s="16"/>
      <c r="C186" s="16"/>
      <c r="D186" s="16"/>
      <c r="E186" s="19"/>
      <c r="F186" s="19"/>
      <c r="G186" s="19"/>
      <c r="H186" s="19"/>
      <c r="I186" s="19"/>
      <c r="J186" s="19"/>
      <c r="K186" s="19"/>
      <c r="L186" s="19"/>
      <c r="M186" s="16"/>
      <c r="Q186" s="1" t="s">
        <v>403</v>
      </c>
    </row>
    <row r="187" spans="1:48" ht="30" customHeight="1" x14ac:dyDescent="0.3">
      <c r="A187" s="16"/>
      <c r="B187" s="16"/>
      <c r="C187" s="16"/>
      <c r="D187" s="16"/>
      <c r="E187" s="19"/>
      <c r="F187" s="19"/>
      <c r="G187" s="19"/>
      <c r="H187" s="19"/>
      <c r="I187" s="19"/>
      <c r="J187" s="19"/>
      <c r="K187" s="19"/>
      <c r="L187" s="19"/>
      <c r="M187" s="16"/>
      <c r="Q187" s="1" t="s">
        <v>403</v>
      </c>
    </row>
    <row r="188" spans="1:48" ht="30" customHeight="1" x14ac:dyDescent="0.3">
      <c r="A188" s="16"/>
      <c r="B188" s="16"/>
      <c r="C188" s="16"/>
      <c r="D188" s="16"/>
      <c r="E188" s="19"/>
      <c r="F188" s="19"/>
      <c r="G188" s="19"/>
      <c r="H188" s="19"/>
      <c r="I188" s="19"/>
      <c r="J188" s="19"/>
      <c r="K188" s="19"/>
      <c r="L188" s="19"/>
      <c r="M188" s="16"/>
      <c r="Q188" s="1" t="s">
        <v>403</v>
      </c>
    </row>
    <row r="189" spans="1:48" ht="30" customHeight="1" x14ac:dyDescent="0.3">
      <c r="A189" s="16"/>
      <c r="B189" s="16"/>
      <c r="C189" s="16"/>
      <c r="D189" s="16"/>
      <c r="E189" s="19"/>
      <c r="F189" s="19"/>
      <c r="G189" s="19"/>
      <c r="H189" s="19"/>
      <c r="I189" s="19"/>
      <c r="J189" s="19"/>
      <c r="K189" s="19"/>
      <c r="L189" s="19"/>
      <c r="M189" s="16"/>
      <c r="Q189" s="1" t="s">
        <v>403</v>
      </c>
    </row>
    <row r="190" spans="1:48" ht="30" customHeight="1" x14ac:dyDescent="0.3">
      <c r="A190" s="16"/>
      <c r="B190" s="16"/>
      <c r="C190" s="16"/>
      <c r="D190" s="16"/>
      <c r="E190" s="19"/>
      <c r="F190" s="19"/>
      <c r="G190" s="19"/>
      <c r="H190" s="19"/>
      <c r="I190" s="19"/>
      <c r="J190" s="19"/>
      <c r="K190" s="19"/>
      <c r="L190" s="19"/>
      <c r="M190" s="16"/>
      <c r="Q190" s="1" t="s">
        <v>403</v>
      </c>
    </row>
    <row r="191" spans="1:48" ht="30" customHeight="1" x14ac:dyDescent="0.3">
      <c r="A191" s="16"/>
      <c r="B191" s="16"/>
      <c r="C191" s="16"/>
      <c r="D191" s="16"/>
      <c r="E191" s="19"/>
      <c r="F191" s="19"/>
      <c r="G191" s="19"/>
      <c r="H191" s="19"/>
      <c r="I191" s="19"/>
      <c r="J191" s="19"/>
      <c r="K191" s="19"/>
      <c r="L191" s="19"/>
      <c r="M191" s="16"/>
      <c r="Q191" s="1" t="s">
        <v>403</v>
      </c>
    </row>
    <row r="192" spans="1:48" ht="30" customHeight="1" x14ac:dyDescent="0.3">
      <c r="A192" s="16"/>
      <c r="B192" s="16"/>
      <c r="C192" s="16"/>
      <c r="D192" s="16"/>
      <c r="E192" s="19"/>
      <c r="F192" s="19"/>
      <c r="G192" s="19"/>
      <c r="H192" s="19"/>
      <c r="I192" s="19"/>
      <c r="J192" s="19"/>
      <c r="K192" s="19"/>
      <c r="L192" s="19"/>
      <c r="M192" s="16"/>
      <c r="Q192" s="1" t="s">
        <v>403</v>
      </c>
    </row>
    <row r="193" spans="1:48" ht="30" customHeight="1" x14ac:dyDescent="0.3">
      <c r="A193" s="16"/>
      <c r="B193" s="16"/>
      <c r="C193" s="16"/>
      <c r="D193" s="16"/>
      <c r="E193" s="19"/>
      <c r="F193" s="19"/>
      <c r="G193" s="19"/>
      <c r="H193" s="19"/>
      <c r="I193" s="19"/>
      <c r="J193" s="19"/>
      <c r="K193" s="19"/>
      <c r="L193" s="19"/>
      <c r="M193" s="16"/>
      <c r="Q193" s="1" t="s">
        <v>403</v>
      </c>
    </row>
    <row r="194" spans="1:48" ht="30" customHeight="1" x14ac:dyDescent="0.3">
      <c r="A194" s="16"/>
      <c r="B194" s="16"/>
      <c r="C194" s="16"/>
      <c r="D194" s="16"/>
      <c r="E194" s="19"/>
      <c r="F194" s="19"/>
      <c r="G194" s="19"/>
      <c r="H194" s="19"/>
      <c r="I194" s="19"/>
      <c r="J194" s="19"/>
      <c r="K194" s="19"/>
      <c r="L194" s="19"/>
      <c r="M194" s="16"/>
      <c r="Q194" s="1" t="s">
        <v>403</v>
      </c>
    </row>
    <row r="195" spans="1:48" ht="30" customHeight="1" x14ac:dyDescent="0.3">
      <c r="A195" s="15" t="s">
        <v>165</v>
      </c>
      <c r="B195" s="16"/>
      <c r="C195" s="16"/>
      <c r="D195" s="16"/>
      <c r="E195" s="19"/>
      <c r="F195" s="19">
        <f>SUMIF(Q173:Q194,"010105",F173:F194)</f>
        <v>1219749</v>
      </c>
      <c r="G195" s="19"/>
      <c r="H195" s="19">
        <f>SUMIF(Q173:Q194,"010105",H173:H194)</f>
        <v>3645485</v>
      </c>
      <c r="I195" s="19"/>
      <c r="J195" s="19">
        <f>SUMIF(Q173:Q194,"010105",J173:J194)</f>
        <v>0</v>
      </c>
      <c r="K195" s="19"/>
      <c r="L195" s="19">
        <f>SUMIF(Q173:Q194,"010105",L173:L194)</f>
        <v>4865234</v>
      </c>
      <c r="M195" s="16"/>
      <c r="N195" t="s">
        <v>166</v>
      </c>
    </row>
    <row r="196" spans="1:48" ht="30" customHeight="1" x14ac:dyDescent="0.3">
      <c r="A196" s="15" t="s">
        <v>441</v>
      </c>
      <c r="B196" s="16" t="s">
        <v>582</v>
      </c>
      <c r="C196" s="16"/>
      <c r="D196" s="16"/>
      <c r="E196" s="19"/>
      <c r="F196" s="19"/>
      <c r="G196" s="19"/>
      <c r="H196" s="19"/>
      <c r="I196" s="19"/>
      <c r="J196" s="19"/>
      <c r="K196" s="19"/>
      <c r="L196" s="19"/>
      <c r="M196" s="16"/>
      <c r="Q196" s="1" t="s">
        <v>442</v>
      </c>
    </row>
    <row r="197" spans="1:48" ht="30" customHeight="1" x14ac:dyDescent="0.3">
      <c r="A197" s="15" t="s">
        <v>70</v>
      </c>
      <c r="B197" s="15" t="s">
        <v>75</v>
      </c>
      <c r="C197" s="15" t="s">
        <v>60</v>
      </c>
      <c r="D197" s="16">
        <v>31</v>
      </c>
      <c r="E197" s="19">
        <f>TRUNC(일위대가목록!E59,0)</f>
        <v>1610</v>
      </c>
      <c r="F197" s="19">
        <f t="shared" ref="F197:F205" si="33">TRUNC(E197*D197, 0)</f>
        <v>49910</v>
      </c>
      <c r="G197" s="19">
        <f>TRUNC(일위대가목록!F59,0)</f>
        <v>22897</v>
      </c>
      <c r="H197" s="19">
        <f t="shared" ref="H197:H205" si="34">TRUNC(G197*D197, 0)</f>
        <v>709807</v>
      </c>
      <c r="I197" s="19">
        <f>TRUNC(일위대가목록!G59,0)</f>
        <v>0</v>
      </c>
      <c r="J197" s="19">
        <f t="shared" ref="J197:J205" si="35">TRUNC(I197*D197, 0)</f>
        <v>0</v>
      </c>
      <c r="K197" s="19">
        <f t="shared" ref="K197:K205" si="36">TRUNC(E197+G197+I197, 0)</f>
        <v>24507</v>
      </c>
      <c r="L197" s="19">
        <f t="shared" ref="L197:L205" si="37">TRUNC(F197+H197+J197, 0)</f>
        <v>759717</v>
      </c>
      <c r="M197" s="15" t="s">
        <v>76</v>
      </c>
      <c r="N197" s="1" t="s">
        <v>77</v>
      </c>
      <c r="O197" s="1" t="s">
        <v>52</v>
      </c>
      <c r="P197" s="1" t="s">
        <v>52</v>
      </c>
      <c r="Q197" s="1" t="s">
        <v>442</v>
      </c>
      <c r="R197" s="1" t="s">
        <v>63</v>
      </c>
      <c r="S197" s="1" t="s">
        <v>64</v>
      </c>
      <c r="T197" s="1" t="s">
        <v>64</v>
      </c>
      <c r="AR197" s="1" t="s">
        <v>52</v>
      </c>
      <c r="AS197" s="1" t="s">
        <v>52</v>
      </c>
      <c r="AU197" s="1" t="s">
        <v>443</v>
      </c>
      <c r="AV197">
        <v>434</v>
      </c>
    </row>
    <row r="198" spans="1:48" ht="30" customHeight="1" x14ac:dyDescent="0.3">
      <c r="A198" s="15" t="s">
        <v>171</v>
      </c>
      <c r="B198" s="15" t="s">
        <v>172</v>
      </c>
      <c r="C198" s="15" t="s">
        <v>60</v>
      </c>
      <c r="D198" s="16">
        <v>178</v>
      </c>
      <c r="E198" s="19">
        <f>TRUNC(일위대가목록!E62,0)</f>
        <v>601</v>
      </c>
      <c r="F198" s="19">
        <f t="shared" si="33"/>
        <v>106978</v>
      </c>
      <c r="G198" s="19">
        <f>TRUNC(일위대가목록!F62,0)</f>
        <v>11448</v>
      </c>
      <c r="H198" s="19">
        <f t="shared" si="34"/>
        <v>2037744</v>
      </c>
      <c r="I198" s="19">
        <f>TRUNC(일위대가목록!G62,0)</f>
        <v>0</v>
      </c>
      <c r="J198" s="19">
        <f t="shared" si="35"/>
        <v>0</v>
      </c>
      <c r="K198" s="19">
        <f t="shared" si="36"/>
        <v>12049</v>
      </c>
      <c r="L198" s="19">
        <f t="shared" si="37"/>
        <v>2144722</v>
      </c>
      <c r="M198" s="15" t="s">
        <v>173</v>
      </c>
      <c r="N198" s="1" t="s">
        <v>174</v>
      </c>
      <c r="O198" s="1" t="s">
        <v>52</v>
      </c>
      <c r="P198" s="1" t="s">
        <v>52</v>
      </c>
      <c r="Q198" s="1" t="s">
        <v>442</v>
      </c>
      <c r="R198" s="1" t="s">
        <v>63</v>
      </c>
      <c r="S198" s="1" t="s">
        <v>64</v>
      </c>
      <c r="T198" s="1" t="s">
        <v>64</v>
      </c>
      <c r="AR198" s="1" t="s">
        <v>52</v>
      </c>
      <c r="AS198" s="1" t="s">
        <v>52</v>
      </c>
      <c r="AU198" s="1" t="s">
        <v>444</v>
      </c>
      <c r="AV198">
        <v>435</v>
      </c>
    </row>
    <row r="199" spans="1:48" ht="30" customHeight="1" x14ac:dyDescent="0.3">
      <c r="A199" s="15" t="s">
        <v>171</v>
      </c>
      <c r="B199" s="15" t="s">
        <v>176</v>
      </c>
      <c r="C199" s="15" t="s">
        <v>60</v>
      </c>
      <c r="D199" s="16">
        <v>14</v>
      </c>
      <c r="E199" s="19">
        <f>TRUNC(일위대가목록!E63,0)</f>
        <v>799</v>
      </c>
      <c r="F199" s="19">
        <f t="shared" si="33"/>
        <v>11186</v>
      </c>
      <c r="G199" s="19">
        <f>TRUNC(일위대가목록!F63,0)</f>
        <v>13738</v>
      </c>
      <c r="H199" s="19">
        <f t="shared" si="34"/>
        <v>192332</v>
      </c>
      <c r="I199" s="19">
        <f>TRUNC(일위대가목록!G63,0)</f>
        <v>0</v>
      </c>
      <c r="J199" s="19">
        <f t="shared" si="35"/>
        <v>0</v>
      </c>
      <c r="K199" s="19">
        <f t="shared" si="36"/>
        <v>14537</v>
      </c>
      <c r="L199" s="19">
        <f t="shared" si="37"/>
        <v>203518</v>
      </c>
      <c r="M199" s="15" t="s">
        <v>177</v>
      </c>
      <c r="N199" s="1" t="s">
        <v>178</v>
      </c>
      <c r="O199" s="1" t="s">
        <v>52</v>
      </c>
      <c r="P199" s="1" t="s">
        <v>52</v>
      </c>
      <c r="Q199" s="1" t="s">
        <v>442</v>
      </c>
      <c r="R199" s="1" t="s">
        <v>63</v>
      </c>
      <c r="S199" s="1" t="s">
        <v>64</v>
      </c>
      <c r="T199" s="1" t="s">
        <v>64</v>
      </c>
      <c r="AR199" s="1" t="s">
        <v>52</v>
      </c>
      <c r="AS199" s="1" t="s">
        <v>52</v>
      </c>
      <c r="AU199" s="1" t="s">
        <v>445</v>
      </c>
      <c r="AV199">
        <v>436</v>
      </c>
    </row>
    <row r="200" spans="1:48" ht="30" customHeight="1" x14ac:dyDescent="0.3">
      <c r="A200" s="15" t="s">
        <v>171</v>
      </c>
      <c r="B200" s="15" t="s">
        <v>180</v>
      </c>
      <c r="C200" s="15" t="s">
        <v>60</v>
      </c>
      <c r="D200" s="16">
        <v>33</v>
      </c>
      <c r="E200" s="19">
        <f>TRUNC(일위대가목록!E64,0)</f>
        <v>1078</v>
      </c>
      <c r="F200" s="19">
        <f t="shared" si="33"/>
        <v>35574</v>
      </c>
      <c r="G200" s="19">
        <f>TRUNC(일위대가목록!F64,0)</f>
        <v>18318</v>
      </c>
      <c r="H200" s="19">
        <f t="shared" si="34"/>
        <v>604494</v>
      </c>
      <c r="I200" s="19">
        <f>TRUNC(일위대가목록!G64,0)</f>
        <v>0</v>
      </c>
      <c r="J200" s="19">
        <f t="shared" si="35"/>
        <v>0</v>
      </c>
      <c r="K200" s="19">
        <f t="shared" si="36"/>
        <v>19396</v>
      </c>
      <c r="L200" s="19">
        <f t="shared" si="37"/>
        <v>640068</v>
      </c>
      <c r="M200" s="15" t="s">
        <v>181</v>
      </c>
      <c r="N200" s="1" t="s">
        <v>182</v>
      </c>
      <c r="O200" s="1" t="s">
        <v>52</v>
      </c>
      <c r="P200" s="1" t="s">
        <v>52</v>
      </c>
      <c r="Q200" s="1" t="s">
        <v>442</v>
      </c>
      <c r="R200" s="1" t="s">
        <v>63</v>
      </c>
      <c r="S200" s="1" t="s">
        <v>64</v>
      </c>
      <c r="T200" s="1" t="s">
        <v>64</v>
      </c>
      <c r="AR200" s="1" t="s">
        <v>52</v>
      </c>
      <c r="AS200" s="1" t="s">
        <v>52</v>
      </c>
      <c r="AU200" s="1" t="s">
        <v>446</v>
      </c>
      <c r="AV200">
        <v>437</v>
      </c>
    </row>
    <row r="201" spans="1:48" ht="30" customHeight="1" x14ac:dyDescent="0.3">
      <c r="A201" s="15" t="s">
        <v>184</v>
      </c>
      <c r="B201" s="15" t="s">
        <v>185</v>
      </c>
      <c r="C201" s="15" t="s">
        <v>60</v>
      </c>
      <c r="D201" s="16">
        <v>52</v>
      </c>
      <c r="E201" s="19">
        <f>TRUNC(일위대가목록!E68,0)</f>
        <v>1226</v>
      </c>
      <c r="F201" s="19">
        <f t="shared" si="33"/>
        <v>63752</v>
      </c>
      <c r="G201" s="19">
        <f>TRUNC(일위대가목록!F68,0)</f>
        <v>15112</v>
      </c>
      <c r="H201" s="19">
        <f t="shared" si="34"/>
        <v>785824</v>
      </c>
      <c r="I201" s="19">
        <f>TRUNC(일위대가목록!G68,0)</f>
        <v>0</v>
      </c>
      <c r="J201" s="19">
        <f t="shared" si="35"/>
        <v>0</v>
      </c>
      <c r="K201" s="19">
        <f t="shared" si="36"/>
        <v>16338</v>
      </c>
      <c r="L201" s="19">
        <f t="shared" si="37"/>
        <v>849576</v>
      </c>
      <c r="M201" s="15" t="s">
        <v>186</v>
      </c>
      <c r="N201" s="1" t="s">
        <v>187</v>
      </c>
      <c r="O201" s="1" t="s">
        <v>52</v>
      </c>
      <c r="P201" s="1" t="s">
        <v>52</v>
      </c>
      <c r="Q201" s="1" t="s">
        <v>442</v>
      </c>
      <c r="R201" s="1" t="s">
        <v>63</v>
      </c>
      <c r="S201" s="1" t="s">
        <v>64</v>
      </c>
      <c r="T201" s="1" t="s">
        <v>64</v>
      </c>
      <c r="AR201" s="1" t="s">
        <v>52</v>
      </c>
      <c r="AS201" s="1" t="s">
        <v>52</v>
      </c>
      <c r="AU201" s="1" t="s">
        <v>447</v>
      </c>
      <c r="AV201">
        <v>438</v>
      </c>
    </row>
    <row r="202" spans="1:48" ht="30" customHeight="1" x14ac:dyDescent="0.3">
      <c r="A202" s="15" t="s">
        <v>184</v>
      </c>
      <c r="B202" s="15" t="s">
        <v>448</v>
      </c>
      <c r="C202" s="15" t="s">
        <v>60</v>
      </c>
      <c r="D202" s="16">
        <v>4</v>
      </c>
      <c r="E202" s="19">
        <f>TRUNC(일위대가목록!E70,0)</f>
        <v>1893</v>
      </c>
      <c r="F202" s="19">
        <f t="shared" si="33"/>
        <v>7572</v>
      </c>
      <c r="G202" s="19">
        <f>TRUNC(일위대가목록!F70,0)</f>
        <v>24729</v>
      </c>
      <c r="H202" s="19">
        <f t="shared" si="34"/>
        <v>98916</v>
      </c>
      <c r="I202" s="19">
        <f>TRUNC(일위대가목록!G70,0)</f>
        <v>0</v>
      </c>
      <c r="J202" s="19">
        <f t="shared" si="35"/>
        <v>0</v>
      </c>
      <c r="K202" s="19">
        <f t="shared" si="36"/>
        <v>26622</v>
      </c>
      <c r="L202" s="19">
        <f t="shared" si="37"/>
        <v>106488</v>
      </c>
      <c r="M202" s="15" t="s">
        <v>449</v>
      </c>
      <c r="N202" s="1" t="s">
        <v>450</v>
      </c>
      <c r="O202" s="1" t="s">
        <v>52</v>
      </c>
      <c r="P202" s="1" t="s">
        <v>52</v>
      </c>
      <c r="Q202" s="1" t="s">
        <v>442</v>
      </c>
      <c r="R202" s="1" t="s">
        <v>63</v>
      </c>
      <c r="S202" s="1" t="s">
        <v>64</v>
      </c>
      <c r="T202" s="1" t="s">
        <v>64</v>
      </c>
      <c r="AR202" s="1" t="s">
        <v>52</v>
      </c>
      <c r="AS202" s="1" t="s">
        <v>52</v>
      </c>
      <c r="AU202" s="1" t="s">
        <v>451</v>
      </c>
      <c r="AV202">
        <v>439</v>
      </c>
    </row>
    <row r="203" spans="1:48" ht="30" customHeight="1" x14ac:dyDescent="0.3">
      <c r="A203" s="15" t="s">
        <v>92</v>
      </c>
      <c r="B203" s="15" t="s">
        <v>93</v>
      </c>
      <c r="C203" s="15" t="s">
        <v>60</v>
      </c>
      <c r="D203" s="16">
        <v>1044</v>
      </c>
      <c r="E203" s="19">
        <f>TRUNC(일위대가목록!E74,0)</f>
        <v>821</v>
      </c>
      <c r="F203" s="19">
        <f t="shared" si="33"/>
        <v>857124</v>
      </c>
      <c r="G203" s="19">
        <f>TRUNC(일위대가목록!F74,0)</f>
        <v>6571</v>
      </c>
      <c r="H203" s="19">
        <f t="shared" si="34"/>
        <v>6860124</v>
      </c>
      <c r="I203" s="19">
        <f>TRUNC(일위대가목록!G74,0)</f>
        <v>0</v>
      </c>
      <c r="J203" s="19">
        <f t="shared" si="35"/>
        <v>0</v>
      </c>
      <c r="K203" s="19">
        <f t="shared" si="36"/>
        <v>7392</v>
      </c>
      <c r="L203" s="19">
        <f t="shared" si="37"/>
        <v>7717248</v>
      </c>
      <c r="M203" s="15" t="s">
        <v>94</v>
      </c>
      <c r="N203" s="1" t="s">
        <v>95</v>
      </c>
      <c r="O203" s="1" t="s">
        <v>52</v>
      </c>
      <c r="P203" s="1" t="s">
        <v>52</v>
      </c>
      <c r="Q203" s="1" t="s">
        <v>442</v>
      </c>
      <c r="R203" s="1" t="s">
        <v>63</v>
      </c>
      <c r="S203" s="1" t="s">
        <v>64</v>
      </c>
      <c r="T203" s="1" t="s">
        <v>64</v>
      </c>
      <c r="AR203" s="1" t="s">
        <v>52</v>
      </c>
      <c r="AS203" s="1" t="s">
        <v>52</v>
      </c>
      <c r="AU203" s="1" t="s">
        <v>452</v>
      </c>
      <c r="AV203">
        <v>440</v>
      </c>
    </row>
    <row r="204" spans="1:48" ht="30" customHeight="1" x14ac:dyDescent="0.3">
      <c r="A204" s="15" t="s">
        <v>242</v>
      </c>
      <c r="B204" s="15" t="s">
        <v>243</v>
      </c>
      <c r="C204" s="15" t="s">
        <v>133</v>
      </c>
      <c r="D204" s="16">
        <v>11</v>
      </c>
      <c r="E204" s="19">
        <f>TRUNC(일위대가목록!E88,0)</f>
        <v>1675</v>
      </c>
      <c r="F204" s="19">
        <f t="shared" si="33"/>
        <v>18425</v>
      </c>
      <c r="G204" s="19">
        <f>TRUNC(일위대가목록!F88,0)</f>
        <v>31484</v>
      </c>
      <c r="H204" s="19">
        <f t="shared" si="34"/>
        <v>346324</v>
      </c>
      <c r="I204" s="19">
        <f>TRUNC(일위대가목록!G88,0)</f>
        <v>0</v>
      </c>
      <c r="J204" s="19">
        <f t="shared" si="35"/>
        <v>0</v>
      </c>
      <c r="K204" s="19">
        <f t="shared" si="36"/>
        <v>33159</v>
      </c>
      <c r="L204" s="19">
        <f t="shared" si="37"/>
        <v>364749</v>
      </c>
      <c r="M204" s="15" t="s">
        <v>244</v>
      </c>
      <c r="N204" s="1" t="s">
        <v>245</v>
      </c>
      <c r="O204" s="1" t="s">
        <v>52</v>
      </c>
      <c r="P204" s="1" t="s">
        <v>52</v>
      </c>
      <c r="Q204" s="1" t="s">
        <v>442</v>
      </c>
      <c r="R204" s="1" t="s">
        <v>63</v>
      </c>
      <c r="S204" s="1" t="s">
        <v>64</v>
      </c>
      <c r="T204" s="1" t="s">
        <v>64</v>
      </c>
      <c r="AR204" s="1" t="s">
        <v>52</v>
      </c>
      <c r="AS204" s="1" t="s">
        <v>52</v>
      </c>
      <c r="AU204" s="1" t="s">
        <v>453</v>
      </c>
      <c r="AV204">
        <v>441</v>
      </c>
    </row>
    <row r="205" spans="1:48" ht="30" customHeight="1" x14ac:dyDescent="0.3">
      <c r="A205" s="15" t="s">
        <v>454</v>
      </c>
      <c r="B205" s="15" t="s">
        <v>455</v>
      </c>
      <c r="C205" s="15" t="s">
        <v>133</v>
      </c>
      <c r="D205" s="16">
        <v>29</v>
      </c>
      <c r="E205" s="19">
        <f>TRUNC(일위대가목록!E91,0)</f>
        <v>3207</v>
      </c>
      <c r="F205" s="19">
        <f t="shared" si="33"/>
        <v>93003</v>
      </c>
      <c r="G205" s="19">
        <f>TRUNC(일위대가목록!F91,0)</f>
        <v>11448</v>
      </c>
      <c r="H205" s="19">
        <f t="shared" si="34"/>
        <v>331992</v>
      </c>
      <c r="I205" s="19">
        <f>TRUNC(일위대가목록!G91,0)</f>
        <v>0</v>
      </c>
      <c r="J205" s="19">
        <f t="shared" si="35"/>
        <v>0</v>
      </c>
      <c r="K205" s="19">
        <f t="shared" si="36"/>
        <v>14655</v>
      </c>
      <c r="L205" s="19">
        <f t="shared" si="37"/>
        <v>424995</v>
      </c>
      <c r="M205" s="15" t="s">
        <v>456</v>
      </c>
      <c r="N205" s="1" t="s">
        <v>457</v>
      </c>
      <c r="O205" s="1" t="s">
        <v>52</v>
      </c>
      <c r="P205" s="1" t="s">
        <v>52</v>
      </c>
      <c r="Q205" s="1" t="s">
        <v>442</v>
      </c>
      <c r="R205" s="1" t="s">
        <v>63</v>
      </c>
      <c r="S205" s="1" t="s">
        <v>64</v>
      </c>
      <c r="T205" s="1" t="s">
        <v>64</v>
      </c>
      <c r="AR205" s="1" t="s">
        <v>52</v>
      </c>
      <c r="AS205" s="1" t="s">
        <v>52</v>
      </c>
      <c r="AU205" s="1" t="s">
        <v>458</v>
      </c>
      <c r="AV205">
        <v>442</v>
      </c>
    </row>
    <row r="206" spans="1:48" ht="30" customHeight="1" x14ac:dyDescent="0.3">
      <c r="A206" s="15" t="s">
        <v>459</v>
      </c>
      <c r="B206" s="15" t="s">
        <v>52</v>
      </c>
      <c r="C206" s="15" t="s">
        <v>274</v>
      </c>
      <c r="D206" s="16">
        <v>1</v>
      </c>
      <c r="E206" s="19"/>
      <c r="F206" s="19"/>
      <c r="G206" s="19"/>
      <c r="H206" s="19"/>
      <c r="I206" s="19"/>
      <c r="J206" s="19"/>
      <c r="K206" s="19"/>
      <c r="L206" s="19"/>
      <c r="M206" s="15" t="s">
        <v>279</v>
      </c>
      <c r="N206" s="1" t="s">
        <v>460</v>
      </c>
      <c r="O206" s="1" t="s">
        <v>52</v>
      </c>
      <c r="P206" s="1" t="s">
        <v>52</v>
      </c>
      <c r="Q206" s="1" t="s">
        <v>52</v>
      </c>
      <c r="R206" s="1" t="s">
        <v>63</v>
      </c>
      <c r="S206" s="1" t="s">
        <v>64</v>
      </c>
      <c r="T206" s="1" t="s">
        <v>64</v>
      </c>
      <c r="AR206" s="1" t="s">
        <v>279</v>
      </c>
      <c r="AS206" s="1" t="s">
        <v>52</v>
      </c>
      <c r="AU206" s="1" t="s">
        <v>461</v>
      </c>
      <c r="AV206">
        <v>443</v>
      </c>
    </row>
    <row r="207" spans="1:48" ht="30" customHeight="1" x14ac:dyDescent="0.3">
      <c r="A207" s="15" t="s">
        <v>284</v>
      </c>
      <c r="B207" s="15" t="s">
        <v>285</v>
      </c>
      <c r="C207" s="15" t="s">
        <v>133</v>
      </c>
      <c r="D207" s="16">
        <v>64</v>
      </c>
      <c r="E207" s="19">
        <f>TRUNC(단가대비표!O71,0)</f>
        <v>340</v>
      </c>
      <c r="F207" s="19">
        <f>TRUNC(E207*D207, 0)</f>
        <v>21760</v>
      </c>
      <c r="G207" s="19">
        <f>TRUNC(단가대비표!P71,0)</f>
        <v>0</v>
      </c>
      <c r="H207" s="19">
        <f>TRUNC(G207*D207, 0)</f>
        <v>0</v>
      </c>
      <c r="I207" s="19">
        <f>TRUNC(단가대비표!V71,0)</f>
        <v>0</v>
      </c>
      <c r="J207" s="19">
        <f>TRUNC(I207*D207, 0)</f>
        <v>0</v>
      </c>
      <c r="K207" s="19">
        <f t="shared" ref="K207:L209" si="38">TRUNC(E207+G207+I207, 0)</f>
        <v>340</v>
      </c>
      <c r="L207" s="19">
        <f t="shared" si="38"/>
        <v>21760</v>
      </c>
      <c r="M207" s="15" t="s">
        <v>52</v>
      </c>
      <c r="N207" s="1" t="s">
        <v>286</v>
      </c>
      <c r="O207" s="1" t="s">
        <v>52</v>
      </c>
      <c r="P207" s="1" t="s">
        <v>52</v>
      </c>
      <c r="Q207" s="1" t="s">
        <v>442</v>
      </c>
      <c r="R207" s="1" t="s">
        <v>64</v>
      </c>
      <c r="S207" s="1" t="s">
        <v>64</v>
      </c>
      <c r="T207" s="1" t="s">
        <v>63</v>
      </c>
      <c r="AR207" s="1" t="s">
        <v>52</v>
      </c>
      <c r="AS207" s="1" t="s">
        <v>52</v>
      </c>
      <c r="AU207" s="1" t="s">
        <v>462</v>
      </c>
      <c r="AV207">
        <v>444</v>
      </c>
    </row>
    <row r="208" spans="1:48" ht="30" customHeight="1" x14ac:dyDescent="0.3">
      <c r="A208" s="15" t="s">
        <v>284</v>
      </c>
      <c r="B208" s="15" t="s">
        <v>463</v>
      </c>
      <c r="C208" s="15" t="s">
        <v>133</v>
      </c>
      <c r="D208" s="16">
        <v>4</v>
      </c>
      <c r="E208" s="19">
        <f>TRUNC(단가대비표!O73,0)</f>
        <v>880</v>
      </c>
      <c r="F208" s="19">
        <f>TRUNC(E208*D208, 0)</f>
        <v>3520</v>
      </c>
      <c r="G208" s="19">
        <f>TRUNC(단가대비표!P73,0)</f>
        <v>0</v>
      </c>
      <c r="H208" s="19">
        <f>TRUNC(G208*D208, 0)</f>
        <v>0</v>
      </c>
      <c r="I208" s="19">
        <f>TRUNC(단가대비표!V73,0)</f>
        <v>0</v>
      </c>
      <c r="J208" s="19">
        <f>TRUNC(I208*D208, 0)</f>
        <v>0</v>
      </c>
      <c r="K208" s="19">
        <f t="shared" si="38"/>
        <v>880</v>
      </c>
      <c r="L208" s="19">
        <f t="shared" si="38"/>
        <v>3520</v>
      </c>
      <c r="M208" s="15" t="s">
        <v>52</v>
      </c>
      <c r="N208" s="1" t="s">
        <v>464</v>
      </c>
      <c r="O208" s="1" t="s">
        <v>52</v>
      </c>
      <c r="P208" s="1" t="s">
        <v>52</v>
      </c>
      <c r="Q208" s="1" t="s">
        <v>442</v>
      </c>
      <c r="R208" s="1" t="s">
        <v>64</v>
      </c>
      <c r="S208" s="1" t="s">
        <v>64</v>
      </c>
      <c r="T208" s="1" t="s">
        <v>63</v>
      </c>
      <c r="AR208" s="1" t="s">
        <v>52</v>
      </c>
      <c r="AS208" s="1" t="s">
        <v>52</v>
      </c>
      <c r="AU208" s="1" t="s">
        <v>465</v>
      </c>
      <c r="AV208">
        <v>445</v>
      </c>
    </row>
    <row r="209" spans="1:48" ht="30" customHeight="1" x14ac:dyDescent="0.3">
      <c r="A209" s="15" t="s">
        <v>291</v>
      </c>
      <c r="B209" s="15" t="s">
        <v>292</v>
      </c>
      <c r="C209" s="15" t="s">
        <v>133</v>
      </c>
      <c r="D209" s="16">
        <v>11</v>
      </c>
      <c r="E209" s="19">
        <f>TRUNC(단가대비표!O46,0)</f>
        <v>240</v>
      </c>
      <c r="F209" s="19">
        <f>TRUNC(E209*D209, 0)</f>
        <v>2640</v>
      </c>
      <c r="G209" s="19">
        <f>TRUNC(단가대비표!P46,0)</f>
        <v>0</v>
      </c>
      <c r="H209" s="19">
        <f>TRUNC(G209*D209, 0)</f>
        <v>0</v>
      </c>
      <c r="I209" s="19">
        <f>TRUNC(단가대비표!V46,0)</f>
        <v>0</v>
      </c>
      <c r="J209" s="19">
        <f>TRUNC(I209*D209, 0)</f>
        <v>0</v>
      </c>
      <c r="K209" s="19">
        <f t="shared" si="38"/>
        <v>240</v>
      </c>
      <c r="L209" s="19">
        <f t="shared" si="38"/>
        <v>2640</v>
      </c>
      <c r="M209" s="15" t="s">
        <v>52</v>
      </c>
      <c r="N209" s="1" t="s">
        <v>293</v>
      </c>
      <c r="O209" s="1" t="s">
        <v>52</v>
      </c>
      <c r="P209" s="1" t="s">
        <v>52</v>
      </c>
      <c r="Q209" s="1" t="s">
        <v>442</v>
      </c>
      <c r="R209" s="1" t="s">
        <v>64</v>
      </c>
      <c r="S209" s="1" t="s">
        <v>64</v>
      </c>
      <c r="T209" s="1" t="s">
        <v>63</v>
      </c>
      <c r="AR209" s="1" t="s">
        <v>52</v>
      </c>
      <c r="AS209" s="1" t="s">
        <v>52</v>
      </c>
      <c r="AU209" s="1" t="s">
        <v>466</v>
      </c>
      <c r="AV209">
        <v>446</v>
      </c>
    </row>
    <row r="210" spans="1:48" ht="30" customHeight="1" x14ac:dyDescent="0.3">
      <c r="A210" s="16"/>
      <c r="B210" s="16"/>
      <c r="C210" s="16"/>
      <c r="D210" s="16"/>
      <c r="E210" s="19"/>
      <c r="F210" s="19"/>
      <c r="G210" s="19"/>
      <c r="H210" s="19"/>
      <c r="I210" s="19"/>
      <c r="J210" s="19"/>
      <c r="K210" s="19"/>
      <c r="L210" s="19"/>
      <c r="M210" s="16"/>
      <c r="Q210" s="1" t="s">
        <v>442</v>
      </c>
    </row>
    <row r="211" spans="1:48" ht="30" customHeight="1" x14ac:dyDescent="0.3">
      <c r="A211" s="16"/>
      <c r="B211" s="16"/>
      <c r="C211" s="16"/>
      <c r="D211" s="16"/>
      <c r="E211" s="19"/>
      <c r="F211" s="19"/>
      <c r="G211" s="19"/>
      <c r="H211" s="19"/>
      <c r="I211" s="19"/>
      <c r="J211" s="19"/>
      <c r="K211" s="19"/>
      <c r="L211" s="19"/>
      <c r="M211" s="16"/>
      <c r="Q211" s="1" t="s">
        <v>442</v>
      </c>
    </row>
    <row r="212" spans="1:48" ht="30" customHeight="1" x14ac:dyDescent="0.3">
      <c r="A212" s="16"/>
      <c r="B212" s="16"/>
      <c r="C212" s="16"/>
      <c r="D212" s="16"/>
      <c r="E212" s="19"/>
      <c r="F212" s="19"/>
      <c r="G212" s="19"/>
      <c r="H212" s="19"/>
      <c r="I212" s="19"/>
      <c r="J212" s="19"/>
      <c r="K212" s="19"/>
      <c r="L212" s="19"/>
      <c r="M212" s="16"/>
      <c r="Q212" s="1" t="s">
        <v>442</v>
      </c>
    </row>
    <row r="213" spans="1:48" ht="30" customHeight="1" x14ac:dyDescent="0.3">
      <c r="A213" s="16"/>
      <c r="B213" s="16"/>
      <c r="C213" s="16"/>
      <c r="D213" s="16"/>
      <c r="E213" s="19"/>
      <c r="F213" s="19"/>
      <c r="G213" s="19"/>
      <c r="H213" s="19"/>
      <c r="I213" s="19"/>
      <c r="J213" s="19"/>
      <c r="K213" s="19"/>
      <c r="L213" s="19"/>
      <c r="M213" s="16"/>
      <c r="Q213" s="1" t="s">
        <v>442</v>
      </c>
    </row>
    <row r="214" spans="1:48" ht="30" customHeight="1" x14ac:dyDescent="0.3">
      <c r="A214" s="16"/>
      <c r="B214" s="16"/>
      <c r="C214" s="16"/>
      <c r="D214" s="16"/>
      <c r="E214" s="19"/>
      <c r="F214" s="19"/>
      <c r="G214" s="19"/>
      <c r="H214" s="19"/>
      <c r="I214" s="19"/>
      <c r="J214" s="19"/>
      <c r="K214" s="19"/>
      <c r="L214" s="19"/>
      <c r="M214" s="16"/>
      <c r="Q214" s="1" t="s">
        <v>442</v>
      </c>
    </row>
    <row r="215" spans="1:48" ht="30" customHeight="1" x14ac:dyDescent="0.3">
      <c r="A215" s="16"/>
      <c r="B215" s="16"/>
      <c r="C215" s="16"/>
      <c r="D215" s="16"/>
      <c r="E215" s="19"/>
      <c r="F215" s="19"/>
      <c r="G215" s="19"/>
      <c r="H215" s="19"/>
      <c r="I215" s="19"/>
      <c r="J215" s="19"/>
      <c r="K215" s="19"/>
      <c r="L215" s="19"/>
      <c r="M215" s="16"/>
      <c r="Q215" s="1" t="s">
        <v>442</v>
      </c>
    </row>
    <row r="216" spans="1:48" ht="30" customHeight="1" x14ac:dyDescent="0.3">
      <c r="A216" s="16"/>
      <c r="B216" s="16"/>
      <c r="C216" s="16"/>
      <c r="D216" s="16"/>
      <c r="E216" s="19"/>
      <c r="F216" s="19"/>
      <c r="G216" s="19"/>
      <c r="H216" s="19"/>
      <c r="I216" s="19"/>
      <c r="J216" s="19"/>
      <c r="K216" s="19"/>
      <c r="L216" s="19"/>
      <c r="M216" s="16"/>
      <c r="Q216" s="1" t="s">
        <v>442</v>
      </c>
    </row>
    <row r="217" spans="1:48" ht="30" customHeight="1" x14ac:dyDescent="0.3">
      <c r="A217" s="16"/>
      <c r="B217" s="16"/>
      <c r="C217" s="16"/>
      <c r="D217" s="16"/>
      <c r="E217" s="19"/>
      <c r="F217" s="19"/>
      <c r="G217" s="19"/>
      <c r="H217" s="19"/>
      <c r="I217" s="19"/>
      <c r="J217" s="19"/>
      <c r="K217" s="19"/>
      <c r="L217" s="19"/>
      <c r="M217" s="16"/>
      <c r="Q217" s="1" t="s">
        <v>442</v>
      </c>
    </row>
    <row r="218" spans="1:48" ht="30" customHeight="1" x14ac:dyDescent="0.3">
      <c r="A218" s="16"/>
      <c r="B218" s="16"/>
      <c r="C218" s="16"/>
      <c r="D218" s="16"/>
      <c r="E218" s="19"/>
      <c r="F218" s="19"/>
      <c r="G218" s="19"/>
      <c r="H218" s="19"/>
      <c r="I218" s="19"/>
      <c r="J218" s="19"/>
      <c r="K218" s="19"/>
      <c r="L218" s="19"/>
      <c r="M218" s="16"/>
      <c r="Q218" s="1" t="s">
        <v>442</v>
      </c>
    </row>
    <row r="219" spans="1:48" ht="30" customHeight="1" x14ac:dyDescent="0.3">
      <c r="A219" s="15" t="s">
        <v>165</v>
      </c>
      <c r="B219" s="16"/>
      <c r="C219" s="16"/>
      <c r="D219" s="16"/>
      <c r="E219" s="19"/>
      <c r="F219" s="19">
        <f>SUMIF(Q197:Q218,"010106",F197:F218)</f>
        <v>1271444</v>
      </c>
      <c r="G219" s="19"/>
      <c r="H219" s="19">
        <f>SUMIF(Q197:Q218,"010106",H197:H218)</f>
        <v>11967557</v>
      </c>
      <c r="I219" s="19"/>
      <c r="J219" s="19">
        <f>SUMIF(Q197:Q218,"010106",J197:J218)</f>
        <v>0</v>
      </c>
      <c r="K219" s="19"/>
      <c r="L219" s="19">
        <f>SUMIF(Q197:Q218,"010106",L197:L218)</f>
        <v>13239001</v>
      </c>
      <c r="M219" s="16"/>
      <c r="N219" t="s">
        <v>166</v>
      </c>
    </row>
    <row r="220" spans="1:48" ht="30" customHeight="1" x14ac:dyDescent="0.3">
      <c r="A220" s="15" t="s">
        <v>467</v>
      </c>
      <c r="B220" s="16" t="s">
        <v>582</v>
      </c>
      <c r="C220" s="16"/>
      <c r="D220" s="16"/>
      <c r="E220" s="19"/>
      <c r="F220" s="19"/>
      <c r="G220" s="19"/>
      <c r="H220" s="19"/>
      <c r="I220" s="19"/>
      <c r="J220" s="19"/>
      <c r="K220" s="19"/>
      <c r="L220" s="19"/>
      <c r="M220" s="16"/>
      <c r="Q220" s="1" t="s">
        <v>468</v>
      </c>
    </row>
    <row r="221" spans="1:48" ht="30" customHeight="1" x14ac:dyDescent="0.3">
      <c r="A221" s="15" t="s">
        <v>331</v>
      </c>
      <c r="B221" s="15" t="s">
        <v>469</v>
      </c>
      <c r="C221" s="15" t="s">
        <v>60</v>
      </c>
      <c r="D221" s="16">
        <v>30</v>
      </c>
      <c r="E221" s="19">
        <f>TRUNC(일위대가목록!E46,0)</f>
        <v>715</v>
      </c>
      <c r="F221" s="19">
        <f t="shared" ref="F221:F229" si="39">TRUNC(E221*D221, 0)</f>
        <v>21450</v>
      </c>
      <c r="G221" s="19">
        <f>TRUNC(일위대가목록!F46,0)</f>
        <v>4007</v>
      </c>
      <c r="H221" s="19">
        <f t="shared" ref="H221:H229" si="40">TRUNC(G221*D221, 0)</f>
        <v>120210</v>
      </c>
      <c r="I221" s="19">
        <f>TRUNC(일위대가목록!G46,0)</f>
        <v>0</v>
      </c>
      <c r="J221" s="19">
        <f t="shared" ref="J221:J229" si="41">TRUNC(I221*D221, 0)</f>
        <v>0</v>
      </c>
      <c r="K221" s="19">
        <f t="shared" ref="K221:K229" si="42">TRUNC(E221+G221+I221, 0)</f>
        <v>4722</v>
      </c>
      <c r="L221" s="19">
        <f t="shared" ref="L221:L229" si="43">TRUNC(F221+H221+J221, 0)</f>
        <v>141660</v>
      </c>
      <c r="M221" s="15" t="s">
        <v>470</v>
      </c>
      <c r="N221" s="1" t="s">
        <v>471</v>
      </c>
      <c r="O221" s="1" t="s">
        <v>52</v>
      </c>
      <c r="P221" s="1" t="s">
        <v>52</v>
      </c>
      <c r="Q221" s="1" t="s">
        <v>468</v>
      </c>
      <c r="R221" s="1" t="s">
        <v>63</v>
      </c>
      <c r="S221" s="1" t="s">
        <v>64</v>
      </c>
      <c r="T221" s="1" t="s">
        <v>64</v>
      </c>
      <c r="AR221" s="1" t="s">
        <v>52</v>
      </c>
      <c r="AS221" s="1" t="s">
        <v>52</v>
      </c>
      <c r="AU221" s="1" t="s">
        <v>472</v>
      </c>
      <c r="AV221">
        <v>448</v>
      </c>
    </row>
    <row r="222" spans="1:48" ht="30" customHeight="1" x14ac:dyDescent="0.3">
      <c r="A222" s="15" t="s">
        <v>70</v>
      </c>
      <c r="B222" s="15" t="s">
        <v>473</v>
      </c>
      <c r="C222" s="15" t="s">
        <v>60</v>
      </c>
      <c r="D222" s="16">
        <v>62</v>
      </c>
      <c r="E222" s="19">
        <f>TRUNC(일위대가목록!E58,0)</f>
        <v>977</v>
      </c>
      <c r="F222" s="19">
        <f t="shared" si="39"/>
        <v>60574</v>
      </c>
      <c r="G222" s="19">
        <f>TRUNC(일위대가목록!F58,0)</f>
        <v>17173</v>
      </c>
      <c r="H222" s="19">
        <f t="shared" si="40"/>
        <v>1064726</v>
      </c>
      <c r="I222" s="19">
        <f>TRUNC(일위대가목록!G58,0)</f>
        <v>0</v>
      </c>
      <c r="J222" s="19">
        <f t="shared" si="41"/>
        <v>0</v>
      </c>
      <c r="K222" s="19">
        <f t="shared" si="42"/>
        <v>18150</v>
      </c>
      <c r="L222" s="19">
        <f t="shared" si="43"/>
        <v>1125300</v>
      </c>
      <c r="M222" s="15" t="s">
        <v>474</v>
      </c>
      <c r="N222" s="1" t="s">
        <v>475</v>
      </c>
      <c r="O222" s="1" t="s">
        <v>52</v>
      </c>
      <c r="P222" s="1" t="s">
        <v>52</v>
      </c>
      <c r="Q222" s="1" t="s">
        <v>468</v>
      </c>
      <c r="R222" s="1" t="s">
        <v>63</v>
      </c>
      <c r="S222" s="1" t="s">
        <v>64</v>
      </c>
      <c r="T222" s="1" t="s">
        <v>64</v>
      </c>
      <c r="AR222" s="1" t="s">
        <v>52</v>
      </c>
      <c r="AS222" s="1" t="s">
        <v>52</v>
      </c>
      <c r="AU222" s="1" t="s">
        <v>476</v>
      </c>
      <c r="AV222">
        <v>449</v>
      </c>
    </row>
    <row r="223" spans="1:48" ht="30" customHeight="1" x14ac:dyDescent="0.3">
      <c r="A223" s="15" t="s">
        <v>70</v>
      </c>
      <c r="B223" s="15" t="s">
        <v>75</v>
      </c>
      <c r="C223" s="15" t="s">
        <v>60</v>
      </c>
      <c r="D223" s="16">
        <v>62</v>
      </c>
      <c r="E223" s="19">
        <f>TRUNC(일위대가목록!E59,0)</f>
        <v>1610</v>
      </c>
      <c r="F223" s="19">
        <f t="shared" si="39"/>
        <v>99820</v>
      </c>
      <c r="G223" s="19">
        <f>TRUNC(일위대가목록!F59,0)</f>
        <v>22897</v>
      </c>
      <c r="H223" s="19">
        <f t="shared" si="40"/>
        <v>1419614</v>
      </c>
      <c r="I223" s="19">
        <f>TRUNC(일위대가목록!G59,0)</f>
        <v>0</v>
      </c>
      <c r="J223" s="19">
        <f t="shared" si="41"/>
        <v>0</v>
      </c>
      <c r="K223" s="19">
        <f t="shared" si="42"/>
        <v>24507</v>
      </c>
      <c r="L223" s="19">
        <f t="shared" si="43"/>
        <v>1519434</v>
      </c>
      <c r="M223" s="15" t="s">
        <v>76</v>
      </c>
      <c r="N223" s="1" t="s">
        <v>77</v>
      </c>
      <c r="O223" s="1" t="s">
        <v>52</v>
      </c>
      <c r="P223" s="1" t="s">
        <v>52</v>
      </c>
      <c r="Q223" s="1" t="s">
        <v>468</v>
      </c>
      <c r="R223" s="1" t="s">
        <v>63</v>
      </c>
      <c r="S223" s="1" t="s">
        <v>64</v>
      </c>
      <c r="T223" s="1" t="s">
        <v>64</v>
      </c>
      <c r="AR223" s="1" t="s">
        <v>52</v>
      </c>
      <c r="AS223" s="1" t="s">
        <v>52</v>
      </c>
      <c r="AU223" s="1" t="s">
        <v>477</v>
      </c>
      <c r="AV223">
        <v>450</v>
      </c>
    </row>
    <row r="224" spans="1:48" ht="30" customHeight="1" x14ac:dyDescent="0.3">
      <c r="A224" s="15" t="s">
        <v>171</v>
      </c>
      <c r="B224" s="15" t="s">
        <v>172</v>
      </c>
      <c r="C224" s="15" t="s">
        <v>60</v>
      </c>
      <c r="D224" s="16">
        <v>49</v>
      </c>
      <c r="E224" s="19">
        <f>TRUNC(일위대가목록!E62,0)</f>
        <v>601</v>
      </c>
      <c r="F224" s="19">
        <f t="shared" si="39"/>
        <v>29449</v>
      </c>
      <c r="G224" s="19">
        <f>TRUNC(일위대가목록!F62,0)</f>
        <v>11448</v>
      </c>
      <c r="H224" s="19">
        <f t="shared" si="40"/>
        <v>560952</v>
      </c>
      <c r="I224" s="19">
        <f>TRUNC(일위대가목록!G62,0)</f>
        <v>0</v>
      </c>
      <c r="J224" s="19">
        <f t="shared" si="41"/>
        <v>0</v>
      </c>
      <c r="K224" s="19">
        <f t="shared" si="42"/>
        <v>12049</v>
      </c>
      <c r="L224" s="19">
        <f t="shared" si="43"/>
        <v>590401</v>
      </c>
      <c r="M224" s="15" t="s">
        <v>173</v>
      </c>
      <c r="N224" s="1" t="s">
        <v>174</v>
      </c>
      <c r="O224" s="1" t="s">
        <v>52</v>
      </c>
      <c r="P224" s="1" t="s">
        <v>52</v>
      </c>
      <c r="Q224" s="1" t="s">
        <v>468</v>
      </c>
      <c r="R224" s="1" t="s">
        <v>63</v>
      </c>
      <c r="S224" s="1" t="s">
        <v>64</v>
      </c>
      <c r="T224" s="1" t="s">
        <v>64</v>
      </c>
      <c r="AR224" s="1" t="s">
        <v>52</v>
      </c>
      <c r="AS224" s="1" t="s">
        <v>52</v>
      </c>
      <c r="AU224" s="1" t="s">
        <v>478</v>
      </c>
      <c r="AV224">
        <v>451</v>
      </c>
    </row>
    <row r="225" spans="1:48" ht="30" customHeight="1" x14ac:dyDescent="0.3">
      <c r="A225" s="15" t="s">
        <v>171</v>
      </c>
      <c r="B225" s="15" t="s">
        <v>180</v>
      </c>
      <c r="C225" s="15" t="s">
        <v>60</v>
      </c>
      <c r="D225" s="16">
        <v>17</v>
      </c>
      <c r="E225" s="19">
        <f>TRUNC(일위대가목록!E64,0)</f>
        <v>1078</v>
      </c>
      <c r="F225" s="19">
        <f t="shared" si="39"/>
        <v>18326</v>
      </c>
      <c r="G225" s="19">
        <f>TRUNC(일위대가목록!F64,0)</f>
        <v>18318</v>
      </c>
      <c r="H225" s="19">
        <f t="shared" si="40"/>
        <v>311406</v>
      </c>
      <c r="I225" s="19">
        <f>TRUNC(일위대가목록!G64,0)</f>
        <v>0</v>
      </c>
      <c r="J225" s="19">
        <f t="shared" si="41"/>
        <v>0</v>
      </c>
      <c r="K225" s="19">
        <f t="shared" si="42"/>
        <v>19396</v>
      </c>
      <c r="L225" s="19">
        <f t="shared" si="43"/>
        <v>329732</v>
      </c>
      <c r="M225" s="15" t="s">
        <v>181</v>
      </c>
      <c r="N225" s="1" t="s">
        <v>182</v>
      </c>
      <c r="O225" s="1" t="s">
        <v>52</v>
      </c>
      <c r="P225" s="1" t="s">
        <v>52</v>
      </c>
      <c r="Q225" s="1" t="s">
        <v>468</v>
      </c>
      <c r="R225" s="1" t="s">
        <v>63</v>
      </c>
      <c r="S225" s="1" t="s">
        <v>64</v>
      </c>
      <c r="T225" s="1" t="s">
        <v>64</v>
      </c>
      <c r="AR225" s="1" t="s">
        <v>52</v>
      </c>
      <c r="AS225" s="1" t="s">
        <v>52</v>
      </c>
      <c r="AU225" s="1" t="s">
        <v>479</v>
      </c>
      <c r="AV225">
        <v>452</v>
      </c>
    </row>
    <row r="226" spans="1:48" ht="30" customHeight="1" x14ac:dyDescent="0.3">
      <c r="A226" s="15" t="s">
        <v>480</v>
      </c>
      <c r="B226" s="15" t="s">
        <v>481</v>
      </c>
      <c r="C226" s="15" t="s">
        <v>60</v>
      </c>
      <c r="D226" s="16">
        <v>114</v>
      </c>
      <c r="E226" s="19">
        <f>TRUNC(일위대가목록!E44,0)</f>
        <v>3977</v>
      </c>
      <c r="F226" s="19">
        <f t="shared" si="39"/>
        <v>453378</v>
      </c>
      <c r="G226" s="19">
        <f>TRUNC(일위대가목록!F44,0)</f>
        <v>9637</v>
      </c>
      <c r="H226" s="19">
        <f t="shared" si="40"/>
        <v>1098618</v>
      </c>
      <c r="I226" s="19">
        <f>TRUNC(일위대가목록!G44,0)</f>
        <v>0</v>
      </c>
      <c r="J226" s="19">
        <f t="shared" si="41"/>
        <v>0</v>
      </c>
      <c r="K226" s="19">
        <f t="shared" si="42"/>
        <v>13614</v>
      </c>
      <c r="L226" s="19">
        <f t="shared" si="43"/>
        <v>1551996</v>
      </c>
      <c r="M226" s="15" t="s">
        <v>482</v>
      </c>
      <c r="N226" s="1" t="s">
        <v>483</v>
      </c>
      <c r="O226" s="1" t="s">
        <v>52</v>
      </c>
      <c r="P226" s="1" t="s">
        <v>52</v>
      </c>
      <c r="Q226" s="1" t="s">
        <v>468</v>
      </c>
      <c r="R226" s="1" t="s">
        <v>63</v>
      </c>
      <c r="S226" s="1" t="s">
        <v>64</v>
      </c>
      <c r="T226" s="1" t="s">
        <v>64</v>
      </c>
      <c r="AR226" s="1" t="s">
        <v>52</v>
      </c>
      <c r="AS226" s="1" t="s">
        <v>52</v>
      </c>
      <c r="AU226" s="1" t="s">
        <v>484</v>
      </c>
      <c r="AV226">
        <v>453</v>
      </c>
    </row>
    <row r="227" spans="1:48" ht="30" customHeight="1" x14ac:dyDescent="0.3">
      <c r="A227" s="15" t="s">
        <v>92</v>
      </c>
      <c r="B227" s="15" t="s">
        <v>485</v>
      </c>
      <c r="C227" s="15" t="s">
        <v>60</v>
      </c>
      <c r="D227" s="16">
        <v>421</v>
      </c>
      <c r="E227" s="19">
        <f>TRUNC(일위대가목록!E72,0)</f>
        <v>635</v>
      </c>
      <c r="F227" s="19">
        <f t="shared" si="39"/>
        <v>267335</v>
      </c>
      <c r="G227" s="19">
        <f>TRUNC(일위대가목록!F72,0)</f>
        <v>6571</v>
      </c>
      <c r="H227" s="19">
        <f t="shared" si="40"/>
        <v>2766391</v>
      </c>
      <c r="I227" s="19">
        <f>TRUNC(일위대가목록!G72,0)</f>
        <v>0</v>
      </c>
      <c r="J227" s="19">
        <f t="shared" si="41"/>
        <v>0</v>
      </c>
      <c r="K227" s="19">
        <f t="shared" si="42"/>
        <v>7206</v>
      </c>
      <c r="L227" s="19">
        <f t="shared" si="43"/>
        <v>3033726</v>
      </c>
      <c r="M227" s="15" t="s">
        <v>486</v>
      </c>
      <c r="N227" s="1" t="s">
        <v>487</v>
      </c>
      <c r="O227" s="1" t="s">
        <v>52</v>
      </c>
      <c r="P227" s="1" t="s">
        <v>52</v>
      </c>
      <c r="Q227" s="1" t="s">
        <v>468</v>
      </c>
      <c r="R227" s="1" t="s">
        <v>63</v>
      </c>
      <c r="S227" s="1" t="s">
        <v>64</v>
      </c>
      <c r="T227" s="1" t="s">
        <v>64</v>
      </c>
      <c r="AR227" s="1" t="s">
        <v>52</v>
      </c>
      <c r="AS227" s="1" t="s">
        <v>52</v>
      </c>
      <c r="AU227" s="1" t="s">
        <v>488</v>
      </c>
      <c r="AV227">
        <v>454</v>
      </c>
    </row>
    <row r="228" spans="1:48" ht="30" customHeight="1" x14ac:dyDescent="0.3">
      <c r="A228" s="15" t="s">
        <v>103</v>
      </c>
      <c r="B228" s="15" t="s">
        <v>104</v>
      </c>
      <c r="C228" s="15" t="s">
        <v>99</v>
      </c>
      <c r="D228" s="16">
        <v>2</v>
      </c>
      <c r="E228" s="19">
        <f>TRUNC(일위대가목록!E50,0)</f>
        <v>38022</v>
      </c>
      <c r="F228" s="19">
        <f t="shared" si="39"/>
        <v>76044</v>
      </c>
      <c r="G228" s="19">
        <f>TRUNC(일위대가목록!F50,0)</f>
        <v>75774</v>
      </c>
      <c r="H228" s="19">
        <f t="shared" si="40"/>
        <v>151548</v>
      </c>
      <c r="I228" s="19">
        <f>TRUNC(일위대가목록!G50,0)</f>
        <v>0</v>
      </c>
      <c r="J228" s="19">
        <f t="shared" si="41"/>
        <v>0</v>
      </c>
      <c r="K228" s="19">
        <f t="shared" si="42"/>
        <v>113796</v>
      </c>
      <c r="L228" s="19">
        <f t="shared" si="43"/>
        <v>227592</v>
      </c>
      <c r="M228" s="15" t="s">
        <v>105</v>
      </c>
      <c r="N228" s="1" t="s">
        <v>106</v>
      </c>
      <c r="O228" s="1" t="s">
        <v>52</v>
      </c>
      <c r="P228" s="1" t="s">
        <v>52</v>
      </c>
      <c r="Q228" s="1" t="s">
        <v>468</v>
      </c>
      <c r="R228" s="1" t="s">
        <v>63</v>
      </c>
      <c r="S228" s="1" t="s">
        <v>64</v>
      </c>
      <c r="T228" s="1" t="s">
        <v>64</v>
      </c>
      <c r="AR228" s="1" t="s">
        <v>52</v>
      </c>
      <c r="AS228" s="1" t="s">
        <v>52</v>
      </c>
      <c r="AU228" s="1" t="s">
        <v>489</v>
      </c>
      <c r="AV228">
        <v>455</v>
      </c>
    </row>
    <row r="229" spans="1:48" ht="30" customHeight="1" x14ac:dyDescent="0.3">
      <c r="A229" s="15" t="s">
        <v>116</v>
      </c>
      <c r="B229" s="15" t="s">
        <v>104</v>
      </c>
      <c r="C229" s="15" t="s">
        <v>99</v>
      </c>
      <c r="D229" s="16">
        <v>4</v>
      </c>
      <c r="E229" s="19">
        <f>TRUNC(일위대가목록!E53,0)</f>
        <v>37567</v>
      </c>
      <c r="F229" s="19">
        <f t="shared" si="39"/>
        <v>150268</v>
      </c>
      <c r="G229" s="19">
        <f>TRUNC(일위대가목록!F53,0)</f>
        <v>60619</v>
      </c>
      <c r="H229" s="19">
        <f t="shared" si="40"/>
        <v>242476</v>
      </c>
      <c r="I229" s="19">
        <f>TRUNC(일위대가목록!G53,0)</f>
        <v>0</v>
      </c>
      <c r="J229" s="19">
        <f t="shared" si="41"/>
        <v>0</v>
      </c>
      <c r="K229" s="19">
        <f t="shared" si="42"/>
        <v>98186</v>
      </c>
      <c r="L229" s="19">
        <f t="shared" si="43"/>
        <v>392744</v>
      </c>
      <c r="M229" s="15" t="s">
        <v>117</v>
      </c>
      <c r="N229" s="1" t="s">
        <v>118</v>
      </c>
      <c r="O229" s="1" t="s">
        <v>52</v>
      </c>
      <c r="P229" s="1" t="s">
        <v>52</v>
      </c>
      <c r="Q229" s="1" t="s">
        <v>468</v>
      </c>
      <c r="R229" s="1" t="s">
        <v>63</v>
      </c>
      <c r="S229" s="1" t="s">
        <v>64</v>
      </c>
      <c r="T229" s="1" t="s">
        <v>64</v>
      </c>
      <c r="AR229" s="1" t="s">
        <v>52</v>
      </c>
      <c r="AS229" s="1" t="s">
        <v>52</v>
      </c>
      <c r="AU229" s="1" t="s">
        <v>490</v>
      </c>
      <c r="AV229">
        <v>456</v>
      </c>
    </row>
    <row r="230" spans="1:48" ht="30" customHeight="1" x14ac:dyDescent="0.3">
      <c r="A230" s="15" t="s">
        <v>491</v>
      </c>
      <c r="B230" s="15" t="s">
        <v>52</v>
      </c>
      <c r="C230" s="15" t="s">
        <v>274</v>
      </c>
      <c r="D230" s="16">
        <v>1</v>
      </c>
      <c r="E230" s="19"/>
      <c r="F230" s="19"/>
      <c r="G230" s="19"/>
      <c r="H230" s="19"/>
      <c r="I230" s="19"/>
      <c r="J230" s="19"/>
      <c r="K230" s="19"/>
      <c r="L230" s="19"/>
      <c r="M230" s="15" t="s">
        <v>279</v>
      </c>
      <c r="N230" s="1" t="s">
        <v>492</v>
      </c>
      <c r="O230" s="1" t="s">
        <v>52</v>
      </c>
      <c r="P230" s="1" t="s">
        <v>52</v>
      </c>
      <c r="Q230" s="1" t="s">
        <v>52</v>
      </c>
      <c r="R230" s="1" t="s">
        <v>63</v>
      </c>
      <c r="S230" s="1" t="s">
        <v>64</v>
      </c>
      <c r="T230" s="1" t="s">
        <v>64</v>
      </c>
      <c r="AR230" s="1" t="s">
        <v>279</v>
      </c>
      <c r="AS230" s="1" t="s">
        <v>52</v>
      </c>
      <c r="AU230" s="1" t="s">
        <v>493</v>
      </c>
      <c r="AV230">
        <v>457</v>
      </c>
    </row>
    <row r="231" spans="1:48" ht="30" customHeight="1" x14ac:dyDescent="0.3">
      <c r="A231" s="16"/>
      <c r="B231" s="16"/>
      <c r="C231" s="16"/>
      <c r="D231" s="16"/>
      <c r="E231" s="19"/>
      <c r="F231" s="19"/>
      <c r="G231" s="19"/>
      <c r="H231" s="19"/>
      <c r="I231" s="19"/>
      <c r="J231" s="19"/>
      <c r="K231" s="19"/>
      <c r="L231" s="19"/>
      <c r="M231" s="16"/>
      <c r="Q231" s="1" t="s">
        <v>468</v>
      </c>
    </row>
    <row r="232" spans="1:48" ht="30" customHeight="1" x14ac:dyDescent="0.3">
      <c r="A232" s="16"/>
      <c r="B232" s="16"/>
      <c r="C232" s="16"/>
      <c r="D232" s="16"/>
      <c r="E232" s="19"/>
      <c r="F232" s="19"/>
      <c r="G232" s="19"/>
      <c r="H232" s="19"/>
      <c r="I232" s="19"/>
      <c r="J232" s="19"/>
      <c r="K232" s="19"/>
      <c r="L232" s="19"/>
      <c r="M232" s="16"/>
      <c r="Q232" s="1" t="s">
        <v>468</v>
      </c>
    </row>
    <row r="233" spans="1:48" ht="30" customHeight="1" x14ac:dyDescent="0.3">
      <c r="A233" s="16"/>
      <c r="B233" s="16"/>
      <c r="C233" s="16"/>
      <c r="D233" s="16"/>
      <c r="E233" s="19"/>
      <c r="F233" s="19"/>
      <c r="G233" s="19"/>
      <c r="H233" s="19"/>
      <c r="I233" s="19"/>
      <c r="J233" s="19"/>
      <c r="K233" s="19"/>
      <c r="L233" s="19"/>
      <c r="M233" s="16"/>
      <c r="Q233" s="1" t="s">
        <v>468</v>
      </c>
    </row>
    <row r="234" spans="1:48" ht="30" customHeight="1" x14ac:dyDescent="0.3">
      <c r="A234" s="16"/>
      <c r="B234" s="16"/>
      <c r="C234" s="16"/>
      <c r="D234" s="16"/>
      <c r="E234" s="19"/>
      <c r="F234" s="19"/>
      <c r="G234" s="19"/>
      <c r="H234" s="19"/>
      <c r="I234" s="19"/>
      <c r="J234" s="19"/>
      <c r="K234" s="19"/>
      <c r="L234" s="19"/>
      <c r="M234" s="16"/>
      <c r="Q234" s="1" t="s">
        <v>468</v>
      </c>
    </row>
    <row r="235" spans="1:48" ht="30" customHeight="1" x14ac:dyDescent="0.3">
      <c r="A235" s="16"/>
      <c r="B235" s="16"/>
      <c r="C235" s="16"/>
      <c r="D235" s="16"/>
      <c r="E235" s="19"/>
      <c r="F235" s="19"/>
      <c r="G235" s="19"/>
      <c r="H235" s="19"/>
      <c r="I235" s="19"/>
      <c r="J235" s="19"/>
      <c r="K235" s="19"/>
      <c r="L235" s="19"/>
      <c r="M235" s="16"/>
      <c r="Q235" s="1" t="s">
        <v>468</v>
      </c>
    </row>
    <row r="236" spans="1:48" ht="30" customHeight="1" x14ac:dyDescent="0.3">
      <c r="A236" s="16"/>
      <c r="B236" s="16"/>
      <c r="C236" s="16"/>
      <c r="D236" s="16"/>
      <c r="E236" s="19"/>
      <c r="F236" s="19"/>
      <c r="G236" s="19"/>
      <c r="H236" s="19"/>
      <c r="I236" s="19"/>
      <c r="J236" s="19"/>
      <c r="K236" s="19"/>
      <c r="L236" s="19"/>
      <c r="M236" s="16"/>
      <c r="Q236" s="1" t="s">
        <v>468</v>
      </c>
    </row>
    <row r="237" spans="1:48" ht="30" customHeight="1" x14ac:dyDescent="0.3">
      <c r="A237" s="16"/>
      <c r="B237" s="16"/>
      <c r="C237" s="16"/>
      <c r="D237" s="16"/>
      <c r="E237" s="19"/>
      <c r="F237" s="19"/>
      <c r="G237" s="19"/>
      <c r="H237" s="19"/>
      <c r="I237" s="19"/>
      <c r="J237" s="19"/>
      <c r="K237" s="19"/>
      <c r="L237" s="19"/>
      <c r="M237" s="16"/>
      <c r="Q237" s="1" t="s">
        <v>468</v>
      </c>
    </row>
    <row r="238" spans="1:48" ht="30" customHeight="1" x14ac:dyDescent="0.3">
      <c r="A238" s="16"/>
      <c r="B238" s="16"/>
      <c r="C238" s="16"/>
      <c r="D238" s="16"/>
      <c r="E238" s="19"/>
      <c r="F238" s="19"/>
      <c r="G238" s="19"/>
      <c r="H238" s="19"/>
      <c r="I238" s="19"/>
      <c r="J238" s="19"/>
      <c r="K238" s="19"/>
      <c r="L238" s="19"/>
      <c r="M238" s="16"/>
      <c r="Q238" s="1" t="s">
        <v>468</v>
      </c>
    </row>
    <row r="239" spans="1:48" ht="30" customHeight="1" x14ac:dyDescent="0.3">
      <c r="A239" s="16"/>
      <c r="B239" s="16"/>
      <c r="C239" s="16"/>
      <c r="D239" s="16"/>
      <c r="E239" s="19"/>
      <c r="F239" s="19"/>
      <c r="G239" s="19"/>
      <c r="H239" s="19"/>
      <c r="I239" s="19"/>
      <c r="J239" s="19"/>
      <c r="K239" s="19"/>
      <c r="L239" s="19"/>
      <c r="M239" s="16"/>
      <c r="Q239" s="1" t="s">
        <v>468</v>
      </c>
    </row>
    <row r="240" spans="1:48" ht="30" customHeight="1" x14ac:dyDescent="0.3">
      <c r="A240" s="16"/>
      <c r="B240" s="16"/>
      <c r="C240" s="16"/>
      <c r="D240" s="16"/>
      <c r="E240" s="19"/>
      <c r="F240" s="19"/>
      <c r="G240" s="19"/>
      <c r="H240" s="19"/>
      <c r="I240" s="19"/>
      <c r="J240" s="19"/>
      <c r="K240" s="19"/>
      <c r="L240" s="19"/>
      <c r="M240" s="16"/>
      <c r="Q240" s="1" t="s">
        <v>468</v>
      </c>
    </row>
    <row r="241" spans="1:48" ht="30" customHeight="1" x14ac:dyDescent="0.3">
      <c r="A241" s="16"/>
      <c r="B241" s="16"/>
      <c r="C241" s="16"/>
      <c r="D241" s="16"/>
      <c r="E241" s="19"/>
      <c r="F241" s="19"/>
      <c r="G241" s="19"/>
      <c r="H241" s="19"/>
      <c r="I241" s="19"/>
      <c r="J241" s="19"/>
      <c r="K241" s="19"/>
      <c r="L241" s="19"/>
      <c r="M241" s="16"/>
      <c r="Q241" s="1" t="s">
        <v>468</v>
      </c>
    </row>
    <row r="242" spans="1:48" ht="30" customHeight="1" x14ac:dyDescent="0.3">
      <c r="A242" s="16"/>
      <c r="B242" s="16"/>
      <c r="C242" s="16"/>
      <c r="D242" s="16"/>
      <c r="E242" s="19"/>
      <c r="F242" s="19"/>
      <c r="G242" s="19"/>
      <c r="H242" s="19"/>
      <c r="I242" s="19"/>
      <c r="J242" s="19"/>
      <c r="K242" s="19"/>
      <c r="L242" s="19"/>
      <c r="M242" s="16"/>
      <c r="Q242" s="1" t="s">
        <v>468</v>
      </c>
    </row>
    <row r="243" spans="1:48" ht="30" customHeight="1" x14ac:dyDescent="0.3">
      <c r="A243" s="15" t="s">
        <v>165</v>
      </c>
      <c r="B243" s="16"/>
      <c r="C243" s="16"/>
      <c r="D243" s="16"/>
      <c r="E243" s="19"/>
      <c r="F243" s="19">
        <f>SUMIF(Q221:Q242,"010107",F221:F242)</f>
        <v>1176644</v>
      </c>
      <c r="G243" s="19"/>
      <c r="H243" s="19">
        <f>SUMIF(Q221:Q242,"010107",H221:H242)</f>
        <v>7735941</v>
      </c>
      <c r="I243" s="19"/>
      <c r="J243" s="19">
        <f>SUMIF(Q221:Q242,"010107",J221:J242)</f>
        <v>0</v>
      </c>
      <c r="K243" s="19"/>
      <c r="L243" s="19">
        <f>SUMIF(Q221:Q242,"010107",L221:L242)</f>
        <v>8912585</v>
      </c>
      <c r="M243" s="16"/>
      <c r="N243" t="s">
        <v>166</v>
      </c>
    </row>
    <row r="244" spans="1:48" ht="30" customHeight="1" x14ac:dyDescent="0.3">
      <c r="A244" s="15" t="s">
        <v>494</v>
      </c>
      <c r="B244" s="16" t="s">
        <v>582</v>
      </c>
      <c r="C244" s="16"/>
      <c r="D244" s="16"/>
      <c r="E244" s="19"/>
      <c r="F244" s="19"/>
      <c r="G244" s="19"/>
      <c r="H244" s="19"/>
      <c r="I244" s="19"/>
      <c r="J244" s="19"/>
      <c r="K244" s="19"/>
      <c r="L244" s="19"/>
      <c r="M244" s="16"/>
      <c r="Q244" s="1" t="s">
        <v>495</v>
      </c>
    </row>
    <row r="245" spans="1:48" ht="30" customHeight="1" x14ac:dyDescent="0.3">
      <c r="A245" s="15" t="s">
        <v>87</v>
      </c>
      <c r="B245" s="15" t="s">
        <v>88</v>
      </c>
      <c r="C245" s="15" t="s">
        <v>60</v>
      </c>
      <c r="D245" s="16">
        <v>33</v>
      </c>
      <c r="E245" s="19">
        <f>TRUNC(일위대가목록!E75,0)</f>
        <v>1670</v>
      </c>
      <c r="F245" s="19">
        <f t="shared" ref="F245:F254" si="44">TRUNC(E245*D245, 0)</f>
        <v>55110</v>
      </c>
      <c r="G245" s="19">
        <f>TRUNC(일위대가목록!F75,0)</f>
        <v>4293</v>
      </c>
      <c r="H245" s="19">
        <f t="shared" ref="H245:H254" si="45">TRUNC(G245*D245, 0)</f>
        <v>141669</v>
      </c>
      <c r="I245" s="19">
        <f>TRUNC(일위대가목록!G75,0)</f>
        <v>0</v>
      </c>
      <c r="J245" s="19">
        <f t="shared" ref="J245:J254" si="46">TRUNC(I245*D245, 0)</f>
        <v>0</v>
      </c>
      <c r="K245" s="19">
        <f t="shared" ref="K245:K254" si="47">TRUNC(E245+G245+I245, 0)</f>
        <v>5963</v>
      </c>
      <c r="L245" s="19">
        <f t="shared" ref="L245:L254" si="48">TRUNC(F245+H245+J245, 0)</f>
        <v>196779</v>
      </c>
      <c r="M245" s="15" t="s">
        <v>89</v>
      </c>
      <c r="N245" s="1" t="s">
        <v>90</v>
      </c>
      <c r="O245" s="1" t="s">
        <v>52</v>
      </c>
      <c r="P245" s="1" t="s">
        <v>52</v>
      </c>
      <c r="Q245" s="1" t="s">
        <v>495</v>
      </c>
      <c r="R245" s="1" t="s">
        <v>63</v>
      </c>
      <c r="S245" s="1" t="s">
        <v>64</v>
      </c>
      <c r="T245" s="1" t="s">
        <v>64</v>
      </c>
      <c r="AR245" s="1" t="s">
        <v>52</v>
      </c>
      <c r="AS245" s="1" t="s">
        <v>52</v>
      </c>
      <c r="AU245" s="1" t="s">
        <v>496</v>
      </c>
      <c r="AV245">
        <v>459</v>
      </c>
    </row>
    <row r="246" spans="1:48" ht="30" customHeight="1" x14ac:dyDescent="0.3">
      <c r="A246" s="15" t="s">
        <v>497</v>
      </c>
      <c r="B246" s="15" t="s">
        <v>498</v>
      </c>
      <c r="C246" s="15" t="s">
        <v>60</v>
      </c>
      <c r="D246" s="16">
        <v>33</v>
      </c>
      <c r="E246" s="19">
        <f>TRUNC(일위대가목록!E77,0)</f>
        <v>21735</v>
      </c>
      <c r="F246" s="19">
        <f t="shared" si="44"/>
        <v>717255</v>
      </c>
      <c r="G246" s="19">
        <f>TRUNC(일위대가목록!F77,0)</f>
        <v>93078</v>
      </c>
      <c r="H246" s="19">
        <f t="shared" si="45"/>
        <v>3071574</v>
      </c>
      <c r="I246" s="19">
        <f>TRUNC(일위대가목록!G77,0)</f>
        <v>0</v>
      </c>
      <c r="J246" s="19">
        <f t="shared" si="46"/>
        <v>0</v>
      </c>
      <c r="K246" s="19">
        <f t="shared" si="47"/>
        <v>114813</v>
      </c>
      <c r="L246" s="19">
        <f t="shared" si="48"/>
        <v>3788829</v>
      </c>
      <c r="M246" s="15" t="s">
        <v>499</v>
      </c>
      <c r="N246" s="1" t="s">
        <v>500</v>
      </c>
      <c r="O246" s="1" t="s">
        <v>52</v>
      </c>
      <c r="P246" s="1" t="s">
        <v>52</v>
      </c>
      <c r="Q246" s="1" t="s">
        <v>495</v>
      </c>
      <c r="R246" s="1" t="s">
        <v>63</v>
      </c>
      <c r="S246" s="1" t="s">
        <v>64</v>
      </c>
      <c r="T246" s="1" t="s">
        <v>64</v>
      </c>
      <c r="AR246" s="1" t="s">
        <v>52</v>
      </c>
      <c r="AS246" s="1" t="s">
        <v>52</v>
      </c>
      <c r="AU246" s="1" t="s">
        <v>501</v>
      </c>
      <c r="AV246">
        <v>460</v>
      </c>
    </row>
    <row r="247" spans="1:48" ht="30" customHeight="1" x14ac:dyDescent="0.3">
      <c r="A247" s="15" t="s">
        <v>502</v>
      </c>
      <c r="B247" s="15" t="s">
        <v>503</v>
      </c>
      <c r="C247" s="15" t="s">
        <v>60</v>
      </c>
      <c r="D247" s="16">
        <v>33</v>
      </c>
      <c r="E247" s="19">
        <f>TRUNC(일위대가목록!E78,0)</f>
        <v>12271</v>
      </c>
      <c r="F247" s="19">
        <f t="shared" si="44"/>
        <v>404943</v>
      </c>
      <c r="G247" s="19">
        <f>TRUNC(일위대가목록!F78,0)</f>
        <v>18604</v>
      </c>
      <c r="H247" s="19">
        <f t="shared" si="45"/>
        <v>613932</v>
      </c>
      <c r="I247" s="19">
        <f>TRUNC(일위대가목록!G78,0)</f>
        <v>0</v>
      </c>
      <c r="J247" s="19">
        <f t="shared" si="46"/>
        <v>0</v>
      </c>
      <c r="K247" s="19">
        <f t="shared" si="47"/>
        <v>30875</v>
      </c>
      <c r="L247" s="19">
        <f t="shared" si="48"/>
        <v>1018875</v>
      </c>
      <c r="M247" s="15" t="s">
        <v>504</v>
      </c>
      <c r="N247" s="1" t="s">
        <v>505</v>
      </c>
      <c r="O247" s="1" t="s">
        <v>52</v>
      </c>
      <c r="P247" s="1" t="s">
        <v>52</v>
      </c>
      <c r="Q247" s="1" t="s">
        <v>495</v>
      </c>
      <c r="R247" s="1" t="s">
        <v>63</v>
      </c>
      <c r="S247" s="1" t="s">
        <v>64</v>
      </c>
      <c r="T247" s="1" t="s">
        <v>64</v>
      </c>
      <c r="AR247" s="1" t="s">
        <v>52</v>
      </c>
      <c r="AS247" s="1" t="s">
        <v>52</v>
      </c>
      <c r="AU247" s="1" t="s">
        <v>506</v>
      </c>
      <c r="AV247">
        <v>461</v>
      </c>
    </row>
    <row r="248" spans="1:48" ht="30" customHeight="1" x14ac:dyDescent="0.3">
      <c r="A248" s="15" t="s">
        <v>507</v>
      </c>
      <c r="B248" s="15" t="s">
        <v>508</v>
      </c>
      <c r="C248" s="15" t="s">
        <v>274</v>
      </c>
      <c r="D248" s="16">
        <v>3</v>
      </c>
      <c r="E248" s="19">
        <f>TRUNC(일위대가목록!E79,0)</f>
        <v>28821</v>
      </c>
      <c r="F248" s="19">
        <f t="shared" si="44"/>
        <v>86463</v>
      </c>
      <c r="G248" s="19">
        <f>TRUNC(일위대가목록!F79,0)</f>
        <v>93078</v>
      </c>
      <c r="H248" s="19">
        <f t="shared" si="45"/>
        <v>279234</v>
      </c>
      <c r="I248" s="19">
        <f>TRUNC(일위대가목록!G79,0)</f>
        <v>0</v>
      </c>
      <c r="J248" s="19">
        <f t="shared" si="46"/>
        <v>0</v>
      </c>
      <c r="K248" s="19">
        <f t="shared" si="47"/>
        <v>121899</v>
      </c>
      <c r="L248" s="19">
        <f t="shared" si="48"/>
        <v>365697</v>
      </c>
      <c r="M248" s="15" t="s">
        <v>509</v>
      </c>
      <c r="N248" s="1" t="s">
        <v>510</v>
      </c>
      <c r="O248" s="1" t="s">
        <v>52</v>
      </c>
      <c r="P248" s="1" t="s">
        <v>52</v>
      </c>
      <c r="Q248" s="1" t="s">
        <v>495</v>
      </c>
      <c r="R248" s="1" t="s">
        <v>63</v>
      </c>
      <c r="S248" s="1" t="s">
        <v>64</v>
      </c>
      <c r="T248" s="1" t="s">
        <v>64</v>
      </c>
      <c r="AR248" s="1" t="s">
        <v>52</v>
      </c>
      <c r="AS248" s="1" t="s">
        <v>52</v>
      </c>
      <c r="AU248" s="1" t="s">
        <v>511</v>
      </c>
      <c r="AV248">
        <v>462</v>
      </c>
    </row>
    <row r="249" spans="1:48" ht="30" customHeight="1" x14ac:dyDescent="0.3">
      <c r="A249" s="15" t="s">
        <v>512</v>
      </c>
      <c r="B249" s="15" t="s">
        <v>508</v>
      </c>
      <c r="C249" s="15" t="s">
        <v>274</v>
      </c>
      <c r="D249" s="16">
        <v>4</v>
      </c>
      <c r="E249" s="19">
        <f>TRUNC(일위대가목록!E80,0)</f>
        <v>29967</v>
      </c>
      <c r="F249" s="19">
        <f t="shared" si="44"/>
        <v>119868</v>
      </c>
      <c r="G249" s="19">
        <f>TRUNC(일위대가목록!F80,0)</f>
        <v>93078</v>
      </c>
      <c r="H249" s="19">
        <f t="shared" si="45"/>
        <v>372312</v>
      </c>
      <c r="I249" s="19">
        <f>TRUNC(일위대가목록!G80,0)</f>
        <v>0</v>
      </c>
      <c r="J249" s="19">
        <f t="shared" si="46"/>
        <v>0</v>
      </c>
      <c r="K249" s="19">
        <f t="shared" si="47"/>
        <v>123045</v>
      </c>
      <c r="L249" s="19">
        <f t="shared" si="48"/>
        <v>492180</v>
      </c>
      <c r="M249" s="15" t="s">
        <v>513</v>
      </c>
      <c r="N249" s="1" t="s">
        <v>514</v>
      </c>
      <c r="O249" s="1" t="s">
        <v>52</v>
      </c>
      <c r="P249" s="1" t="s">
        <v>52</v>
      </c>
      <c r="Q249" s="1" t="s">
        <v>495</v>
      </c>
      <c r="R249" s="1" t="s">
        <v>63</v>
      </c>
      <c r="S249" s="1" t="s">
        <v>64</v>
      </c>
      <c r="T249" s="1" t="s">
        <v>64</v>
      </c>
      <c r="AR249" s="1" t="s">
        <v>52</v>
      </c>
      <c r="AS249" s="1" t="s">
        <v>52</v>
      </c>
      <c r="AU249" s="1" t="s">
        <v>515</v>
      </c>
      <c r="AV249">
        <v>463</v>
      </c>
    </row>
    <row r="250" spans="1:48" ht="30" customHeight="1" x14ac:dyDescent="0.3">
      <c r="A250" s="15" t="s">
        <v>516</v>
      </c>
      <c r="B250" s="15" t="s">
        <v>517</v>
      </c>
      <c r="C250" s="15" t="s">
        <v>99</v>
      </c>
      <c r="D250" s="16">
        <v>14</v>
      </c>
      <c r="E250" s="19">
        <f>TRUNC(일위대가목록!E13,0)</f>
        <v>7476</v>
      </c>
      <c r="F250" s="19">
        <f t="shared" si="44"/>
        <v>104664</v>
      </c>
      <c r="G250" s="19">
        <f>TRUNC(일위대가목록!F13,0)</f>
        <v>42932</v>
      </c>
      <c r="H250" s="19">
        <f t="shared" si="45"/>
        <v>601048</v>
      </c>
      <c r="I250" s="19">
        <f>TRUNC(일위대가목록!G13,0)</f>
        <v>0</v>
      </c>
      <c r="J250" s="19">
        <f t="shared" si="46"/>
        <v>0</v>
      </c>
      <c r="K250" s="19">
        <f t="shared" si="47"/>
        <v>50408</v>
      </c>
      <c r="L250" s="19">
        <f t="shared" si="48"/>
        <v>705712</v>
      </c>
      <c r="M250" s="15" t="s">
        <v>518</v>
      </c>
      <c r="N250" s="1" t="s">
        <v>519</v>
      </c>
      <c r="O250" s="1" t="s">
        <v>52</v>
      </c>
      <c r="P250" s="1" t="s">
        <v>52</v>
      </c>
      <c r="Q250" s="1" t="s">
        <v>495</v>
      </c>
      <c r="R250" s="1" t="s">
        <v>63</v>
      </c>
      <c r="S250" s="1" t="s">
        <v>64</v>
      </c>
      <c r="T250" s="1" t="s">
        <v>64</v>
      </c>
      <c r="AR250" s="1" t="s">
        <v>52</v>
      </c>
      <c r="AS250" s="1" t="s">
        <v>52</v>
      </c>
      <c r="AU250" s="1" t="s">
        <v>520</v>
      </c>
      <c r="AV250">
        <v>464</v>
      </c>
    </row>
    <row r="251" spans="1:48" ht="30" customHeight="1" x14ac:dyDescent="0.3">
      <c r="A251" s="15" t="s">
        <v>521</v>
      </c>
      <c r="B251" s="15" t="s">
        <v>522</v>
      </c>
      <c r="C251" s="15" t="s">
        <v>99</v>
      </c>
      <c r="D251" s="16">
        <v>8</v>
      </c>
      <c r="E251" s="19">
        <f>TRUNC(일위대가목록!E14,0)</f>
        <v>4546</v>
      </c>
      <c r="F251" s="19">
        <f t="shared" si="44"/>
        <v>36368</v>
      </c>
      <c r="G251" s="19">
        <f>TRUNC(일위대가목록!F14,0)</f>
        <v>22897</v>
      </c>
      <c r="H251" s="19">
        <f t="shared" si="45"/>
        <v>183176</v>
      </c>
      <c r="I251" s="19">
        <f>TRUNC(일위대가목록!G14,0)</f>
        <v>0</v>
      </c>
      <c r="J251" s="19">
        <f t="shared" si="46"/>
        <v>0</v>
      </c>
      <c r="K251" s="19">
        <f t="shared" si="47"/>
        <v>27443</v>
      </c>
      <c r="L251" s="19">
        <f t="shared" si="48"/>
        <v>219544</v>
      </c>
      <c r="M251" s="15" t="s">
        <v>523</v>
      </c>
      <c r="N251" s="1" t="s">
        <v>524</v>
      </c>
      <c r="O251" s="1" t="s">
        <v>52</v>
      </c>
      <c r="P251" s="1" t="s">
        <v>52</v>
      </c>
      <c r="Q251" s="1" t="s">
        <v>495</v>
      </c>
      <c r="R251" s="1" t="s">
        <v>63</v>
      </c>
      <c r="S251" s="1" t="s">
        <v>64</v>
      </c>
      <c r="T251" s="1" t="s">
        <v>64</v>
      </c>
      <c r="AR251" s="1" t="s">
        <v>52</v>
      </c>
      <c r="AS251" s="1" t="s">
        <v>52</v>
      </c>
      <c r="AU251" s="1" t="s">
        <v>525</v>
      </c>
      <c r="AV251">
        <v>465</v>
      </c>
    </row>
    <row r="252" spans="1:48" ht="30" customHeight="1" x14ac:dyDescent="0.3">
      <c r="A252" s="15" t="s">
        <v>526</v>
      </c>
      <c r="B252" s="15" t="s">
        <v>508</v>
      </c>
      <c r="C252" s="15" t="s">
        <v>274</v>
      </c>
      <c r="D252" s="16">
        <v>22</v>
      </c>
      <c r="E252" s="19">
        <f>TRUNC(단가대비표!O70,0)</f>
        <v>2885</v>
      </c>
      <c r="F252" s="19">
        <f t="shared" si="44"/>
        <v>63470</v>
      </c>
      <c r="G252" s="19">
        <f>TRUNC(단가대비표!P70,0)</f>
        <v>0</v>
      </c>
      <c r="H252" s="19">
        <f t="shared" si="45"/>
        <v>0</v>
      </c>
      <c r="I252" s="19">
        <f>TRUNC(단가대비표!V70,0)</f>
        <v>0</v>
      </c>
      <c r="J252" s="19">
        <f t="shared" si="46"/>
        <v>0</v>
      </c>
      <c r="K252" s="19">
        <f t="shared" si="47"/>
        <v>2885</v>
      </c>
      <c r="L252" s="19">
        <f t="shared" si="48"/>
        <v>63470</v>
      </c>
      <c r="M252" s="15" t="s">
        <v>52</v>
      </c>
      <c r="N252" s="1" t="s">
        <v>527</v>
      </c>
      <c r="O252" s="1" t="s">
        <v>52</v>
      </c>
      <c r="P252" s="1" t="s">
        <v>52</v>
      </c>
      <c r="Q252" s="1" t="s">
        <v>495</v>
      </c>
      <c r="R252" s="1" t="s">
        <v>64</v>
      </c>
      <c r="S252" s="1" t="s">
        <v>64</v>
      </c>
      <c r="T252" s="1" t="s">
        <v>63</v>
      </c>
      <c r="AR252" s="1" t="s">
        <v>52</v>
      </c>
      <c r="AS252" s="1" t="s">
        <v>52</v>
      </c>
      <c r="AU252" s="1" t="s">
        <v>528</v>
      </c>
      <c r="AV252">
        <v>466</v>
      </c>
    </row>
    <row r="253" spans="1:48" ht="30" customHeight="1" x14ac:dyDescent="0.3">
      <c r="A253" s="15" t="s">
        <v>529</v>
      </c>
      <c r="B253" s="15" t="s">
        <v>530</v>
      </c>
      <c r="C253" s="15" t="s">
        <v>133</v>
      </c>
      <c r="D253" s="16">
        <v>22</v>
      </c>
      <c r="E253" s="19">
        <f>TRUNC(단가대비표!O86,0)</f>
        <v>2800</v>
      </c>
      <c r="F253" s="19">
        <f t="shared" si="44"/>
        <v>61600</v>
      </c>
      <c r="G253" s="19">
        <f>TRUNC(단가대비표!P86,0)</f>
        <v>0</v>
      </c>
      <c r="H253" s="19">
        <f t="shared" si="45"/>
        <v>0</v>
      </c>
      <c r="I253" s="19">
        <f>TRUNC(단가대비표!V86,0)</f>
        <v>0</v>
      </c>
      <c r="J253" s="19">
        <f t="shared" si="46"/>
        <v>0</v>
      </c>
      <c r="K253" s="19">
        <f t="shared" si="47"/>
        <v>2800</v>
      </c>
      <c r="L253" s="19">
        <f t="shared" si="48"/>
        <v>61600</v>
      </c>
      <c r="M253" s="15" t="s">
        <v>531</v>
      </c>
      <c r="N253" s="1" t="s">
        <v>532</v>
      </c>
      <c r="O253" s="1" t="s">
        <v>52</v>
      </c>
      <c r="P253" s="1" t="s">
        <v>52</v>
      </c>
      <c r="Q253" s="1" t="s">
        <v>495</v>
      </c>
      <c r="R253" s="1" t="s">
        <v>64</v>
      </c>
      <c r="S253" s="1" t="s">
        <v>64</v>
      </c>
      <c r="T253" s="1" t="s">
        <v>63</v>
      </c>
      <c r="AR253" s="1" t="s">
        <v>52</v>
      </c>
      <c r="AS253" s="1" t="s">
        <v>52</v>
      </c>
      <c r="AU253" s="1" t="s">
        <v>533</v>
      </c>
      <c r="AV253">
        <v>467</v>
      </c>
    </row>
    <row r="254" spans="1:48" ht="30" customHeight="1" x14ac:dyDescent="0.3">
      <c r="A254" s="15" t="s">
        <v>534</v>
      </c>
      <c r="B254" s="15" t="s">
        <v>535</v>
      </c>
      <c r="C254" s="15" t="s">
        <v>99</v>
      </c>
      <c r="D254" s="16">
        <v>2</v>
      </c>
      <c r="E254" s="19">
        <f>TRUNC(일위대가목록!E15,0)</f>
        <v>90084</v>
      </c>
      <c r="F254" s="19">
        <f t="shared" si="44"/>
        <v>180168</v>
      </c>
      <c r="G254" s="19">
        <f>TRUNC(일위대가목록!F15,0)</f>
        <v>82539</v>
      </c>
      <c r="H254" s="19">
        <f t="shared" si="45"/>
        <v>165078</v>
      </c>
      <c r="I254" s="19">
        <f>TRUNC(일위대가목록!G15,0)</f>
        <v>0</v>
      </c>
      <c r="J254" s="19">
        <f t="shared" si="46"/>
        <v>0</v>
      </c>
      <c r="K254" s="19">
        <f t="shared" si="47"/>
        <v>172623</v>
      </c>
      <c r="L254" s="19">
        <f t="shared" si="48"/>
        <v>345246</v>
      </c>
      <c r="M254" s="15" t="s">
        <v>536</v>
      </c>
      <c r="N254" s="1" t="s">
        <v>537</v>
      </c>
      <c r="O254" s="1" t="s">
        <v>52</v>
      </c>
      <c r="P254" s="1" t="s">
        <v>52</v>
      </c>
      <c r="Q254" s="1" t="s">
        <v>495</v>
      </c>
      <c r="R254" s="1" t="s">
        <v>63</v>
      </c>
      <c r="S254" s="1" t="s">
        <v>64</v>
      </c>
      <c r="T254" s="1" t="s">
        <v>64</v>
      </c>
      <c r="AR254" s="1" t="s">
        <v>52</v>
      </c>
      <c r="AS254" s="1" t="s">
        <v>52</v>
      </c>
      <c r="AU254" s="1" t="s">
        <v>538</v>
      </c>
      <c r="AV254">
        <v>468</v>
      </c>
    </row>
    <row r="255" spans="1:48" ht="30" customHeight="1" x14ac:dyDescent="0.3">
      <c r="A255" s="16"/>
      <c r="B255" s="16"/>
      <c r="C255" s="16"/>
      <c r="D255" s="16"/>
      <c r="E255" s="19"/>
      <c r="F255" s="19"/>
      <c r="G255" s="19"/>
      <c r="H255" s="19"/>
      <c r="I255" s="19"/>
      <c r="J255" s="19"/>
      <c r="K255" s="19"/>
      <c r="L255" s="19"/>
      <c r="M255" s="16"/>
      <c r="Q255" s="1" t="s">
        <v>495</v>
      </c>
    </row>
    <row r="256" spans="1:48" ht="30" customHeight="1" x14ac:dyDescent="0.3">
      <c r="A256" s="16"/>
      <c r="B256" s="16"/>
      <c r="C256" s="16"/>
      <c r="D256" s="16"/>
      <c r="E256" s="19"/>
      <c r="F256" s="19"/>
      <c r="G256" s="19"/>
      <c r="H256" s="19"/>
      <c r="I256" s="19"/>
      <c r="J256" s="19"/>
      <c r="K256" s="19"/>
      <c r="L256" s="19"/>
      <c r="M256" s="16"/>
      <c r="Q256" s="1" t="s">
        <v>495</v>
      </c>
    </row>
    <row r="257" spans="1:48" ht="30" customHeight="1" x14ac:dyDescent="0.3">
      <c r="A257" s="16"/>
      <c r="B257" s="16"/>
      <c r="C257" s="16"/>
      <c r="D257" s="16"/>
      <c r="E257" s="19"/>
      <c r="F257" s="19"/>
      <c r="G257" s="19"/>
      <c r="H257" s="19"/>
      <c r="I257" s="19"/>
      <c r="J257" s="19"/>
      <c r="K257" s="19"/>
      <c r="L257" s="19"/>
      <c r="M257" s="16"/>
      <c r="Q257" s="1" t="s">
        <v>495</v>
      </c>
    </row>
    <row r="258" spans="1:48" ht="30" customHeight="1" x14ac:dyDescent="0.3">
      <c r="A258" s="16"/>
      <c r="B258" s="16"/>
      <c r="C258" s="16"/>
      <c r="D258" s="16"/>
      <c r="E258" s="19"/>
      <c r="F258" s="19"/>
      <c r="G258" s="19"/>
      <c r="H258" s="19"/>
      <c r="I258" s="19"/>
      <c r="J258" s="19"/>
      <c r="K258" s="19"/>
      <c r="L258" s="19"/>
      <c r="M258" s="16"/>
      <c r="Q258" s="1" t="s">
        <v>495</v>
      </c>
    </row>
    <row r="259" spans="1:48" ht="30" customHeight="1" x14ac:dyDescent="0.3">
      <c r="A259" s="16"/>
      <c r="B259" s="16"/>
      <c r="C259" s="16"/>
      <c r="D259" s="16"/>
      <c r="E259" s="19"/>
      <c r="F259" s="19"/>
      <c r="G259" s="19"/>
      <c r="H259" s="19"/>
      <c r="I259" s="19"/>
      <c r="J259" s="19"/>
      <c r="K259" s="19"/>
      <c r="L259" s="19"/>
      <c r="M259" s="16"/>
      <c r="Q259" s="1" t="s">
        <v>495</v>
      </c>
    </row>
    <row r="260" spans="1:48" ht="30" customHeight="1" x14ac:dyDescent="0.3">
      <c r="A260" s="16"/>
      <c r="B260" s="16"/>
      <c r="C260" s="16"/>
      <c r="D260" s="16"/>
      <c r="E260" s="19"/>
      <c r="F260" s="19"/>
      <c r="G260" s="19"/>
      <c r="H260" s="19"/>
      <c r="I260" s="19"/>
      <c r="J260" s="19"/>
      <c r="K260" s="19"/>
      <c r="L260" s="19"/>
      <c r="M260" s="16"/>
      <c r="Q260" s="1" t="s">
        <v>495</v>
      </c>
    </row>
    <row r="261" spans="1:48" ht="30" customHeight="1" x14ac:dyDescent="0.3">
      <c r="A261" s="16"/>
      <c r="B261" s="16"/>
      <c r="C261" s="16"/>
      <c r="D261" s="16"/>
      <c r="E261" s="19"/>
      <c r="F261" s="19"/>
      <c r="G261" s="19"/>
      <c r="H261" s="19"/>
      <c r="I261" s="19"/>
      <c r="J261" s="19"/>
      <c r="K261" s="19"/>
      <c r="L261" s="19"/>
      <c r="M261" s="16"/>
      <c r="Q261" s="1" t="s">
        <v>495</v>
      </c>
    </row>
    <row r="262" spans="1:48" ht="30" customHeight="1" x14ac:dyDescent="0.3">
      <c r="A262" s="16"/>
      <c r="B262" s="16"/>
      <c r="C262" s="16"/>
      <c r="D262" s="16"/>
      <c r="E262" s="19"/>
      <c r="F262" s="19"/>
      <c r="G262" s="19"/>
      <c r="H262" s="19"/>
      <c r="I262" s="19"/>
      <c r="J262" s="19"/>
      <c r="K262" s="19"/>
      <c r="L262" s="19"/>
      <c r="M262" s="16"/>
      <c r="Q262" s="1" t="s">
        <v>495</v>
      </c>
    </row>
    <row r="263" spans="1:48" ht="30" customHeight="1" x14ac:dyDescent="0.3">
      <c r="A263" s="16"/>
      <c r="B263" s="16"/>
      <c r="C263" s="16"/>
      <c r="D263" s="16"/>
      <c r="E263" s="19"/>
      <c r="F263" s="19"/>
      <c r="G263" s="19"/>
      <c r="H263" s="19"/>
      <c r="I263" s="19"/>
      <c r="J263" s="19"/>
      <c r="K263" s="19"/>
      <c r="L263" s="19"/>
      <c r="M263" s="16"/>
      <c r="Q263" s="1" t="s">
        <v>495</v>
      </c>
    </row>
    <row r="264" spans="1:48" ht="30" customHeight="1" x14ac:dyDescent="0.3">
      <c r="A264" s="16"/>
      <c r="B264" s="16"/>
      <c r="C264" s="16"/>
      <c r="D264" s="16"/>
      <c r="E264" s="19"/>
      <c r="F264" s="19"/>
      <c r="G264" s="19"/>
      <c r="H264" s="19"/>
      <c r="I264" s="19"/>
      <c r="J264" s="19"/>
      <c r="K264" s="19"/>
      <c r="L264" s="19"/>
      <c r="M264" s="16"/>
      <c r="Q264" s="1" t="s">
        <v>495</v>
      </c>
    </row>
    <row r="265" spans="1:48" ht="30" customHeight="1" x14ac:dyDescent="0.3">
      <c r="A265" s="16"/>
      <c r="B265" s="16"/>
      <c r="C265" s="16"/>
      <c r="D265" s="16"/>
      <c r="E265" s="19"/>
      <c r="F265" s="19"/>
      <c r="G265" s="19"/>
      <c r="H265" s="19"/>
      <c r="I265" s="19"/>
      <c r="J265" s="19"/>
      <c r="K265" s="19"/>
      <c r="L265" s="19"/>
      <c r="M265" s="16"/>
      <c r="Q265" s="1" t="s">
        <v>495</v>
      </c>
    </row>
    <row r="266" spans="1:48" ht="30" customHeight="1" x14ac:dyDescent="0.3">
      <c r="A266" s="16"/>
      <c r="B266" s="16"/>
      <c r="C266" s="16"/>
      <c r="D266" s="16"/>
      <c r="E266" s="19"/>
      <c r="F266" s="19"/>
      <c r="G266" s="19"/>
      <c r="H266" s="19"/>
      <c r="I266" s="19"/>
      <c r="J266" s="19"/>
      <c r="K266" s="19"/>
      <c r="L266" s="19"/>
      <c r="M266" s="16"/>
      <c r="Q266" s="1" t="s">
        <v>495</v>
      </c>
    </row>
    <row r="267" spans="1:48" ht="30" customHeight="1" x14ac:dyDescent="0.3">
      <c r="A267" s="15" t="s">
        <v>165</v>
      </c>
      <c r="B267" s="16"/>
      <c r="C267" s="16"/>
      <c r="D267" s="16"/>
      <c r="E267" s="19"/>
      <c r="F267" s="19">
        <f>SUMIF(Q245:Q266,"010108",F245:F266)</f>
        <v>1829909</v>
      </c>
      <c r="G267" s="19"/>
      <c r="H267" s="19">
        <f>SUMIF(Q245:Q266,"010108",H245:H266)</f>
        <v>5428023</v>
      </c>
      <c r="I267" s="19"/>
      <c r="J267" s="19">
        <f>SUMIF(Q245:Q266,"010108",J245:J266)</f>
        <v>0</v>
      </c>
      <c r="K267" s="19"/>
      <c r="L267" s="19">
        <f>SUMIF(Q245:Q266,"010108",L245:L266)</f>
        <v>7257932</v>
      </c>
      <c r="M267" s="16"/>
      <c r="N267" t="s">
        <v>166</v>
      </c>
    </row>
    <row r="268" spans="1:48" ht="30" customHeight="1" x14ac:dyDescent="0.3">
      <c r="A268" s="17" t="s">
        <v>544</v>
      </c>
      <c r="B268" s="18" t="s">
        <v>583</v>
      </c>
      <c r="C268" s="18"/>
      <c r="D268" s="18"/>
      <c r="E268" s="20"/>
      <c r="F268" s="20"/>
      <c r="G268" s="20"/>
      <c r="H268" s="20"/>
      <c r="I268" s="20"/>
      <c r="J268" s="20"/>
      <c r="K268" s="20"/>
      <c r="L268" s="20"/>
      <c r="M268" s="18"/>
      <c r="N268" s="10"/>
      <c r="O268" s="10"/>
      <c r="P268" s="10"/>
      <c r="Q268" s="9" t="s">
        <v>545</v>
      </c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</row>
    <row r="269" spans="1:48" ht="30" customHeight="1" x14ac:dyDescent="0.3">
      <c r="A269" s="15" t="s">
        <v>546</v>
      </c>
      <c r="B269" s="15" t="s">
        <v>52</v>
      </c>
      <c r="C269" s="15" t="s">
        <v>274</v>
      </c>
      <c r="D269" s="16">
        <v>1</v>
      </c>
      <c r="E269" s="19">
        <f>TRUNC(일위대가목록!E107,0)</f>
        <v>15462700</v>
      </c>
      <c r="F269" s="19">
        <f>TRUNC(E269*D269, 0)</f>
        <v>15462700</v>
      </c>
      <c r="G269" s="19">
        <f>TRUNC(일위대가목록!F107,0)</f>
        <v>0</v>
      </c>
      <c r="H269" s="19">
        <f>TRUNC(G269*D269, 0)</f>
        <v>0</v>
      </c>
      <c r="I269" s="19">
        <f>TRUNC(일위대가목록!G107,0)</f>
        <v>0</v>
      </c>
      <c r="J269" s="19">
        <f>TRUNC(I269*D269, 0)</f>
        <v>0</v>
      </c>
      <c r="K269" s="19">
        <f t="shared" ref="K269:L271" si="49">TRUNC(E269+G269+I269, 0)</f>
        <v>15462700</v>
      </c>
      <c r="L269" s="19">
        <f t="shared" si="49"/>
        <v>15462700</v>
      </c>
      <c r="M269" s="15" t="s">
        <v>547</v>
      </c>
      <c r="N269" s="1" t="s">
        <v>548</v>
      </c>
      <c r="O269" s="1" t="s">
        <v>52</v>
      </c>
      <c r="P269" s="1" t="s">
        <v>52</v>
      </c>
      <c r="Q269" s="1" t="s">
        <v>545</v>
      </c>
      <c r="R269" s="1" t="s">
        <v>63</v>
      </c>
      <c r="S269" s="1" t="s">
        <v>64</v>
      </c>
      <c r="T269" s="1" t="s">
        <v>64</v>
      </c>
      <c r="AR269" s="1" t="s">
        <v>52</v>
      </c>
      <c r="AS269" s="1" t="s">
        <v>52</v>
      </c>
      <c r="AU269" s="1" t="s">
        <v>549</v>
      </c>
      <c r="AV269">
        <v>492</v>
      </c>
    </row>
    <row r="270" spans="1:48" ht="30" customHeight="1" x14ac:dyDescent="0.3">
      <c r="A270" s="15" t="s">
        <v>550</v>
      </c>
      <c r="B270" s="15" t="s">
        <v>52</v>
      </c>
      <c r="C270" s="15" t="s">
        <v>274</v>
      </c>
      <c r="D270" s="16">
        <v>1</v>
      </c>
      <c r="E270" s="19">
        <f>TRUNC(일위대가목록!E108,0)</f>
        <v>69623800</v>
      </c>
      <c r="F270" s="19">
        <f>TRUNC(E270*D270, 0)</f>
        <v>69623800</v>
      </c>
      <c r="G270" s="19">
        <f>TRUNC(일위대가목록!F108,0)</f>
        <v>0</v>
      </c>
      <c r="H270" s="19">
        <f>TRUNC(G270*D270, 0)</f>
        <v>0</v>
      </c>
      <c r="I270" s="19">
        <f>TRUNC(일위대가목록!G108,0)</f>
        <v>0</v>
      </c>
      <c r="J270" s="19">
        <f>TRUNC(I270*D270, 0)</f>
        <v>0</v>
      </c>
      <c r="K270" s="19">
        <f t="shared" si="49"/>
        <v>69623800</v>
      </c>
      <c r="L270" s="19">
        <f t="shared" si="49"/>
        <v>69623800</v>
      </c>
      <c r="M270" s="15" t="s">
        <v>551</v>
      </c>
      <c r="N270" s="1" t="s">
        <v>552</v>
      </c>
      <c r="O270" s="1" t="s">
        <v>52</v>
      </c>
      <c r="P270" s="1" t="s">
        <v>52</v>
      </c>
      <c r="Q270" s="1" t="s">
        <v>545</v>
      </c>
      <c r="R270" s="1" t="s">
        <v>63</v>
      </c>
      <c r="S270" s="1" t="s">
        <v>64</v>
      </c>
      <c r="T270" s="1" t="s">
        <v>64</v>
      </c>
      <c r="X270">
        <v>1</v>
      </c>
      <c r="AR270" s="1" t="s">
        <v>52</v>
      </c>
      <c r="AS270" s="1" t="s">
        <v>52</v>
      </c>
      <c r="AU270" s="1" t="s">
        <v>553</v>
      </c>
      <c r="AV270">
        <v>493</v>
      </c>
    </row>
    <row r="271" spans="1:48" ht="30" customHeight="1" x14ac:dyDescent="0.3">
      <c r="A271" s="15" t="s">
        <v>554</v>
      </c>
      <c r="B271" s="15" t="s">
        <v>555</v>
      </c>
      <c r="C271" s="15" t="s">
        <v>556</v>
      </c>
      <c r="D271" s="16">
        <v>1</v>
      </c>
      <c r="E271" s="19">
        <f>ROUNDDOWN(SUMIF(X269:X272, RIGHTB(N271, 1), L269:L272)*W271, 0)</f>
        <v>375968</v>
      </c>
      <c r="F271" s="19">
        <f>TRUNC(E271*D271, 0)</f>
        <v>375968</v>
      </c>
      <c r="G271" s="19">
        <v>0</v>
      </c>
      <c r="H271" s="19">
        <f>TRUNC(G271*D271, 0)</f>
        <v>0</v>
      </c>
      <c r="I271" s="19">
        <v>0</v>
      </c>
      <c r="J271" s="19">
        <f>TRUNC(I271*D271, 0)</f>
        <v>0</v>
      </c>
      <c r="K271" s="19">
        <f t="shared" si="49"/>
        <v>375968</v>
      </c>
      <c r="L271" s="19">
        <f t="shared" si="49"/>
        <v>375968</v>
      </c>
      <c r="M271" s="15" t="s">
        <v>52</v>
      </c>
      <c r="N271" s="1" t="s">
        <v>557</v>
      </c>
      <c r="O271" s="1" t="s">
        <v>52</v>
      </c>
      <c r="P271" s="1" t="s">
        <v>52</v>
      </c>
      <c r="Q271" s="1" t="s">
        <v>545</v>
      </c>
      <c r="R271" s="1" t="s">
        <v>64</v>
      </c>
      <c r="S271" s="1" t="s">
        <v>64</v>
      </c>
      <c r="T271" s="1" t="s">
        <v>64</v>
      </c>
      <c r="U271">
        <v>3</v>
      </c>
      <c r="V271">
        <v>0</v>
      </c>
      <c r="W271">
        <v>5.4000000000000003E-3</v>
      </c>
      <c r="AR271" s="1" t="s">
        <v>52</v>
      </c>
      <c r="AS271" s="1" t="s">
        <v>52</v>
      </c>
      <c r="AU271" s="1" t="s">
        <v>558</v>
      </c>
      <c r="AV271">
        <v>496</v>
      </c>
    </row>
    <row r="272" spans="1:48" ht="30" customHeight="1" x14ac:dyDescent="0.3">
      <c r="A272" s="15"/>
      <c r="B272" s="15"/>
      <c r="C272" s="15"/>
      <c r="D272" s="16"/>
      <c r="E272" s="19"/>
      <c r="F272" s="19"/>
      <c r="G272" s="19"/>
      <c r="H272" s="19"/>
      <c r="I272" s="19"/>
      <c r="J272" s="19"/>
      <c r="K272" s="19"/>
      <c r="L272" s="19"/>
      <c r="M272" s="15" t="s">
        <v>52</v>
      </c>
      <c r="N272" s="1" t="s">
        <v>560</v>
      </c>
      <c r="O272" s="1" t="s">
        <v>52</v>
      </c>
      <c r="P272" s="1" t="s">
        <v>52</v>
      </c>
      <c r="Q272" s="1" t="s">
        <v>545</v>
      </c>
      <c r="R272" s="1" t="s">
        <v>64</v>
      </c>
      <c r="S272" s="1" t="s">
        <v>64</v>
      </c>
      <c r="T272" s="1" t="s">
        <v>63</v>
      </c>
      <c r="AR272" s="1" t="s">
        <v>52</v>
      </c>
      <c r="AS272" s="1" t="s">
        <v>52</v>
      </c>
      <c r="AU272" s="1" t="s">
        <v>561</v>
      </c>
      <c r="AV272">
        <v>498</v>
      </c>
    </row>
    <row r="273" spans="1:17" ht="30" customHeight="1" x14ac:dyDescent="0.3">
      <c r="A273" s="16"/>
      <c r="B273" s="16"/>
      <c r="C273" s="16"/>
      <c r="D273" s="16"/>
      <c r="E273" s="19"/>
      <c r="F273" s="19"/>
      <c r="G273" s="19"/>
      <c r="H273" s="19"/>
      <c r="I273" s="19"/>
      <c r="J273" s="19"/>
      <c r="K273" s="19"/>
      <c r="L273" s="19"/>
      <c r="M273" s="16"/>
      <c r="Q273" s="1" t="s">
        <v>545</v>
      </c>
    </row>
    <row r="274" spans="1:17" ht="30" customHeight="1" x14ac:dyDescent="0.3">
      <c r="A274" s="16"/>
      <c r="B274" s="16"/>
      <c r="C274" s="16"/>
      <c r="D274" s="16"/>
      <c r="E274" s="19"/>
      <c r="F274" s="19"/>
      <c r="G274" s="19"/>
      <c r="H274" s="19"/>
      <c r="I274" s="19"/>
      <c r="J274" s="19"/>
      <c r="K274" s="19"/>
      <c r="L274" s="19"/>
      <c r="M274" s="16"/>
      <c r="Q274" s="1" t="s">
        <v>545</v>
      </c>
    </row>
    <row r="275" spans="1:17" ht="30" customHeight="1" x14ac:dyDescent="0.3">
      <c r="A275" s="16"/>
      <c r="B275" s="16"/>
      <c r="C275" s="16"/>
      <c r="D275" s="16"/>
      <c r="E275" s="19"/>
      <c r="F275" s="19"/>
      <c r="G275" s="19"/>
      <c r="H275" s="19"/>
      <c r="I275" s="19"/>
      <c r="J275" s="19"/>
      <c r="K275" s="19"/>
      <c r="L275" s="19"/>
      <c r="M275" s="16"/>
      <c r="Q275" s="1" t="s">
        <v>545</v>
      </c>
    </row>
    <row r="276" spans="1:17" ht="30" customHeight="1" x14ac:dyDescent="0.3">
      <c r="A276" s="16"/>
      <c r="B276" s="16"/>
      <c r="C276" s="16"/>
      <c r="D276" s="16"/>
      <c r="E276" s="19"/>
      <c r="F276" s="19"/>
      <c r="G276" s="19"/>
      <c r="H276" s="19"/>
      <c r="I276" s="19"/>
      <c r="J276" s="19"/>
      <c r="K276" s="19"/>
      <c r="L276" s="19"/>
      <c r="M276" s="16"/>
      <c r="Q276" s="1" t="s">
        <v>545</v>
      </c>
    </row>
    <row r="277" spans="1:17" ht="30" customHeight="1" x14ac:dyDescent="0.3">
      <c r="A277" s="16"/>
      <c r="B277" s="16"/>
      <c r="C277" s="16"/>
      <c r="D277" s="16"/>
      <c r="E277" s="19"/>
      <c r="F277" s="19"/>
      <c r="G277" s="19"/>
      <c r="H277" s="19"/>
      <c r="I277" s="19"/>
      <c r="J277" s="19"/>
      <c r="K277" s="19"/>
      <c r="L277" s="19"/>
      <c r="M277" s="16"/>
      <c r="Q277" s="1" t="s">
        <v>545</v>
      </c>
    </row>
    <row r="278" spans="1:17" ht="30" customHeight="1" x14ac:dyDescent="0.3">
      <c r="A278" s="16"/>
      <c r="B278" s="16"/>
      <c r="C278" s="16"/>
      <c r="D278" s="16"/>
      <c r="E278" s="19"/>
      <c r="F278" s="19"/>
      <c r="G278" s="19"/>
      <c r="H278" s="19"/>
      <c r="I278" s="19"/>
      <c r="J278" s="19"/>
      <c r="K278" s="19"/>
      <c r="L278" s="19"/>
      <c r="M278" s="16"/>
      <c r="Q278" s="1" t="s">
        <v>545</v>
      </c>
    </row>
    <row r="279" spans="1:17" ht="30" customHeight="1" x14ac:dyDescent="0.3">
      <c r="A279" s="16"/>
      <c r="B279" s="16"/>
      <c r="C279" s="16"/>
      <c r="D279" s="16"/>
      <c r="E279" s="19"/>
      <c r="F279" s="19"/>
      <c r="G279" s="19"/>
      <c r="H279" s="19"/>
      <c r="I279" s="19"/>
      <c r="J279" s="19"/>
      <c r="K279" s="19"/>
      <c r="L279" s="19"/>
      <c r="M279" s="16"/>
      <c r="Q279" s="1" t="s">
        <v>545</v>
      </c>
    </row>
    <row r="280" spans="1:17" ht="30" customHeight="1" x14ac:dyDescent="0.3">
      <c r="A280" s="16"/>
      <c r="B280" s="16"/>
      <c r="C280" s="16"/>
      <c r="D280" s="16"/>
      <c r="E280" s="19"/>
      <c r="F280" s="19"/>
      <c r="G280" s="19"/>
      <c r="H280" s="19"/>
      <c r="I280" s="19"/>
      <c r="J280" s="19"/>
      <c r="K280" s="19"/>
      <c r="L280" s="19"/>
      <c r="M280" s="16"/>
      <c r="Q280" s="1" t="s">
        <v>545</v>
      </c>
    </row>
    <row r="281" spans="1:17" ht="30" customHeight="1" x14ac:dyDescent="0.3">
      <c r="A281" s="16"/>
      <c r="B281" s="16"/>
      <c r="C281" s="16"/>
      <c r="D281" s="16"/>
      <c r="E281" s="19"/>
      <c r="F281" s="19"/>
      <c r="G281" s="19"/>
      <c r="H281" s="19"/>
      <c r="I281" s="19"/>
      <c r="J281" s="19"/>
      <c r="K281" s="19"/>
      <c r="L281" s="19"/>
      <c r="M281" s="16"/>
      <c r="Q281" s="1" t="s">
        <v>545</v>
      </c>
    </row>
    <row r="282" spans="1:17" ht="30" customHeight="1" x14ac:dyDescent="0.3">
      <c r="A282" s="16"/>
      <c r="B282" s="16"/>
      <c r="C282" s="16"/>
      <c r="D282" s="16"/>
      <c r="E282" s="19"/>
      <c r="F282" s="19"/>
      <c r="G282" s="19"/>
      <c r="H282" s="19"/>
      <c r="I282" s="19"/>
      <c r="J282" s="19"/>
      <c r="K282" s="19"/>
      <c r="L282" s="19"/>
      <c r="M282" s="16"/>
      <c r="Q282" s="1" t="s">
        <v>545</v>
      </c>
    </row>
    <row r="283" spans="1:17" ht="30" customHeight="1" x14ac:dyDescent="0.3">
      <c r="A283" s="16"/>
      <c r="B283" s="16"/>
      <c r="C283" s="16"/>
      <c r="D283" s="16"/>
      <c r="E283" s="19"/>
      <c r="F283" s="19"/>
      <c r="G283" s="19"/>
      <c r="H283" s="19"/>
      <c r="I283" s="19"/>
      <c r="J283" s="19"/>
      <c r="K283" s="19"/>
      <c r="L283" s="19"/>
      <c r="M283" s="16"/>
      <c r="Q283" s="1" t="s">
        <v>545</v>
      </c>
    </row>
    <row r="284" spans="1:17" ht="30" customHeight="1" x14ac:dyDescent="0.3">
      <c r="A284" s="16"/>
      <c r="B284" s="16"/>
      <c r="C284" s="16"/>
      <c r="D284" s="16"/>
      <c r="E284" s="19"/>
      <c r="F284" s="19"/>
      <c r="G284" s="19"/>
      <c r="H284" s="19"/>
      <c r="I284" s="19"/>
      <c r="J284" s="19"/>
      <c r="K284" s="19"/>
      <c r="L284" s="19"/>
      <c r="M284" s="16"/>
      <c r="Q284" s="1" t="s">
        <v>545</v>
      </c>
    </row>
    <row r="285" spans="1:17" ht="30" customHeight="1" x14ac:dyDescent="0.3">
      <c r="A285" s="16"/>
      <c r="B285" s="16"/>
      <c r="C285" s="16"/>
      <c r="D285" s="16"/>
      <c r="E285" s="19"/>
      <c r="F285" s="19"/>
      <c r="G285" s="19"/>
      <c r="H285" s="19"/>
      <c r="I285" s="19"/>
      <c r="J285" s="19"/>
      <c r="K285" s="19"/>
      <c r="L285" s="19"/>
      <c r="M285" s="16"/>
      <c r="Q285" s="1" t="s">
        <v>545</v>
      </c>
    </row>
    <row r="286" spans="1:17" ht="30" customHeight="1" x14ac:dyDescent="0.3">
      <c r="A286" s="16"/>
      <c r="B286" s="16"/>
      <c r="C286" s="16"/>
      <c r="D286" s="16"/>
      <c r="E286" s="19"/>
      <c r="F286" s="19"/>
      <c r="G286" s="19"/>
      <c r="H286" s="19"/>
      <c r="I286" s="19"/>
      <c r="J286" s="19"/>
      <c r="K286" s="19"/>
      <c r="L286" s="19"/>
      <c r="M286" s="16"/>
      <c r="Q286" s="1" t="s">
        <v>545</v>
      </c>
    </row>
    <row r="287" spans="1:17" ht="30" customHeight="1" x14ac:dyDescent="0.3">
      <c r="A287" s="16"/>
      <c r="B287" s="16"/>
      <c r="C287" s="16"/>
      <c r="D287" s="16"/>
      <c r="E287" s="19"/>
      <c r="F287" s="19"/>
      <c r="G287" s="19"/>
      <c r="H287" s="19"/>
      <c r="I287" s="19"/>
      <c r="J287" s="19"/>
      <c r="K287" s="19"/>
      <c r="L287" s="19"/>
      <c r="M287" s="16"/>
      <c r="Q287" s="1" t="s">
        <v>545</v>
      </c>
    </row>
    <row r="288" spans="1:17" ht="30" customHeight="1" x14ac:dyDescent="0.3">
      <c r="A288" s="16"/>
      <c r="B288" s="16"/>
      <c r="C288" s="16"/>
      <c r="D288" s="16"/>
      <c r="E288" s="19"/>
      <c r="F288" s="19"/>
      <c r="G288" s="19"/>
      <c r="H288" s="19"/>
      <c r="I288" s="19"/>
      <c r="J288" s="19"/>
      <c r="K288" s="19"/>
      <c r="L288" s="19"/>
      <c r="M288" s="16"/>
      <c r="Q288" s="1" t="s">
        <v>545</v>
      </c>
    </row>
    <row r="289" spans="1:48" ht="30" customHeight="1" x14ac:dyDescent="0.3">
      <c r="A289" s="16"/>
      <c r="B289" s="16"/>
      <c r="C289" s="16"/>
      <c r="D289" s="16"/>
      <c r="E289" s="19"/>
      <c r="F289" s="19"/>
      <c r="G289" s="19"/>
      <c r="H289" s="19"/>
      <c r="I289" s="19"/>
      <c r="J289" s="19"/>
      <c r="K289" s="19"/>
      <c r="L289" s="19"/>
      <c r="M289" s="16"/>
      <c r="Q289" s="1" t="s">
        <v>545</v>
      </c>
    </row>
    <row r="290" spans="1:48" ht="30" customHeight="1" x14ac:dyDescent="0.3">
      <c r="A290" s="16"/>
      <c r="B290" s="16"/>
      <c r="C290" s="16"/>
      <c r="D290" s="16"/>
      <c r="E290" s="19"/>
      <c r="F290" s="19"/>
      <c r="G290" s="19"/>
      <c r="H290" s="19"/>
      <c r="I290" s="19"/>
      <c r="J290" s="19"/>
      <c r="K290" s="19"/>
      <c r="L290" s="19"/>
      <c r="M290" s="16"/>
      <c r="Q290" s="1" t="s">
        <v>545</v>
      </c>
    </row>
    <row r="291" spans="1:48" ht="30" customHeight="1" x14ac:dyDescent="0.3">
      <c r="A291" s="15" t="s">
        <v>165</v>
      </c>
      <c r="B291" s="16"/>
      <c r="C291" s="16"/>
      <c r="D291" s="16"/>
      <c r="E291" s="19"/>
      <c r="F291" s="19">
        <f>SUMIF(Q269:Q290,"01020101",F269:F290)</f>
        <v>85462468</v>
      </c>
      <c r="G291" s="19"/>
      <c r="H291" s="19">
        <f>SUMIF(Q269:Q290,"01020101",H269:H290)</f>
        <v>0</v>
      </c>
      <c r="I291" s="19"/>
      <c r="J291" s="19">
        <f>SUMIF(Q269:Q290,"01020101",J269:J290)</f>
        <v>0</v>
      </c>
      <c r="K291" s="19"/>
      <c r="L291" s="19">
        <f>SUMIF(Q269:Q290,"01020101",L269:L290)</f>
        <v>85462468</v>
      </c>
      <c r="M291" s="16"/>
      <c r="N291" t="s">
        <v>166</v>
      </c>
    </row>
    <row r="292" spans="1:48" ht="30" customHeight="1" x14ac:dyDescent="0.3">
      <c r="A292" s="17" t="s">
        <v>562</v>
      </c>
      <c r="B292" s="18" t="s">
        <v>584</v>
      </c>
      <c r="C292" s="18"/>
      <c r="D292" s="18"/>
      <c r="E292" s="20"/>
      <c r="F292" s="20"/>
      <c r="G292" s="20"/>
      <c r="H292" s="20"/>
      <c r="I292" s="20"/>
      <c r="J292" s="20"/>
      <c r="K292" s="20"/>
      <c r="L292" s="20"/>
      <c r="M292" s="18"/>
      <c r="N292" s="10"/>
      <c r="O292" s="10"/>
      <c r="P292" s="10"/>
      <c r="Q292" s="9" t="s">
        <v>563</v>
      </c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</row>
    <row r="293" spans="1:48" ht="30" customHeight="1" x14ac:dyDescent="0.3">
      <c r="A293" s="15" t="s">
        <v>384</v>
      </c>
      <c r="B293" s="15" t="s">
        <v>52</v>
      </c>
      <c r="C293" s="15" t="s">
        <v>274</v>
      </c>
      <c r="D293" s="16">
        <v>1</v>
      </c>
      <c r="E293" s="19">
        <f>TRUNC(일위대가목록!E97,0)</f>
        <v>19465900</v>
      </c>
      <c r="F293" s="19">
        <f>TRUNC(E293*D293, 0)</f>
        <v>19465900</v>
      </c>
      <c r="G293" s="19">
        <f>TRUNC(일위대가목록!F97,0)</f>
        <v>0</v>
      </c>
      <c r="H293" s="19">
        <f>TRUNC(G293*D293, 0)</f>
        <v>0</v>
      </c>
      <c r="I293" s="19">
        <f>TRUNC(일위대가목록!G97,0)</f>
        <v>0</v>
      </c>
      <c r="J293" s="19">
        <f>TRUNC(I293*D293, 0)</f>
        <v>0</v>
      </c>
      <c r="K293" s="19">
        <f t="shared" ref="K293:L294" si="50">TRUNC(E293+G293+I293, 0)</f>
        <v>19465900</v>
      </c>
      <c r="L293" s="19">
        <f t="shared" si="50"/>
        <v>19465900</v>
      </c>
      <c r="M293" s="15" t="s">
        <v>564</v>
      </c>
      <c r="N293" s="1" t="s">
        <v>385</v>
      </c>
      <c r="O293" s="1" t="s">
        <v>52</v>
      </c>
      <c r="P293" s="1" t="s">
        <v>52</v>
      </c>
      <c r="Q293" s="1" t="s">
        <v>563</v>
      </c>
      <c r="R293" s="1" t="s">
        <v>63</v>
      </c>
      <c r="S293" s="1" t="s">
        <v>64</v>
      </c>
      <c r="T293" s="1" t="s">
        <v>64</v>
      </c>
      <c r="AR293" s="1" t="s">
        <v>52</v>
      </c>
      <c r="AS293" s="1" t="s">
        <v>52</v>
      </c>
      <c r="AU293" s="1" t="s">
        <v>565</v>
      </c>
      <c r="AV293">
        <v>487</v>
      </c>
    </row>
    <row r="294" spans="1:48" ht="30" customHeight="1" x14ac:dyDescent="0.3">
      <c r="A294" s="15" t="s">
        <v>437</v>
      </c>
      <c r="B294" s="15" t="s">
        <v>52</v>
      </c>
      <c r="C294" s="15" t="s">
        <v>274</v>
      </c>
      <c r="D294" s="16">
        <v>1</v>
      </c>
      <c r="E294" s="19">
        <f>TRUNC(일위대가목록!E98,0)</f>
        <v>80880000</v>
      </c>
      <c r="F294" s="19">
        <f>TRUNC(E294*D294, 0)</f>
        <v>80880000</v>
      </c>
      <c r="G294" s="19">
        <f>TRUNC(일위대가목록!F98,0)</f>
        <v>0</v>
      </c>
      <c r="H294" s="19">
        <f>TRUNC(G294*D294, 0)</f>
        <v>0</v>
      </c>
      <c r="I294" s="19">
        <f>TRUNC(일위대가목록!G98,0)</f>
        <v>0</v>
      </c>
      <c r="J294" s="19">
        <f>TRUNC(I294*D294, 0)</f>
        <v>0</v>
      </c>
      <c r="K294" s="19">
        <f t="shared" si="50"/>
        <v>80880000</v>
      </c>
      <c r="L294" s="19">
        <f t="shared" si="50"/>
        <v>80880000</v>
      </c>
      <c r="M294" s="15" t="s">
        <v>566</v>
      </c>
      <c r="N294" s="1" t="s">
        <v>438</v>
      </c>
      <c r="O294" s="1" t="s">
        <v>52</v>
      </c>
      <c r="P294" s="1" t="s">
        <v>52</v>
      </c>
      <c r="Q294" s="1" t="s">
        <v>563</v>
      </c>
      <c r="R294" s="1" t="s">
        <v>63</v>
      </c>
      <c r="S294" s="1" t="s">
        <v>64</v>
      </c>
      <c r="T294" s="1" t="s">
        <v>64</v>
      </c>
      <c r="AR294" s="1" t="s">
        <v>52</v>
      </c>
      <c r="AS294" s="1" t="s">
        <v>52</v>
      </c>
      <c r="AU294" s="1" t="s">
        <v>567</v>
      </c>
      <c r="AV294">
        <v>488</v>
      </c>
    </row>
    <row r="295" spans="1:48" ht="30" customHeight="1" x14ac:dyDescent="0.3">
      <c r="A295" s="15"/>
      <c r="B295" s="15"/>
      <c r="C295" s="15"/>
      <c r="D295" s="16"/>
      <c r="E295" s="19"/>
      <c r="F295" s="19"/>
      <c r="G295" s="19"/>
      <c r="H295" s="19"/>
      <c r="I295" s="19"/>
      <c r="J295" s="19"/>
      <c r="K295" s="19"/>
      <c r="L295" s="19"/>
      <c r="M295" s="15" t="s">
        <v>52</v>
      </c>
      <c r="N295" s="1" t="s">
        <v>568</v>
      </c>
      <c r="O295" s="1" t="s">
        <v>52</v>
      </c>
      <c r="P295" s="1" t="s">
        <v>52</v>
      </c>
      <c r="Q295" s="1" t="s">
        <v>563</v>
      </c>
      <c r="R295" s="1" t="s">
        <v>64</v>
      </c>
      <c r="S295" s="1" t="s">
        <v>64</v>
      </c>
      <c r="T295" s="1" t="s">
        <v>63</v>
      </c>
      <c r="AR295" s="1" t="s">
        <v>52</v>
      </c>
      <c r="AS295" s="1" t="s">
        <v>52</v>
      </c>
      <c r="AU295" s="1" t="s">
        <v>569</v>
      </c>
      <c r="AV295">
        <v>500</v>
      </c>
    </row>
    <row r="296" spans="1:48" ht="30" customHeight="1" x14ac:dyDescent="0.3">
      <c r="A296" s="16"/>
      <c r="B296" s="16"/>
      <c r="C296" s="16"/>
      <c r="D296" s="16"/>
      <c r="E296" s="19"/>
      <c r="F296" s="19"/>
      <c r="G296" s="19"/>
      <c r="H296" s="19"/>
      <c r="I296" s="19"/>
      <c r="J296" s="19"/>
      <c r="K296" s="19"/>
      <c r="L296" s="19"/>
      <c r="M296" s="16"/>
      <c r="Q296" s="1" t="s">
        <v>563</v>
      </c>
    </row>
    <row r="297" spans="1:48" ht="30" customHeight="1" x14ac:dyDescent="0.3">
      <c r="A297" s="16"/>
      <c r="B297" s="16"/>
      <c r="C297" s="16"/>
      <c r="D297" s="16"/>
      <c r="E297" s="19"/>
      <c r="F297" s="19"/>
      <c r="G297" s="19"/>
      <c r="H297" s="19"/>
      <c r="I297" s="19"/>
      <c r="J297" s="19"/>
      <c r="K297" s="19"/>
      <c r="L297" s="19"/>
      <c r="M297" s="16"/>
      <c r="Q297" s="1" t="s">
        <v>563</v>
      </c>
    </row>
    <row r="298" spans="1:48" ht="30" customHeight="1" x14ac:dyDescent="0.3">
      <c r="A298" s="16"/>
      <c r="B298" s="16"/>
      <c r="C298" s="16"/>
      <c r="D298" s="16"/>
      <c r="E298" s="19"/>
      <c r="F298" s="19"/>
      <c r="G298" s="19"/>
      <c r="H298" s="19"/>
      <c r="I298" s="19"/>
      <c r="J298" s="19"/>
      <c r="K298" s="19"/>
      <c r="L298" s="19"/>
      <c r="M298" s="16"/>
      <c r="Q298" s="1" t="s">
        <v>563</v>
      </c>
    </row>
    <row r="299" spans="1:48" ht="30" customHeight="1" x14ac:dyDescent="0.3">
      <c r="A299" s="16"/>
      <c r="B299" s="16"/>
      <c r="C299" s="16"/>
      <c r="D299" s="16"/>
      <c r="E299" s="19"/>
      <c r="F299" s="19"/>
      <c r="G299" s="19"/>
      <c r="H299" s="19"/>
      <c r="I299" s="19"/>
      <c r="J299" s="19"/>
      <c r="K299" s="19"/>
      <c r="L299" s="19"/>
      <c r="M299" s="16"/>
      <c r="Q299" s="1" t="s">
        <v>563</v>
      </c>
    </row>
    <row r="300" spans="1:48" ht="30" customHeight="1" x14ac:dyDescent="0.3">
      <c r="A300" s="16"/>
      <c r="B300" s="16"/>
      <c r="C300" s="16"/>
      <c r="D300" s="16"/>
      <c r="E300" s="19"/>
      <c r="F300" s="19"/>
      <c r="G300" s="19"/>
      <c r="H300" s="19"/>
      <c r="I300" s="19"/>
      <c r="J300" s="19"/>
      <c r="K300" s="19"/>
      <c r="L300" s="19"/>
      <c r="M300" s="16"/>
      <c r="Q300" s="1" t="s">
        <v>563</v>
      </c>
    </row>
    <row r="301" spans="1:48" ht="30" customHeight="1" x14ac:dyDescent="0.3">
      <c r="A301" s="16"/>
      <c r="B301" s="16"/>
      <c r="C301" s="16"/>
      <c r="D301" s="16"/>
      <c r="E301" s="19"/>
      <c r="F301" s="19"/>
      <c r="G301" s="19"/>
      <c r="H301" s="19"/>
      <c r="I301" s="19"/>
      <c r="J301" s="19"/>
      <c r="K301" s="19"/>
      <c r="L301" s="19"/>
      <c r="M301" s="16"/>
      <c r="Q301" s="1" t="s">
        <v>563</v>
      </c>
    </row>
    <row r="302" spans="1:48" ht="30" customHeight="1" x14ac:dyDescent="0.3">
      <c r="A302" s="16"/>
      <c r="B302" s="16"/>
      <c r="C302" s="16"/>
      <c r="D302" s="16"/>
      <c r="E302" s="19"/>
      <c r="F302" s="19"/>
      <c r="G302" s="19"/>
      <c r="H302" s="19"/>
      <c r="I302" s="19"/>
      <c r="J302" s="19"/>
      <c r="K302" s="19"/>
      <c r="L302" s="19"/>
      <c r="M302" s="16"/>
      <c r="Q302" s="1" t="s">
        <v>563</v>
      </c>
    </row>
    <row r="303" spans="1:48" ht="30" customHeight="1" x14ac:dyDescent="0.3">
      <c r="A303" s="16"/>
      <c r="B303" s="16"/>
      <c r="C303" s="16"/>
      <c r="D303" s="16"/>
      <c r="E303" s="19"/>
      <c r="F303" s="19"/>
      <c r="G303" s="19"/>
      <c r="H303" s="19"/>
      <c r="I303" s="19"/>
      <c r="J303" s="19"/>
      <c r="K303" s="19"/>
      <c r="L303" s="19"/>
      <c r="M303" s="16"/>
      <c r="Q303" s="1" t="s">
        <v>563</v>
      </c>
    </row>
    <row r="304" spans="1:48" ht="30" customHeight="1" x14ac:dyDescent="0.3">
      <c r="A304" s="16"/>
      <c r="B304" s="16"/>
      <c r="C304" s="16"/>
      <c r="D304" s="16"/>
      <c r="E304" s="19"/>
      <c r="F304" s="19"/>
      <c r="G304" s="19"/>
      <c r="H304" s="19"/>
      <c r="I304" s="19"/>
      <c r="J304" s="19"/>
      <c r="K304" s="19"/>
      <c r="L304" s="19"/>
      <c r="M304" s="16"/>
      <c r="Q304" s="1" t="s">
        <v>563</v>
      </c>
    </row>
    <row r="305" spans="1:48" ht="30" customHeight="1" x14ac:dyDescent="0.3">
      <c r="A305" s="16"/>
      <c r="B305" s="16"/>
      <c r="C305" s="16"/>
      <c r="D305" s="16"/>
      <c r="E305" s="19"/>
      <c r="F305" s="19"/>
      <c r="G305" s="19"/>
      <c r="H305" s="19"/>
      <c r="I305" s="19"/>
      <c r="J305" s="19"/>
      <c r="K305" s="19"/>
      <c r="L305" s="19"/>
      <c r="M305" s="16"/>
      <c r="Q305" s="1" t="s">
        <v>563</v>
      </c>
    </row>
    <row r="306" spans="1:48" ht="30" customHeight="1" x14ac:dyDescent="0.3">
      <c r="A306" s="16"/>
      <c r="B306" s="16"/>
      <c r="C306" s="16"/>
      <c r="D306" s="16"/>
      <c r="E306" s="19"/>
      <c r="F306" s="19"/>
      <c r="G306" s="19"/>
      <c r="H306" s="19"/>
      <c r="I306" s="19"/>
      <c r="J306" s="19"/>
      <c r="K306" s="19"/>
      <c r="L306" s="19"/>
      <c r="M306" s="16"/>
      <c r="Q306" s="1" t="s">
        <v>563</v>
      </c>
    </row>
    <row r="307" spans="1:48" ht="30" customHeight="1" x14ac:dyDescent="0.3">
      <c r="A307" s="16"/>
      <c r="B307" s="16"/>
      <c r="C307" s="16"/>
      <c r="D307" s="16"/>
      <c r="E307" s="19"/>
      <c r="F307" s="19"/>
      <c r="G307" s="19"/>
      <c r="H307" s="19"/>
      <c r="I307" s="19"/>
      <c r="J307" s="19"/>
      <c r="K307" s="19"/>
      <c r="L307" s="19"/>
      <c r="M307" s="16"/>
      <c r="Q307" s="1" t="s">
        <v>563</v>
      </c>
    </row>
    <row r="308" spans="1:48" ht="30" customHeight="1" x14ac:dyDescent="0.3">
      <c r="A308" s="16"/>
      <c r="B308" s="16"/>
      <c r="C308" s="16"/>
      <c r="D308" s="16"/>
      <c r="E308" s="19"/>
      <c r="F308" s="19"/>
      <c r="G308" s="19"/>
      <c r="H308" s="19"/>
      <c r="I308" s="19"/>
      <c r="J308" s="19"/>
      <c r="K308" s="19"/>
      <c r="L308" s="19"/>
      <c r="M308" s="16"/>
      <c r="Q308" s="1" t="s">
        <v>563</v>
      </c>
    </row>
    <row r="309" spans="1:48" ht="30" customHeight="1" x14ac:dyDescent="0.3">
      <c r="A309" s="16"/>
      <c r="B309" s="16"/>
      <c r="C309" s="16"/>
      <c r="D309" s="16"/>
      <c r="E309" s="19"/>
      <c r="F309" s="19"/>
      <c r="G309" s="19"/>
      <c r="H309" s="19"/>
      <c r="I309" s="19"/>
      <c r="J309" s="19"/>
      <c r="K309" s="19"/>
      <c r="L309" s="19"/>
      <c r="M309" s="16"/>
      <c r="Q309" s="1" t="s">
        <v>563</v>
      </c>
    </row>
    <row r="310" spans="1:48" ht="30" customHeight="1" x14ac:dyDescent="0.3">
      <c r="A310" s="16"/>
      <c r="B310" s="16"/>
      <c r="C310" s="16"/>
      <c r="D310" s="16"/>
      <c r="E310" s="19"/>
      <c r="F310" s="19"/>
      <c r="G310" s="19"/>
      <c r="H310" s="19"/>
      <c r="I310" s="19"/>
      <c r="J310" s="19"/>
      <c r="K310" s="19"/>
      <c r="L310" s="19"/>
      <c r="M310" s="16"/>
      <c r="Q310" s="1" t="s">
        <v>563</v>
      </c>
    </row>
    <row r="311" spans="1:48" ht="30" customHeight="1" x14ac:dyDescent="0.3">
      <c r="A311" s="16"/>
      <c r="B311" s="16"/>
      <c r="C311" s="16"/>
      <c r="D311" s="16"/>
      <c r="E311" s="19"/>
      <c r="F311" s="19"/>
      <c r="G311" s="19"/>
      <c r="H311" s="19"/>
      <c r="I311" s="19"/>
      <c r="J311" s="19"/>
      <c r="K311" s="19"/>
      <c r="L311" s="19"/>
      <c r="M311" s="16"/>
      <c r="Q311" s="1" t="s">
        <v>563</v>
      </c>
    </row>
    <row r="312" spans="1:48" ht="30" customHeight="1" x14ac:dyDescent="0.3">
      <c r="A312" s="16"/>
      <c r="B312" s="16"/>
      <c r="C312" s="16"/>
      <c r="D312" s="16"/>
      <c r="E312" s="19"/>
      <c r="F312" s="19"/>
      <c r="G312" s="19"/>
      <c r="H312" s="19"/>
      <c r="I312" s="19"/>
      <c r="J312" s="19"/>
      <c r="K312" s="19"/>
      <c r="L312" s="19"/>
      <c r="M312" s="16"/>
      <c r="Q312" s="1" t="s">
        <v>563</v>
      </c>
    </row>
    <row r="313" spans="1:48" ht="30" customHeight="1" x14ac:dyDescent="0.3">
      <c r="A313" s="16"/>
      <c r="B313" s="16"/>
      <c r="C313" s="16"/>
      <c r="D313" s="16"/>
      <c r="E313" s="19"/>
      <c r="F313" s="19"/>
      <c r="G313" s="19"/>
      <c r="H313" s="19"/>
      <c r="I313" s="19"/>
      <c r="J313" s="19"/>
      <c r="K313" s="19"/>
      <c r="L313" s="19"/>
      <c r="M313" s="16"/>
      <c r="Q313" s="1" t="s">
        <v>563</v>
      </c>
    </row>
    <row r="314" spans="1:48" ht="30" customHeight="1" x14ac:dyDescent="0.3">
      <c r="A314" s="16"/>
      <c r="B314" s="16"/>
      <c r="C314" s="16"/>
      <c r="D314" s="16"/>
      <c r="E314" s="19"/>
      <c r="F314" s="19"/>
      <c r="G314" s="19"/>
      <c r="H314" s="19"/>
      <c r="I314" s="19"/>
      <c r="J314" s="19"/>
      <c r="K314" s="19"/>
      <c r="L314" s="19"/>
      <c r="M314" s="16"/>
      <c r="Q314" s="1" t="s">
        <v>563</v>
      </c>
    </row>
    <row r="315" spans="1:48" ht="30" customHeight="1" x14ac:dyDescent="0.3">
      <c r="A315" s="15" t="s">
        <v>165</v>
      </c>
      <c r="B315" s="16"/>
      <c r="C315" s="16"/>
      <c r="D315" s="16"/>
      <c r="E315" s="19"/>
      <c r="F315" s="19">
        <f>SUMIF(Q293:Q314,"01020102",F293:F314)</f>
        <v>100345900</v>
      </c>
      <c r="G315" s="19"/>
      <c r="H315" s="19">
        <f>SUMIF(Q293:Q314,"01020102",H293:H314)</f>
        <v>0</v>
      </c>
      <c r="I315" s="19"/>
      <c r="J315" s="19">
        <f>SUMIF(Q293:Q314,"01020102",J293:J314)</f>
        <v>0</v>
      </c>
      <c r="K315" s="19"/>
      <c r="L315" s="19">
        <f>SUMIF(Q293:Q314,"01020102",L293:L314)</f>
        <v>100345900</v>
      </c>
      <c r="M315" s="16"/>
      <c r="N315" t="s">
        <v>166</v>
      </c>
    </row>
    <row r="316" spans="1:48" ht="30" customHeight="1" x14ac:dyDescent="0.3">
      <c r="A316" s="15" t="s">
        <v>570</v>
      </c>
      <c r="B316" s="16" t="s">
        <v>584</v>
      </c>
      <c r="C316" s="16"/>
      <c r="D316" s="16"/>
      <c r="E316" s="19"/>
      <c r="F316" s="19"/>
      <c r="G316" s="19"/>
      <c r="H316" s="19"/>
      <c r="I316" s="19"/>
      <c r="J316" s="19"/>
      <c r="K316" s="19"/>
      <c r="L316" s="19"/>
      <c r="M316" s="16"/>
      <c r="Q316" s="1" t="s">
        <v>571</v>
      </c>
    </row>
    <row r="317" spans="1:48" ht="30" customHeight="1" x14ac:dyDescent="0.3">
      <c r="A317" s="15" t="s">
        <v>459</v>
      </c>
      <c r="B317" s="15" t="s">
        <v>52</v>
      </c>
      <c r="C317" s="15" t="s">
        <v>274</v>
      </c>
      <c r="D317" s="16">
        <v>1</v>
      </c>
      <c r="E317" s="19">
        <f>TRUNC(일위대가목록!E95,0)</f>
        <v>55143000</v>
      </c>
      <c r="F317" s="19">
        <f>TRUNC(E317*D317, 0)</f>
        <v>55143000</v>
      </c>
      <c r="G317" s="19">
        <f>TRUNC(일위대가목록!F95,0)</f>
        <v>0</v>
      </c>
      <c r="H317" s="19">
        <f>TRUNC(G317*D317, 0)</f>
        <v>0</v>
      </c>
      <c r="I317" s="19">
        <f>TRUNC(일위대가목록!G95,0)</f>
        <v>0</v>
      </c>
      <c r="J317" s="19">
        <f>TRUNC(I317*D317, 0)</f>
        <v>0</v>
      </c>
      <c r="K317" s="19">
        <f>TRUNC(E317+G317+I317, 0)</f>
        <v>55143000</v>
      </c>
      <c r="L317" s="19">
        <f>TRUNC(F317+H317+J317, 0)</f>
        <v>55143000</v>
      </c>
      <c r="M317" s="15" t="s">
        <v>572</v>
      </c>
      <c r="N317" s="1" t="s">
        <v>460</v>
      </c>
      <c r="O317" s="1" t="s">
        <v>52</v>
      </c>
      <c r="P317" s="1" t="s">
        <v>52</v>
      </c>
      <c r="Q317" s="1" t="s">
        <v>571</v>
      </c>
      <c r="R317" s="1" t="s">
        <v>63</v>
      </c>
      <c r="S317" s="1" t="s">
        <v>64</v>
      </c>
      <c r="T317" s="1" t="s">
        <v>64</v>
      </c>
      <c r="AR317" s="1" t="s">
        <v>52</v>
      </c>
      <c r="AS317" s="1" t="s">
        <v>52</v>
      </c>
      <c r="AU317" s="1" t="s">
        <v>573</v>
      </c>
      <c r="AV317">
        <v>489</v>
      </c>
    </row>
    <row r="318" spans="1:48" ht="30" customHeight="1" x14ac:dyDescent="0.3">
      <c r="A318" s="16"/>
      <c r="B318" s="16"/>
      <c r="C318" s="16"/>
      <c r="D318" s="16"/>
      <c r="E318" s="19"/>
      <c r="F318" s="19"/>
      <c r="G318" s="19"/>
      <c r="H318" s="19"/>
      <c r="I318" s="19"/>
      <c r="J318" s="19"/>
      <c r="K318" s="19"/>
      <c r="L318" s="19"/>
      <c r="M318" s="16"/>
      <c r="Q318" s="1" t="s">
        <v>571</v>
      </c>
    </row>
    <row r="319" spans="1:48" ht="30" customHeight="1" x14ac:dyDescent="0.3">
      <c r="A319" s="16"/>
      <c r="B319" s="16"/>
      <c r="C319" s="16"/>
      <c r="D319" s="16"/>
      <c r="E319" s="19"/>
      <c r="F319" s="19"/>
      <c r="G319" s="19"/>
      <c r="H319" s="19"/>
      <c r="I319" s="19"/>
      <c r="J319" s="19"/>
      <c r="K319" s="19"/>
      <c r="L319" s="19"/>
      <c r="M319" s="16"/>
      <c r="Q319" s="1" t="s">
        <v>571</v>
      </c>
    </row>
    <row r="320" spans="1:48" ht="30" customHeight="1" x14ac:dyDescent="0.3">
      <c r="A320" s="16"/>
      <c r="B320" s="16"/>
      <c r="C320" s="16"/>
      <c r="D320" s="16"/>
      <c r="E320" s="19"/>
      <c r="F320" s="19"/>
      <c r="G320" s="19"/>
      <c r="H320" s="19"/>
      <c r="I320" s="19"/>
      <c r="J320" s="19"/>
      <c r="K320" s="19"/>
      <c r="L320" s="19"/>
      <c r="M320" s="16"/>
      <c r="Q320" s="1" t="s">
        <v>571</v>
      </c>
    </row>
    <row r="321" spans="1:17" ht="30" customHeight="1" x14ac:dyDescent="0.3">
      <c r="A321" s="16"/>
      <c r="B321" s="16"/>
      <c r="C321" s="16"/>
      <c r="D321" s="16"/>
      <c r="E321" s="19"/>
      <c r="F321" s="19"/>
      <c r="G321" s="19"/>
      <c r="H321" s="19"/>
      <c r="I321" s="19"/>
      <c r="J321" s="19"/>
      <c r="K321" s="19"/>
      <c r="L321" s="19"/>
      <c r="M321" s="16"/>
      <c r="Q321" s="1" t="s">
        <v>571</v>
      </c>
    </row>
    <row r="322" spans="1:17" ht="30" customHeight="1" x14ac:dyDescent="0.3">
      <c r="A322" s="16"/>
      <c r="B322" s="16"/>
      <c r="C322" s="16"/>
      <c r="D322" s="16"/>
      <c r="E322" s="19"/>
      <c r="F322" s="19"/>
      <c r="G322" s="19"/>
      <c r="H322" s="19"/>
      <c r="I322" s="19"/>
      <c r="J322" s="19"/>
      <c r="K322" s="19"/>
      <c r="L322" s="19"/>
      <c r="M322" s="16"/>
      <c r="Q322" s="1" t="s">
        <v>571</v>
      </c>
    </row>
    <row r="323" spans="1:17" ht="30" customHeight="1" x14ac:dyDescent="0.3">
      <c r="A323" s="16"/>
      <c r="B323" s="16"/>
      <c r="C323" s="16"/>
      <c r="D323" s="16"/>
      <c r="E323" s="19"/>
      <c r="F323" s="19"/>
      <c r="G323" s="19"/>
      <c r="H323" s="19"/>
      <c r="I323" s="19"/>
      <c r="J323" s="19"/>
      <c r="K323" s="19"/>
      <c r="L323" s="19"/>
      <c r="M323" s="16"/>
      <c r="Q323" s="1" t="s">
        <v>571</v>
      </c>
    </row>
    <row r="324" spans="1:17" ht="30" customHeight="1" x14ac:dyDescent="0.3">
      <c r="A324" s="16"/>
      <c r="B324" s="16"/>
      <c r="C324" s="16"/>
      <c r="D324" s="16"/>
      <c r="E324" s="19"/>
      <c r="F324" s="19"/>
      <c r="G324" s="19"/>
      <c r="H324" s="19"/>
      <c r="I324" s="19"/>
      <c r="J324" s="19"/>
      <c r="K324" s="19"/>
      <c r="L324" s="19"/>
      <c r="M324" s="16"/>
      <c r="Q324" s="1" t="s">
        <v>571</v>
      </c>
    </row>
    <row r="325" spans="1:17" ht="30" customHeight="1" x14ac:dyDescent="0.3">
      <c r="A325" s="16"/>
      <c r="B325" s="16"/>
      <c r="C325" s="16"/>
      <c r="D325" s="16"/>
      <c r="E325" s="19"/>
      <c r="F325" s="19"/>
      <c r="G325" s="19"/>
      <c r="H325" s="19"/>
      <c r="I325" s="19"/>
      <c r="J325" s="19"/>
      <c r="K325" s="19"/>
      <c r="L325" s="19"/>
      <c r="M325" s="16"/>
      <c r="Q325" s="1" t="s">
        <v>571</v>
      </c>
    </row>
    <row r="326" spans="1:17" ht="30" customHeight="1" x14ac:dyDescent="0.3">
      <c r="A326" s="16"/>
      <c r="B326" s="16"/>
      <c r="C326" s="16"/>
      <c r="D326" s="16"/>
      <c r="E326" s="19"/>
      <c r="F326" s="19"/>
      <c r="G326" s="19"/>
      <c r="H326" s="19"/>
      <c r="I326" s="19"/>
      <c r="J326" s="19"/>
      <c r="K326" s="19"/>
      <c r="L326" s="19"/>
      <c r="M326" s="16"/>
      <c r="Q326" s="1" t="s">
        <v>571</v>
      </c>
    </row>
    <row r="327" spans="1:17" ht="30" customHeight="1" x14ac:dyDescent="0.3">
      <c r="A327" s="16"/>
      <c r="B327" s="16"/>
      <c r="C327" s="16"/>
      <c r="D327" s="16"/>
      <c r="E327" s="19"/>
      <c r="F327" s="19"/>
      <c r="G327" s="19"/>
      <c r="H327" s="19"/>
      <c r="I327" s="19"/>
      <c r="J327" s="19"/>
      <c r="K327" s="19"/>
      <c r="L327" s="19"/>
      <c r="M327" s="16"/>
      <c r="Q327" s="1" t="s">
        <v>571</v>
      </c>
    </row>
    <row r="328" spans="1:17" ht="30" customHeight="1" x14ac:dyDescent="0.3">
      <c r="A328" s="16"/>
      <c r="B328" s="16"/>
      <c r="C328" s="16"/>
      <c r="D328" s="16"/>
      <c r="E328" s="19"/>
      <c r="F328" s="19"/>
      <c r="G328" s="19"/>
      <c r="H328" s="19"/>
      <c r="I328" s="19"/>
      <c r="J328" s="19"/>
      <c r="K328" s="19"/>
      <c r="L328" s="19"/>
      <c r="M328" s="16"/>
      <c r="Q328" s="1" t="s">
        <v>571</v>
      </c>
    </row>
    <row r="329" spans="1:17" ht="30" customHeight="1" x14ac:dyDescent="0.3">
      <c r="A329" s="16"/>
      <c r="B329" s="16"/>
      <c r="C329" s="16"/>
      <c r="D329" s="16"/>
      <c r="E329" s="19"/>
      <c r="F329" s="19"/>
      <c r="G329" s="19"/>
      <c r="H329" s="19"/>
      <c r="I329" s="19"/>
      <c r="J329" s="19"/>
      <c r="K329" s="19"/>
      <c r="L329" s="19"/>
      <c r="M329" s="16"/>
      <c r="Q329" s="1" t="s">
        <v>571</v>
      </c>
    </row>
    <row r="330" spans="1:17" ht="30" customHeight="1" x14ac:dyDescent="0.3">
      <c r="A330" s="16"/>
      <c r="B330" s="16"/>
      <c r="C330" s="16"/>
      <c r="D330" s="16"/>
      <c r="E330" s="19"/>
      <c r="F330" s="19"/>
      <c r="G330" s="19"/>
      <c r="H330" s="19"/>
      <c r="I330" s="19"/>
      <c r="J330" s="19"/>
      <c r="K330" s="19"/>
      <c r="L330" s="19"/>
      <c r="M330" s="16"/>
      <c r="Q330" s="1" t="s">
        <v>571</v>
      </c>
    </row>
    <row r="331" spans="1:17" ht="30" customHeight="1" x14ac:dyDescent="0.3">
      <c r="A331" s="16"/>
      <c r="B331" s="16"/>
      <c r="C331" s="16"/>
      <c r="D331" s="16"/>
      <c r="E331" s="19"/>
      <c r="F331" s="19"/>
      <c r="G331" s="19"/>
      <c r="H331" s="19"/>
      <c r="I331" s="19"/>
      <c r="J331" s="19"/>
      <c r="K331" s="19"/>
      <c r="L331" s="19"/>
      <c r="M331" s="16"/>
      <c r="Q331" s="1" t="s">
        <v>571</v>
      </c>
    </row>
    <row r="332" spans="1:17" ht="30" customHeight="1" x14ac:dyDescent="0.3">
      <c r="A332" s="16"/>
      <c r="B332" s="16"/>
      <c r="C332" s="16"/>
      <c r="D332" s="16"/>
      <c r="E332" s="19"/>
      <c r="F332" s="19"/>
      <c r="G332" s="19"/>
      <c r="H332" s="19"/>
      <c r="I332" s="19"/>
      <c r="J332" s="19"/>
      <c r="K332" s="19"/>
      <c r="L332" s="19"/>
      <c r="M332" s="16"/>
      <c r="Q332" s="1" t="s">
        <v>571</v>
      </c>
    </row>
    <row r="333" spans="1:17" ht="30" customHeight="1" x14ac:dyDescent="0.3">
      <c r="A333" s="16"/>
      <c r="B333" s="16"/>
      <c r="C333" s="16"/>
      <c r="D333" s="16"/>
      <c r="E333" s="19"/>
      <c r="F333" s="19"/>
      <c r="G333" s="19"/>
      <c r="H333" s="19"/>
      <c r="I333" s="19"/>
      <c r="J333" s="19"/>
      <c r="K333" s="19"/>
      <c r="L333" s="19"/>
      <c r="M333" s="16"/>
      <c r="Q333" s="1" t="s">
        <v>571</v>
      </c>
    </row>
    <row r="334" spans="1:17" ht="30" customHeight="1" x14ac:dyDescent="0.3">
      <c r="A334" s="16"/>
      <c r="B334" s="16"/>
      <c r="C334" s="16"/>
      <c r="D334" s="16"/>
      <c r="E334" s="19"/>
      <c r="F334" s="19"/>
      <c r="G334" s="19"/>
      <c r="H334" s="19"/>
      <c r="I334" s="19"/>
      <c r="J334" s="19"/>
      <c r="K334" s="19"/>
      <c r="L334" s="19"/>
      <c r="M334" s="16"/>
      <c r="Q334" s="1" t="s">
        <v>571</v>
      </c>
    </row>
    <row r="335" spans="1:17" ht="30" customHeight="1" x14ac:dyDescent="0.3">
      <c r="A335" s="16"/>
      <c r="B335" s="16"/>
      <c r="C335" s="16"/>
      <c r="D335" s="16"/>
      <c r="E335" s="19"/>
      <c r="F335" s="19"/>
      <c r="G335" s="19"/>
      <c r="H335" s="19"/>
      <c r="I335" s="19"/>
      <c r="J335" s="19"/>
      <c r="K335" s="19"/>
      <c r="L335" s="19"/>
      <c r="M335" s="16"/>
      <c r="Q335" s="1" t="s">
        <v>571</v>
      </c>
    </row>
    <row r="336" spans="1:17" ht="30" customHeight="1" x14ac:dyDescent="0.3">
      <c r="A336" s="16"/>
      <c r="B336" s="16"/>
      <c r="C336" s="16"/>
      <c r="D336" s="16"/>
      <c r="E336" s="19"/>
      <c r="F336" s="19"/>
      <c r="G336" s="19"/>
      <c r="H336" s="19"/>
      <c r="I336" s="19"/>
      <c r="J336" s="19"/>
      <c r="K336" s="19"/>
      <c r="L336" s="19"/>
      <c r="M336" s="16"/>
      <c r="Q336" s="1" t="s">
        <v>571</v>
      </c>
    </row>
    <row r="337" spans="1:48" ht="30" customHeight="1" x14ac:dyDescent="0.3">
      <c r="A337" s="16"/>
      <c r="B337" s="16"/>
      <c r="C337" s="16"/>
      <c r="D337" s="16"/>
      <c r="E337" s="19"/>
      <c r="F337" s="19"/>
      <c r="G337" s="19"/>
      <c r="H337" s="19"/>
      <c r="I337" s="19"/>
      <c r="J337" s="19"/>
      <c r="K337" s="19"/>
      <c r="L337" s="19"/>
      <c r="M337" s="16"/>
      <c r="Q337" s="1" t="s">
        <v>571</v>
      </c>
    </row>
    <row r="338" spans="1:48" ht="30" customHeight="1" x14ac:dyDescent="0.3">
      <c r="A338" s="16"/>
      <c r="B338" s="16"/>
      <c r="C338" s="16"/>
      <c r="D338" s="16"/>
      <c r="E338" s="19"/>
      <c r="F338" s="19"/>
      <c r="G338" s="19"/>
      <c r="H338" s="19"/>
      <c r="I338" s="19"/>
      <c r="J338" s="19"/>
      <c r="K338" s="19"/>
      <c r="L338" s="19"/>
      <c r="M338" s="16"/>
      <c r="Q338" s="1" t="s">
        <v>571</v>
      </c>
    </row>
    <row r="339" spans="1:48" ht="30" customHeight="1" x14ac:dyDescent="0.3">
      <c r="A339" s="15" t="s">
        <v>165</v>
      </c>
      <c r="B339" s="16"/>
      <c r="C339" s="16"/>
      <c r="D339" s="16"/>
      <c r="E339" s="19"/>
      <c r="F339" s="19">
        <f>SUMIF(Q317:Q338,"01020103",F317:F338)</f>
        <v>55143000</v>
      </c>
      <c r="G339" s="19"/>
      <c r="H339" s="19">
        <f>SUMIF(Q317:Q338,"01020103",H317:H338)</f>
        <v>0</v>
      </c>
      <c r="I339" s="19"/>
      <c r="J339" s="19">
        <f>SUMIF(Q317:Q338,"01020103",J317:J338)</f>
        <v>0</v>
      </c>
      <c r="K339" s="19"/>
      <c r="L339" s="19">
        <f>SUMIF(Q317:Q338,"01020103",L317:L338)</f>
        <v>55143000</v>
      </c>
      <c r="M339" s="16"/>
      <c r="N339" t="s">
        <v>166</v>
      </c>
    </row>
    <row r="340" spans="1:48" ht="30" customHeight="1" x14ac:dyDescent="0.3">
      <c r="A340" s="17" t="s">
        <v>574</v>
      </c>
      <c r="B340" s="18" t="s">
        <v>584</v>
      </c>
      <c r="C340" s="18"/>
      <c r="D340" s="18"/>
      <c r="E340" s="20"/>
      <c r="F340" s="20"/>
      <c r="G340" s="20"/>
      <c r="H340" s="20"/>
      <c r="I340" s="20"/>
      <c r="J340" s="20"/>
      <c r="K340" s="20"/>
      <c r="L340" s="20"/>
      <c r="M340" s="18"/>
      <c r="N340" s="10"/>
      <c r="O340" s="10"/>
      <c r="P340" s="10"/>
      <c r="Q340" s="9" t="s">
        <v>575</v>
      </c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</row>
    <row r="341" spans="1:48" ht="30" customHeight="1" x14ac:dyDescent="0.3">
      <c r="A341" s="15" t="s">
        <v>491</v>
      </c>
      <c r="B341" s="15" t="s">
        <v>52</v>
      </c>
      <c r="C341" s="15" t="s">
        <v>274</v>
      </c>
      <c r="D341" s="16">
        <v>1</v>
      </c>
      <c r="E341" s="19">
        <f>TRUNC(일위대가목록!E96,0)</f>
        <v>81235400</v>
      </c>
      <c r="F341" s="19">
        <f>TRUNC(E341*D341, 0)</f>
        <v>81235400</v>
      </c>
      <c r="G341" s="19">
        <f>TRUNC(일위대가목록!F96,0)</f>
        <v>0</v>
      </c>
      <c r="H341" s="19">
        <f>TRUNC(G341*D341, 0)</f>
        <v>0</v>
      </c>
      <c r="I341" s="19">
        <f>TRUNC(일위대가목록!G96,0)</f>
        <v>0</v>
      </c>
      <c r="J341" s="19">
        <f>TRUNC(I341*D341, 0)</f>
        <v>0</v>
      </c>
      <c r="K341" s="19">
        <f t="shared" ref="K341:L342" si="51">TRUNC(E341+G341+I341, 0)</f>
        <v>81235400</v>
      </c>
      <c r="L341" s="19">
        <f t="shared" si="51"/>
        <v>81235400</v>
      </c>
      <c r="M341" s="15" t="s">
        <v>576</v>
      </c>
      <c r="N341" s="1" t="s">
        <v>492</v>
      </c>
      <c r="O341" s="1" t="s">
        <v>52</v>
      </c>
      <c r="P341" s="1" t="s">
        <v>52</v>
      </c>
      <c r="Q341" s="1" t="s">
        <v>575</v>
      </c>
      <c r="R341" s="1" t="s">
        <v>63</v>
      </c>
      <c r="S341" s="1" t="s">
        <v>64</v>
      </c>
      <c r="T341" s="1" t="s">
        <v>64</v>
      </c>
      <c r="X341">
        <v>1</v>
      </c>
      <c r="AR341" s="1" t="s">
        <v>52</v>
      </c>
      <c r="AS341" s="1" t="s">
        <v>52</v>
      </c>
      <c r="AU341" s="1" t="s">
        <v>577</v>
      </c>
      <c r="AV341">
        <v>490</v>
      </c>
    </row>
    <row r="342" spans="1:48" ht="30" customHeight="1" x14ac:dyDescent="0.3">
      <c r="A342" s="15" t="s">
        <v>554</v>
      </c>
      <c r="B342" s="15" t="s">
        <v>555</v>
      </c>
      <c r="C342" s="15" t="s">
        <v>556</v>
      </c>
      <c r="D342" s="16">
        <v>1</v>
      </c>
      <c r="E342" s="19">
        <f>ROUNDDOWN(SUMIF(X341:X343, RIGHTB(N342, 1), L341:L343)*W342, 0)</f>
        <v>438671</v>
      </c>
      <c r="F342" s="19">
        <f>TRUNC(E342*D342, 0)</f>
        <v>438671</v>
      </c>
      <c r="G342" s="19">
        <v>0</v>
      </c>
      <c r="H342" s="19">
        <f>TRUNC(G342*D342, 0)</f>
        <v>0</v>
      </c>
      <c r="I342" s="19">
        <v>0</v>
      </c>
      <c r="J342" s="19">
        <f>TRUNC(I342*D342, 0)</f>
        <v>0</v>
      </c>
      <c r="K342" s="19">
        <f t="shared" si="51"/>
        <v>438671</v>
      </c>
      <c r="L342" s="19">
        <f t="shared" si="51"/>
        <v>438671</v>
      </c>
      <c r="M342" s="15" t="s">
        <v>52</v>
      </c>
      <c r="N342" s="1" t="s">
        <v>557</v>
      </c>
      <c r="O342" s="1" t="s">
        <v>52</v>
      </c>
      <c r="P342" s="1" t="s">
        <v>52</v>
      </c>
      <c r="Q342" s="1" t="s">
        <v>575</v>
      </c>
      <c r="R342" s="1" t="s">
        <v>64</v>
      </c>
      <c r="S342" s="1" t="s">
        <v>64</v>
      </c>
      <c r="T342" s="1" t="s">
        <v>64</v>
      </c>
      <c r="U342">
        <v>3</v>
      </c>
      <c r="V342">
        <v>0</v>
      </c>
      <c r="W342">
        <v>5.4000000000000003E-3</v>
      </c>
      <c r="AR342" s="1" t="s">
        <v>52</v>
      </c>
      <c r="AS342" s="1" t="s">
        <v>52</v>
      </c>
      <c r="AU342" s="1" t="s">
        <v>578</v>
      </c>
      <c r="AV342">
        <v>497</v>
      </c>
    </row>
    <row r="343" spans="1:48" ht="30" customHeight="1" x14ac:dyDescent="0.3">
      <c r="A343" s="15"/>
      <c r="B343" s="15"/>
      <c r="C343" s="15"/>
      <c r="D343" s="16"/>
      <c r="E343" s="19"/>
      <c r="F343" s="19"/>
      <c r="G343" s="19"/>
      <c r="H343" s="19"/>
      <c r="I343" s="19"/>
      <c r="J343" s="19"/>
      <c r="K343" s="19"/>
      <c r="L343" s="19"/>
      <c r="M343" s="15"/>
      <c r="N343" s="1" t="s">
        <v>579</v>
      </c>
      <c r="O343" s="1" t="s">
        <v>52</v>
      </c>
      <c r="P343" s="1" t="s">
        <v>52</v>
      </c>
      <c r="Q343" s="1" t="s">
        <v>575</v>
      </c>
      <c r="R343" s="1" t="s">
        <v>64</v>
      </c>
      <c r="S343" s="1" t="s">
        <v>64</v>
      </c>
      <c r="T343" s="1" t="s">
        <v>63</v>
      </c>
      <c r="AR343" s="1" t="s">
        <v>52</v>
      </c>
      <c r="AS343" s="1" t="s">
        <v>52</v>
      </c>
      <c r="AU343" s="1" t="s">
        <v>580</v>
      </c>
      <c r="AV343">
        <v>499</v>
      </c>
    </row>
    <row r="344" spans="1:48" ht="30" customHeight="1" x14ac:dyDescent="0.3">
      <c r="A344" s="16"/>
      <c r="B344" s="16"/>
      <c r="C344" s="16"/>
      <c r="D344" s="16"/>
      <c r="E344" s="19"/>
      <c r="F344" s="19"/>
      <c r="G344" s="19"/>
      <c r="H344" s="19"/>
      <c r="I344" s="19"/>
      <c r="J344" s="19"/>
      <c r="K344" s="19"/>
      <c r="L344" s="19"/>
      <c r="M344" s="16"/>
      <c r="Q344" s="1" t="s">
        <v>575</v>
      </c>
    </row>
    <row r="345" spans="1:48" ht="30" customHeight="1" x14ac:dyDescent="0.3">
      <c r="A345" s="16"/>
      <c r="B345" s="16"/>
      <c r="C345" s="16"/>
      <c r="D345" s="16"/>
      <c r="E345" s="19"/>
      <c r="F345" s="19"/>
      <c r="G345" s="19"/>
      <c r="H345" s="19"/>
      <c r="I345" s="19"/>
      <c r="J345" s="19"/>
      <c r="K345" s="19"/>
      <c r="L345" s="19"/>
      <c r="M345" s="16"/>
      <c r="Q345" s="1" t="s">
        <v>575</v>
      </c>
    </row>
    <row r="346" spans="1:48" ht="30" customHeight="1" x14ac:dyDescent="0.3">
      <c r="A346" s="16"/>
      <c r="B346" s="16"/>
      <c r="C346" s="16"/>
      <c r="D346" s="16"/>
      <c r="E346" s="19"/>
      <c r="F346" s="19"/>
      <c r="G346" s="19"/>
      <c r="H346" s="19"/>
      <c r="I346" s="19"/>
      <c r="J346" s="19"/>
      <c r="K346" s="19"/>
      <c r="L346" s="19"/>
      <c r="M346" s="16"/>
      <c r="Q346" s="1" t="s">
        <v>575</v>
      </c>
    </row>
    <row r="347" spans="1:48" ht="30" customHeight="1" x14ac:dyDescent="0.3">
      <c r="A347" s="16"/>
      <c r="B347" s="16"/>
      <c r="C347" s="16"/>
      <c r="D347" s="16"/>
      <c r="E347" s="19"/>
      <c r="F347" s="19"/>
      <c r="G347" s="19"/>
      <c r="H347" s="19"/>
      <c r="I347" s="19"/>
      <c r="J347" s="19"/>
      <c r="K347" s="19"/>
      <c r="L347" s="19"/>
      <c r="M347" s="16"/>
      <c r="Q347" s="1" t="s">
        <v>575</v>
      </c>
    </row>
    <row r="348" spans="1:48" ht="30" customHeight="1" x14ac:dyDescent="0.3">
      <c r="A348" s="16"/>
      <c r="B348" s="16"/>
      <c r="C348" s="16"/>
      <c r="D348" s="16"/>
      <c r="E348" s="19"/>
      <c r="F348" s="19"/>
      <c r="G348" s="19"/>
      <c r="H348" s="19"/>
      <c r="I348" s="19"/>
      <c r="J348" s="19"/>
      <c r="K348" s="19"/>
      <c r="L348" s="19"/>
      <c r="M348" s="16"/>
      <c r="Q348" s="1" t="s">
        <v>575</v>
      </c>
    </row>
    <row r="349" spans="1:48" ht="30" customHeight="1" x14ac:dyDescent="0.3">
      <c r="A349" s="16"/>
      <c r="B349" s="16"/>
      <c r="C349" s="16"/>
      <c r="D349" s="16"/>
      <c r="E349" s="19"/>
      <c r="F349" s="19"/>
      <c r="G349" s="19"/>
      <c r="H349" s="19"/>
      <c r="I349" s="19"/>
      <c r="J349" s="19"/>
      <c r="K349" s="19"/>
      <c r="L349" s="19"/>
      <c r="M349" s="16"/>
      <c r="Q349" s="1" t="s">
        <v>575</v>
      </c>
    </row>
    <row r="350" spans="1:48" ht="30" customHeight="1" x14ac:dyDescent="0.3">
      <c r="A350" s="16"/>
      <c r="B350" s="16"/>
      <c r="C350" s="16"/>
      <c r="D350" s="16"/>
      <c r="E350" s="19"/>
      <c r="F350" s="19"/>
      <c r="G350" s="19"/>
      <c r="H350" s="19"/>
      <c r="I350" s="19"/>
      <c r="J350" s="19"/>
      <c r="K350" s="19"/>
      <c r="L350" s="19"/>
      <c r="M350" s="16"/>
      <c r="Q350" s="1" t="s">
        <v>575</v>
      </c>
    </row>
    <row r="351" spans="1:48" ht="30" customHeight="1" x14ac:dyDescent="0.3">
      <c r="A351" s="16"/>
      <c r="B351" s="16"/>
      <c r="C351" s="16"/>
      <c r="D351" s="16"/>
      <c r="E351" s="19"/>
      <c r="F351" s="19"/>
      <c r="G351" s="19"/>
      <c r="H351" s="19"/>
      <c r="I351" s="19"/>
      <c r="J351" s="19"/>
      <c r="K351" s="19"/>
      <c r="L351" s="19"/>
      <c r="M351" s="16"/>
      <c r="Q351" s="1" t="s">
        <v>575</v>
      </c>
    </row>
    <row r="352" spans="1:48" ht="30" customHeight="1" x14ac:dyDescent="0.3">
      <c r="A352" s="16"/>
      <c r="B352" s="16"/>
      <c r="C352" s="16"/>
      <c r="D352" s="16"/>
      <c r="E352" s="19"/>
      <c r="F352" s="19"/>
      <c r="G352" s="19"/>
      <c r="H352" s="19"/>
      <c r="I352" s="19"/>
      <c r="J352" s="19"/>
      <c r="K352" s="19"/>
      <c r="L352" s="19"/>
      <c r="M352" s="16"/>
      <c r="Q352" s="1" t="s">
        <v>575</v>
      </c>
    </row>
    <row r="353" spans="1:17" ht="30" customHeight="1" x14ac:dyDescent="0.3">
      <c r="A353" s="16"/>
      <c r="B353" s="16"/>
      <c r="C353" s="16"/>
      <c r="D353" s="16"/>
      <c r="E353" s="19"/>
      <c r="F353" s="19"/>
      <c r="G353" s="19"/>
      <c r="H353" s="19"/>
      <c r="I353" s="19"/>
      <c r="J353" s="19"/>
      <c r="K353" s="19"/>
      <c r="L353" s="19"/>
      <c r="M353" s="16"/>
      <c r="Q353" s="1" t="s">
        <v>575</v>
      </c>
    </row>
    <row r="354" spans="1:17" ht="30" customHeight="1" x14ac:dyDescent="0.3">
      <c r="A354" s="16"/>
      <c r="B354" s="16"/>
      <c r="C354" s="16"/>
      <c r="D354" s="16"/>
      <c r="E354" s="19"/>
      <c r="F354" s="19"/>
      <c r="G354" s="19"/>
      <c r="H354" s="19"/>
      <c r="I354" s="19"/>
      <c r="J354" s="19"/>
      <c r="K354" s="19"/>
      <c r="L354" s="19"/>
      <c r="M354" s="16"/>
      <c r="Q354" s="1" t="s">
        <v>575</v>
      </c>
    </row>
    <row r="355" spans="1:17" ht="30" customHeight="1" x14ac:dyDescent="0.3">
      <c r="A355" s="16"/>
      <c r="B355" s="16"/>
      <c r="C355" s="16"/>
      <c r="D355" s="16"/>
      <c r="E355" s="19"/>
      <c r="F355" s="19"/>
      <c r="G355" s="19"/>
      <c r="H355" s="19"/>
      <c r="I355" s="19"/>
      <c r="J355" s="19"/>
      <c r="K355" s="19"/>
      <c r="L355" s="19"/>
      <c r="M355" s="16"/>
      <c r="Q355" s="1" t="s">
        <v>575</v>
      </c>
    </row>
    <row r="356" spans="1:17" ht="30" customHeight="1" x14ac:dyDescent="0.3">
      <c r="A356" s="16"/>
      <c r="B356" s="16"/>
      <c r="C356" s="16"/>
      <c r="D356" s="16"/>
      <c r="E356" s="19"/>
      <c r="F356" s="19"/>
      <c r="G356" s="19"/>
      <c r="H356" s="19"/>
      <c r="I356" s="19"/>
      <c r="J356" s="19"/>
      <c r="K356" s="19"/>
      <c r="L356" s="19"/>
      <c r="M356" s="16"/>
      <c r="Q356" s="1" t="s">
        <v>575</v>
      </c>
    </row>
    <row r="357" spans="1:17" ht="30" customHeight="1" x14ac:dyDescent="0.3">
      <c r="A357" s="16"/>
      <c r="B357" s="16"/>
      <c r="C357" s="16"/>
      <c r="D357" s="16"/>
      <c r="E357" s="19"/>
      <c r="F357" s="19"/>
      <c r="G357" s="19"/>
      <c r="H357" s="19"/>
      <c r="I357" s="19"/>
      <c r="J357" s="19"/>
      <c r="K357" s="19"/>
      <c r="L357" s="19"/>
      <c r="M357" s="16"/>
      <c r="Q357" s="1" t="s">
        <v>575</v>
      </c>
    </row>
    <row r="358" spans="1:17" ht="30" customHeight="1" x14ac:dyDescent="0.3">
      <c r="A358" s="16"/>
      <c r="B358" s="16"/>
      <c r="C358" s="16"/>
      <c r="D358" s="16"/>
      <c r="E358" s="19"/>
      <c r="F358" s="19"/>
      <c r="G358" s="19"/>
      <c r="H358" s="19"/>
      <c r="I358" s="19"/>
      <c r="J358" s="19"/>
      <c r="K358" s="19"/>
      <c r="L358" s="19"/>
      <c r="M358" s="16"/>
      <c r="Q358" s="1" t="s">
        <v>575</v>
      </c>
    </row>
    <row r="359" spans="1:17" ht="30" customHeight="1" x14ac:dyDescent="0.3">
      <c r="A359" s="16"/>
      <c r="B359" s="16"/>
      <c r="C359" s="16"/>
      <c r="D359" s="16"/>
      <c r="E359" s="19"/>
      <c r="F359" s="19"/>
      <c r="G359" s="19"/>
      <c r="H359" s="19"/>
      <c r="I359" s="19"/>
      <c r="J359" s="19"/>
      <c r="K359" s="19"/>
      <c r="L359" s="19"/>
      <c r="M359" s="16"/>
      <c r="Q359" s="1" t="s">
        <v>575</v>
      </c>
    </row>
    <row r="360" spans="1:17" ht="30" customHeight="1" x14ac:dyDescent="0.3">
      <c r="A360" s="16"/>
      <c r="B360" s="16"/>
      <c r="C360" s="16"/>
      <c r="D360" s="16"/>
      <c r="E360" s="19"/>
      <c r="F360" s="19"/>
      <c r="G360" s="19"/>
      <c r="H360" s="19"/>
      <c r="I360" s="19"/>
      <c r="J360" s="19"/>
      <c r="K360" s="19"/>
      <c r="L360" s="19"/>
      <c r="M360" s="16"/>
      <c r="Q360" s="1" t="s">
        <v>575</v>
      </c>
    </row>
    <row r="361" spans="1:17" ht="30" customHeight="1" x14ac:dyDescent="0.3">
      <c r="A361" s="16"/>
      <c r="B361" s="16"/>
      <c r="C361" s="16"/>
      <c r="D361" s="16"/>
      <c r="E361" s="19"/>
      <c r="F361" s="19"/>
      <c r="G361" s="19"/>
      <c r="H361" s="19"/>
      <c r="I361" s="19"/>
      <c r="J361" s="19"/>
      <c r="K361" s="19"/>
      <c r="L361" s="19"/>
      <c r="M361" s="16"/>
      <c r="Q361" s="1" t="s">
        <v>575</v>
      </c>
    </row>
    <row r="362" spans="1:17" ht="30" customHeight="1" x14ac:dyDescent="0.3">
      <c r="A362" s="16"/>
      <c r="B362" s="16"/>
      <c r="C362" s="16"/>
      <c r="D362" s="16"/>
      <c r="E362" s="19"/>
      <c r="F362" s="19"/>
      <c r="G362" s="19"/>
      <c r="H362" s="19"/>
      <c r="I362" s="19"/>
      <c r="J362" s="19"/>
      <c r="K362" s="19"/>
      <c r="L362" s="19"/>
      <c r="M362" s="16"/>
      <c r="Q362" s="1" t="s">
        <v>575</v>
      </c>
    </row>
    <row r="363" spans="1:17" ht="30" customHeight="1" x14ac:dyDescent="0.3">
      <c r="A363" s="15" t="s">
        <v>165</v>
      </c>
      <c r="B363" s="16"/>
      <c r="C363" s="16"/>
      <c r="D363" s="16"/>
      <c r="E363" s="19"/>
      <c r="F363" s="19">
        <f>SUMIF(Q341:Q362,"01020104",F341:F362)</f>
        <v>81674071</v>
      </c>
      <c r="G363" s="19"/>
      <c r="H363" s="19">
        <f>SUMIF(Q341:Q362,"01020104",H341:H362)</f>
        <v>0</v>
      </c>
      <c r="I363" s="19"/>
      <c r="J363" s="19">
        <f>SUMIF(Q341:Q362,"01020104",J341:J362)</f>
        <v>0</v>
      </c>
      <c r="K363" s="19"/>
      <c r="L363" s="19">
        <f>SUMIF(Q341:Q362,"01020104",L341:L362)</f>
        <v>81674071</v>
      </c>
      <c r="M363" s="16"/>
      <c r="N363" t="s">
        <v>166</v>
      </c>
    </row>
  </sheetData>
  <mergeCells count="44">
    <mergeCell ref="AU2:AU3"/>
    <mergeCell ref="AV2:AV3"/>
    <mergeCell ref="AO2:AO3"/>
    <mergeCell ref="AP2:AP3"/>
    <mergeCell ref="AQ2:AQ3"/>
    <mergeCell ref="AR2:AR3"/>
    <mergeCell ref="AS2:AS3"/>
    <mergeCell ref="AT2:AT3"/>
    <mergeCell ref="AN2:AN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B2:AB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P2:P3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</mergeCells>
  <phoneticPr fontId="3" type="noConversion"/>
  <pageMargins left="0.78740157480314954" right="0" top="0.39370078740157477" bottom="0.39370078740157477" header="0" footer="0"/>
  <pageSetup paperSize="9" scale="64" fitToHeight="0" orientation="landscape" r:id="rId1"/>
  <rowBreaks count="12" manualBreakCount="12">
    <brk id="51" max="16383" man="1"/>
    <brk id="99" max="16383" man="1"/>
    <brk id="123" max="16383" man="1"/>
    <brk id="171" max="16383" man="1"/>
    <brk id="195" max="16383" man="1"/>
    <brk id="219" max="16383" man="1"/>
    <brk id="243" max="16383" man="1"/>
    <brk id="267" max="16383" man="1"/>
    <brk id="291" max="16383" man="1"/>
    <brk id="315" max="16383" man="1"/>
    <brk id="339" max="16383" man="1"/>
    <brk id="36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08"/>
  <sheetViews>
    <sheetView topLeftCell="B1" workbookViewId="0"/>
  </sheetViews>
  <sheetFormatPr defaultRowHeight="16.5" x14ac:dyDescent="0.3"/>
  <cols>
    <col min="1" max="1" width="11.625" hidden="1" customWidth="1"/>
    <col min="2" max="3" width="30.625" customWidth="1"/>
    <col min="4" max="4" width="4.625" customWidth="1"/>
    <col min="5" max="8" width="13.625" customWidth="1"/>
    <col min="9" max="9" width="8.625" customWidth="1"/>
    <col min="10" max="10" width="12.625" customWidth="1"/>
    <col min="11" max="12" width="2.625" hidden="1" customWidth="1"/>
    <col min="13" max="13" width="20.625" customWidth="1"/>
    <col min="14" max="14" width="2.625" hidden="1" customWidth="1"/>
  </cols>
  <sheetData>
    <row r="1" spans="1:14" ht="30" customHeight="1" x14ac:dyDescent="0.3">
      <c r="A1" s="3"/>
      <c r="B1" s="2" t="s">
        <v>585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ht="30" customHeight="1" x14ac:dyDescent="0.3">
      <c r="A2" s="21"/>
      <c r="B2" s="22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4" ht="30" customHeight="1" x14ac:dyDescent="0.3">
      <c r="A3" s="7" t="s">
        <v>586</v>
      </c>
      <c r="B3" s="7" t="s">
        <v>2</v>
      </c>
      <c r="C3" s="7" t="s">
        <v>3</v>
      </c>
      <c r="D3" s="7" t="s">
        <v>4</v>
      </c>
      <c r="E3" s="7" t="s">
        <v>587</v>
      </c>
      <c r="F3" s="7" t="s">
        <v>588</v>
      </c>
      <c r="G3" s="7" t="s">
        <v>589</v>
      </c>
      <c r="H3" s="7" t="s">
        <v>590</v>
      </c>
      <c r="I3" s="7" t="s">
        <v>591</v>
      </c>
      <c r="J3" s="7" t="s">
        <v>592</v>
      </c>
      <c r="K3" s="7" t="s">
        <v>593</v>
      </c>
      <c r="L3" s="7" t="s">
        <v>594</v>
      </c>
      <c r="M3" s="7" t="s">
        <v>595</v>
      </c>
      <c r="N3" s="1" t="s">
        <v>596</v>
      </c>
    </row>
    <row r="4" spans="1:14" ht="30" customHeight="1" x14ac:dyDescent="0.3">
      <c r="A4" s="15" t="s">
        <v>607</v>
      </c>
      <c r="B4" s="15" t="s">
        <v>608</v>
      </c>
      <c r="C4" s="15" t="s">
        <v>609</v>
      </c>
      <c r="D4" s="15" t="s">
        <v>610</v>
      </c>
      <c r="E4" s="30">
        <f>일위대가!F9</f>
        <v>10018</v>
      </c>
      <c r="F4" s="30">
        <f>일위대가!H9</f>
        <v>59025</v>
      </c>
      <c r="G4" s="30">
        <f>일위대가!J9</f>
        <v>13873</v>
      </c>
      <c r="H4" s="30">
        <f t="shared" ref="H4:H35" si="0">E4+F4+G4</f>
        <v>82916</v>
      </c>
      <c r="I4" s="15" t="s">
        <v>611</v>
      </c>
      <c r="J4" s="15" t="s">
        <v>52</v>
      </c>
      <c r="K4" s="15" t="s">
        <v>612</v>
      </c>
      <c r="L4" s="15" t="s">
        <v>52</v>
      </c>
      <c r="M4" s="15" t="s">
        <v>613</v>
      </c>
      <c r="N4" s="1" t="s">
        <v>63</v>
      </c>
    </row>
    <row r="5" spans="1:14" ht="30" customHeight="1" x14ac:dyDescent="0.3">
      <c r="A5" s="15" t="s">
        <v>633</v>
      </c>
      <c r="B5" s="15" t="s">
        <v>608</v>
      </c>
      <c r="C5" s="15" t="s">
        <v>634</v>
      </c>
      <c r="D5" s="15" t="s">
        <v>610</v>
      </c>
      <c r="E5" s="30">
        <f>일위대가!F16</f>
        <v>23435</v>
      </c>
      <c r="F5" s="30">
        <f>일위대가!H16</f>
        <v>59025</v>
      </c>
      <c r="G5" s="30">
        <f>일위대가!J16</f>
        <v>24554</v>
      </c>
      <c r="H5" s="30">
        <f t="shared" si="0"/>
        <v>107014</v>
      </c>
      <c r="I5" s="15" t="s">
        <v>635</v>
      </c>
      <c r="J5" s="15" t="s">
        <v>52</v>
      </c>
      <c r="K5" s="15" t="s">
        <v>612</v>
      </c>
      <c r="L5" s="15" t="s">
        <v>52</v>
      </c>
      <c r="M5" s="15" t="s">
        <v>613</v>
      </c>
      <c r="N5" s="1" t="s">
        <v>63</v>
      </c>
    </row>
    <row r="6" spans="1:14" ht="30" customHeight="1" x14ac:dyDescent="0.3">
      <c r="A6" s="15" t="s">
        <v>645</v>
      </c>
      <c r="B6" s="15" t="s">
        <v>646</v>
      </c>
      <c r="C6" s="15" t="s">
        <v>647</v>
      </c>
      <c r="D6" s="15" t="s">
        <v>610</v>
      </c>
      <c r="E6" s="30">
        <f>일위대가!F23</f>
        <v>4116</v>
      </c>
      <c r="F6" s="30">
        <f>일위대가!H23</f>
        <v>36248</v>
      </c>
      <c r="G6" s="30">
        <f>일위대가!J23</f>
        <v>1967</v>
      </c>
      <c r="H6" s="30">
        <f t="shared" si="0"/>
        <v>42331</v>
      </c>
      <c r="I6" s="15" t="s">
        <v>648</v>
      </c>
      <c r="J6" s="15" t="s">
        <v>52</v>
      </c>
      <c r="K6" s="15" t="s">
        <v>612</v>
      </c>
      <c r="L6" s="15" t="s">
        <v>52</v>
      </c>
      <c r="M6" s="15" t="s">
        <v>649</v>
      </c>
      <c r="N6" s="1" t="s">
        <v>63</v>
      </c>
    </row>
    <row r="7" spans="1:14" ht="30" customHeight="1" x14ac:dyDescent="0.3">
      <c r="A7" s="15" t="s">
        <v>660</v>
      </c>
      <c r="B7" s="15" t="s">
        <v>661</v>
      </c>
      <c r="C7" s="15" t="s">
        <v>662</v>
      </c>
      <c r="D7" s="15" t="s">
        <v>610</v>
      </c>
      <c r="E7" s="30">
        <f>일위대가!F30</f>
        <v>1342</v>
      </c>
      <c r="F7" s="30">
        <f>일위대가!H30</f>
        <v>36248</v>
      </c>
      <c r="G7" s="30">
        <f>일위대가!J30</f>
        <v>525</v>
      </c>
      <c r="H7" s="30">
        <f t="shared" si="0"/>
        <v>38115</v>
      </c>
      <c r="I7" s="15" t="s">
        <v>663</v>
      </c>
      <c r="J7" s="15" t="s">
        <v>52</v>
      </c>
      <c r="K7" s="15" t="s">
        <v>612</v>
      </c>
      <c r="L7" s="15" t="s">
        <v>52</v>
      </c>
      <c r="M7" s="15" t="s">
        <v>664</v>
      </c>
      <c r="N7" s="1" t="s">
        <v>63</v>
      </c>
    </row>
    <row r="8" spans="1:14" ht="30" customHeight="1" x14ac:dyDescent="0.3">
      <c r="A8" s="15" t="s">
        <v>675</v>
      </c>
      <c r="B8" s="15" t="s">
        <v>676</v>
      </c>
      <c r="C8" s="15" t="s">
        <v>677</v>
      </c>
      <c r="D8" s="15" t="s">
        <v>610</v>
      </c>
      <c r="E8" s="30">
        <f>일위대가!F37</f>
        <v>8746</v>
      </c>
      <c r="F8" s="30">
        <f>일위대가!H37</f>
        <v>59025</v>
      </c>
      <c r="G8" s="30">
        <f>일위대가!J37</f>
        <v>31344</v>
      </c>
      <c r="H8" s="30">
        <f t="shared" si="0"/>
        <v>99115</v>
      </c>
      <c r="I8" s="15" t="s">
        <v>678</v>
      </c>
      <c r="J8" s="15" t="s">
        <v>52</v>
      </c>
      <c r="K8" s="15" t="s">
        <v>612</v>
      </c>
      <c r="L8" s="15" t="s">
        <v>52</v>
      </c>
      <c r="M8" s="15" t="s">
        <v>679</v>
      </c>
      <c r="N8" s="1" t="s">
        <v>63</v>
      </c>
    </row>
    <row r="9" spans="1:14" ht="30" customHeight="1" x14ac:dyDescent="0.3">
      <c r="A9" s="15" t="s">
        <v>410</v>
      </c>
      <c r="B9" s="15" t="s">
        <v>407</v>
      </c>
      <c r="C9" s="15" t="s">
        <v>408</v>
      </c>
      <c r="D9" s="15" t="s">
        <v>60</v>
      </c>
      <c r="E9" s="30">
        <f>일위대가!F45</f>
        <v>1423</v>
      </c>
      <c r="F9" s="30">
        <f>일위대가!H45</f>
        <v>5819</v>
      </c>
      <c r="G9" s="30">
        <f>일위대가!J45</f>
        <v>0</v>
      </c>
      <c r="H9" s="30">
        <f t="shared" si="0"/>
        <v>7242</v>
      </c>
      <c r="I9" s="15" t="s">
        <v>409</v>
      </c>
      <c r="J9" s="15" t="s">
        <v>52</v>
      </c>
      <c r="K9" s="15" t="s">
        <v>52</v>
      </c>
      <c r="L9" s="15" t="s">
        <v>52</v>
      </c>
      <c r="M9" s="15" t="s">
        <v>687</v>
      </c>
      <c r="N9" s="1" t="s">
        <v>52</v>
      </c>
    </row>
    <row r="10" spans="1:14" ht="30" customHeight="1" x14ac:dyDescent="0.3">
      <c r="A10" s="15" t="s">
        <v>414</v>
      </c>
      <c r="B10" s="15" t="s">
        <v>407</v>
      </c>
      <c r="C10" s="15" t="s">
        <v>412</v>
      </c>
      <c r="D10" s="15" t="s">
        <v>60</v>
      </c>
      <c r="E10" s="30">
        <f>일위대가!F53</f>
        <v>2213</v>
      </c>
      <c r="F10" s="30">
        <f>일위대가!H53</f>
        <v>5819</v>
      </c>
      <c r="G10" s="30">
        <f>일위대가!J53</f>
        <v>0</v>
      </c>
      <c r="H10" s="30">
        <f t="shared" si="0"/>
        <v>8032</v>
      </c>
      <c r="I10" s="15" t="s">
        <v>413</v>
      </c>
      <c r="J10" s="15" t="s">
        <v>52</v>
      </c>
      <c r="K10" s="15" t="s">
        <v>52</v>
      </c>
      <c r="L10" s="15" t="s">
        <v>52</v>
      </c>
      <c r="M10" s="15" t="s">
        <v>687</v>
      </c>
      <c r="N10" s="1" t="s">
        <v>52</v>
      </c>
    </row>
    <row r="11" spans="1:14" ht="30" customHeight="1" x14ac:dyDescent="0.3">
      <c r="A11" s="15" t="s">
        <v>140</v>
      </c>
      <c r="B11" s="15" t="s">
        <v>137</v>
      </c>
      <c r="C11" s="15" t="s">
        <v>138</v>
      </c>
      <c r="D11" s="15" t="s">
        <v>133</v>
      </c>
      <c r="E11" s="30">
        <f>일위대가!F59</f>
        <v>4618</v>
      </c>
      <c r="F11" s="30">
        <f>일위대가!H59</f>
        <v>8586</v>
      </c>
      <c r="G11" s="30">
        <f>일위대가!J59</f>
        <v>0</v>
      </c>
      <c r="H11" s="30">
        <f t="shared" si="0"/>
        <v>13204</v>
      </c>
      <c r="I11" s="15" t="s">
        <v>139</v>
      </c>
      <c r="J11" s="15" t="s">
        <v>52</v>
      </c>
      <c r="K11" s="15" t="s">
        <v>52</v>
      </c>
      <c r="L11" s="15" t="s">
        <v>52</v>
      </c>
      <c r="M11" s="15" t="s">
        <v>705</v>
      </c>
      <c r="N11" s="1" t="s">
        <v>52</v>
      </c>
    </row>
    <row r="12" spans="1:14" ht="30" customHeight="1" x14ac:dyDescent="0.3">
      <c r="A12" s="15" t="s">
        <v>144</v>
      </c>
      <c r="B12" s="15" t="s">
        <v>137</v>
      </c>
      <c r="C12" s="15" t="s">
        <v>142</v>
      </c>
      <c r="D12" s="15" t="s">
        <v>133</v>
      </c>
      <c r="E12" s="30">
        <f>일위대가!F65</f>
        <v>6527</v>
      </c>
      <c r="F12" s="30">
        <f>일위대가!H65</f>
        <v>8586</v>
      </c>
      <c r="G12" s="30">
        <f>일위대가!J65</f>
        <v>0</v>
      </c>
      <c r="H12" s="30">
        <f t="shared" si="0"/>
        <v>15113</v>
      </c>
      <c r="I12" s="15" t="s">
        <v>143</v>
      </c>
      <c r="J12" s="15" t="s">
        <v>52</v>
      </c>
      <c r="K12" s="15" t="s">
        <v>52</v>
      </c>
      <c r="L12" s="15" t="s">
        <v>52</v>
      </c>
      <c r="M12" s="15" t="s">
        <v>705</v>
      </c>
      <c r="N12" s="1" t="s">
        <v>52</v>
      </c>
    </row>
    <row r="13" spans="1:14" ht="30" customHeight="1" x14ac:dyDescent="0.3">
      <c r="A13" s="15" t="s">
        <v>519</v>
      </c>
      <c r="B13" s="15" t="s">
        <v>516</v>
      </c>
      <c r="C13" s="15" t="s">
        <v>517</v>
      </c>
      <c r="D13" s="15" t="s">
        <v>99</v>
      </c>
      <c r="E13" s="30">
        <f>일위대가!F76</f>
        <v>7476</v>
      </c>
      <c r="F13" s="30">
        <f>일위대가!H76</f>
        <v>42932</v>
      </c>
      <c r="G13" s="30">
        <f>일위대가!J76</f>
        <v>0</v>
      </c>
      <c r="H13" s="30">
        <f t="shared" si="0"/>
        <v>50408</v>
      </c>
      <c r="I13" s="15" t="s">
        <v>518</v>
      </c>
      <c r="J13" s="15" t="s">
        <v>52</v>
      </c>
      <c r="K13" s="15" t="s">
        <v>52</v>
      </c>
      <c r="L13" s="15" t="s">
        <v>52</v>
      </c>
      <c r="M13" s="15" t="s">
        <v>705</v>
      </c>
      <c r="N13" s="1" t="s">
        <v>52</v>
      </c>
    </row>
    <row r="14" spans="1:14" ht="30" customHeight="1" x14ac:dyDescent="0.3">
      <c r="A14" s="15" t="s">
        <v>524</v>
      </c>
      <c r="B14" s="15" t="s">
        <v>521</v>
      </c>
      <c r="C14" s="15" t="s">
        <v>522</v>
      </c>
      <c r="D14" s="15" t="s">
        <v>99</v>
      </c>
      <c r="E14" s="30">
        <f>일위대가!F86</f>
        <v>4546</v>
      </c>
      <c r="F14" s="30">
        <f>일위대가!H86</f>
        <v>22897</v>
      </c>
      <c r="G14" s="30">
        <f>일위대가!J86</f>
        <v>0</v>
      </c>
      <c r="H14" s="30">
        <f t="shared" si="0"/>
        <v>27443</v>
      </c>
      <c r="I14" s="15" t="s">
        <v>523</v>
      </c>
      <c r="J14" s="15" t="s">
        <v>52</v>
      </c>
      <c r="K14" s="15" t="s">
        <v>52</v>
      </c>
      <c r="L14" s="15" t="s">
        <v>52</v>
      </c>
      <c r="M14" s="15" t="s">
        <v>705</v>
      </c>
      <c r="N14" s="1" t="s">
        <v>52</v>
      </c>
    </row>
    <row r="15" spans="1:14" ht="30" customHeight="1" x14ac:dyDescent="0.3">
      <c r="A15" s="15" t="s">
        <v>537</v>
      </c>
      <c r="B15" s="15" t="s">
        <v>534</v>
      </c>
      <c r="C15" s="15" t="s">
        <v>535</v>
      </c>
      <c r="D15" s="15" t="s">
        <v>99</v>
      </c>
      <c r="E15" s="30">
        <f>일위대가!F96</f>
        <v>90084</v>
      </c>
      <c r="F15" s="30">
        <f>일위대가!H96</f>
        <v>82539</v>
      </c>
      <c r="G15" s="30">
        <f>일위대가!J96</f>
        <v>0</v>
      </c>
      <c r="H15" s="30">
        <f t="shared" si="0"/>
        <v>172623</v>
      </c>
      <c r="I15" s="15" t="s">
        <v>536</v>
      </c>
      <c r="J15" s="15" t="s">
        <v>52</v>
      </c>
      <c r="K15" s="15" t="s">
        <v>52</v>
      </c>
      <c r="L15" s="15" t="s">
        <v>52</v>
      </c>
      <c r="M15" s="15" t="s">
        <v>757</v>
      </c>
      <c r="N15" s="1" t="s">
        <v>52</v>
      </c>
    </row>
    <row r="16" spans="1:14" ht="30" customHeight="1" x14ac:dyDescent="0.3">
      <c r="A16" s="15" t="s">
        <v>207</v>
      </c>
      <c r="B16" s="15" t="s">
        <v>204</v>
      </c>
      <c r="C16" s="15" t="s">
        <v>205</v>
      </c>
      <c r="D16" s="15" t="s">
        <v>60</v>
      </c>
      <c r="E16" s="30">
        <f>일위대가!F105</f>
        <v>1585</v>
      </c>
      <c r="F16" s="30">
        <f>일위대가!H105</f>
        <v>5393</v>
      </c>
      <c r="G16" s="30">
        <f>일위대가!J105</f>
        <v>0</v>
      </c>
      <c r="H16" s="30">
        <f t="shared" si="0"/>
        <v>6978</v>
      </c>
      <c r="I16" s="15" t="s">
        <v>206</v>
      </c>
      <c r="J16" s="15" t="s">
        <v>52</v>
      </c>
      <c r="K16" s="15" t="s">
        <v>52</v>
      </c>
      <c r="L16" s="15" t="s">
        <v>52</v>
      </c>
      <c r="M16" s="15" t="s">
        <v>784</v>
      </c>
      <c r="N16" s="1" t="s">
        <v>52</v>
      </c>
    </row>
    <row r="17" spans="1:14" ht="30" customHeight="1" x14ac:dyDescent="0.3">
      <c r="A17" s="15" t="s">
        <v>211</v>
      </c>
      <c r="B17" s="15" t="s">
        <v>204</v>
      </c>
      <c r="C17" s="15" t="s">
        <v>209</v>
      </c>
      <c r="D17" s="15" t="s">
        <v>60</v>
      </c>
      <c r="E17" s="30">
        <f>일위대가!F114</f>
        <v>1541</v>
      </c>
      <c r="F17" s="30">
        <f>일위대가!H114</f>
        <v>5393</v>
      </c>
      <c r="G17" s="30">
        <f>일위대가!J114</f>
        <v>0</v>
      </c>
      <c r="H17" s="30">
        <f t="shared" si="0"/>
        <v>6934</v>
      </c>
      <c r="I17" s="15" t="s">
        <v>210</v>
      </c>
      <c r="J17" s="15" t="s">
        <v>52</v>
      </c>
      <c r="K17" s="15" t="s">
        <v>52</v>
      </c>
      <c r="L17" s="15" t="s">
        <v>52</v>
      </c>
      <c r="M17" s="15" t="s">
        <v>784</v>
      </c>
      <c r="N17" s="1" t="s">
        <v>52</v>
      </c>
    </row>
    <row r="18" spans="1:14" ht="30" customHeight="1" x14ac:dyDescent="0.3">
      <c r="A18" s="15" t="s">
        <v>312</v>
      </c>
      <c r="B18" s="15" t="s">
        <v>309</v>
      </c>
      <c r="C18" s="15" t="s">
        <v>310</v>
      </c>
      <c r="D18" s="15" t="s">
        <v>60</v>
      </c>
      <c r="E18" s="30">
        <f>일위대가!F122</f>
        <v>791</v>
      </c>
      <c r="F18" s="30">
        <f>일위대가!H122</f>
        <v>7447</v>
      </c>
      <c r="G18" s="30">
        <f>일위대가!J122</f>
        <v>0</v>
      </c>
      <c r="H18" s="30">
        <f t="shared" si="0"/>
        <v>8238</v>
      </c>
      <c r="I18" s="15" t="s">
        <v>311</v>
      </c>
      <c r="J18" s="15" t="s">
        <v>52</v>
      </c>
      <c r="K18" s="15" t="s">
        <v>52</v>
      </c>
      <c r="L18" s="15" t="s">
        <v>52</v>
      </c>
      <c r="M18" s="15" t="s">
        <v>801</v>
      </c>
      <c r="N18" s="1" t="s">
        <v>52</v>
      </c>
    </row>
    <row r="19" spans="1:14" ht="30" customHeight="1" x14ac:dyDescent="0.3">
      <c r="A19" s="15" t="s">
        <v>316</v>
      </c>
      <c r="B19" s="15" t="s">
        <v>309</v>
      </c>
      <c r="C19" s="15" t="s">
        <v>314</v>
      </c>
      <c r="D19" s="15" t="s">
        <v>60</v>
      </c>
      <c r="E19" s="30">
        <f>일위대가!F130</f>
        <v>1344</v>
      </c>
      <c r="F19" s="30">
        <f>일위대가!H130</f>
        <v>9637</v>
      </c>
      <c r="G19" s="30">
        <f>일위대가!J130</f>
        <v>0</v>
      </c>
      <c r="H19" s="30">
        <f t="shared" si="0"/>
        <v>10981</v>
      </c>
      <c r="I19" s="15" t="s">
        <v>315</v>
      </c>
      <c r="J19" s="15" t="s">
        <v>52</v>
      </c>
      <c r="K19" s="15" t="s">
        <v>52</v>
      </c>
      <c r="L19" s="15" t="s">
        <v>52</v>
      </c>
      <c r="M19" s="15" t="s">
        <v>801</v>
      </c>
      <c r="N19" s="1" t="s">
        <v>52</v>
      </c>
    </row>
    <row r="20" spans="1:14" ht="30" customHeight="1" x14ac:dyDescent="0.3">
      <c r="A20" s="15" t="s">
        <v>419</v>
      </c>
      <c r="B20" s="15" t="s">
        <v>416</v>
      </c>
      <c r="C20" s="15" t="s">
        <v>417</v>
      </c>
      <c r="D20" s="15" t="s">
        <v>60</v>
      </c>
      <c r="E20" s="30">
        <f>일위대가!F138</f>
        <v>2711</v>
      </c>
      <c r="F20" s="30">
        <f>일위대가!H138</f>
        <v>10075</v>
      </c>
      <c r="G20" s="30">
        <f>일위대가!J138</f>
        <v>0</v>
      </c>
      <c r="H20" s="30">
        <f t="shared" si="0"/>
        <v>12786</v>
      </c>
      <c r="I20" s="15" t="s">
        <v>418</v>
      </c>
      <c r="J20" s="15" t="s">
        <v>52</v>
      </c>
      <c r="K20" s="15" t="s">
        <v>52</v>
      </c>
      <c r="L20" s="15" t="s">
        <v>52</v>
      </c>
      <c r="M20" s="15" t="s">
        <v>816</v>
      </c>
      <c r="N20" s="1" t="s">
        <v>52</v>
      </c>
    </row>
    <row r="21" spans="1:14" ht="30" customHeight="1" x14ac:dyDescent="0.3">
      <c r="A21" s="15" t="s">
        <v>424</v>
      </c>
      <c r="B21" s="15" t="s">
        <v>421</v>
      </c>
      <c r="C21" s="15" t="s">
        <v>422</v>
      </c>
      <c r="D21" s="15" t="s">
        <v>60</v>
      </c>
      <c r="E21" s="30">
        <f>일위대가!F146</f>
        <v>6162</v>
      </c>
      <c r="F21" s="30">
        <f>일위대가!H146</f>
        <v>8323</v>
      </c>
      <c r="G21" s="30">
        <f>일위대가!J146</f>
        <v>0</v>
      </c>
      <c r="H21" s="30">
        <f t="shared" si="0"/>
        <v>14485</v>
      </c>
      <c r="I21" s="15" t="s">
        <v>423</v>
      </c>
      <c r="J21" s="15" t="s">
        <v>52</v>
      </c>
      <c r="K21" s="15" t="s">
        <v>52</v>
      </c>
      <c r="L21" s="15" t="s">
        <v>52</v>
      </c>
      <c r="M21" s="15" t="s">
        <v>816</v>
      </c>
      <c r="N21" s="1" t="s">
        <v>52</v>
      </c>
    </row>
    <row r="22" spans="1:14" ht="30" customHeight="1" x14ac:dyDescent="0.3">
      <c r="A22" s="15" t="s">
        <v>428</v>
      </c>
      <c r="B22" s="15" t="s">
        <v>426</v>
      </c>
      <c r="C22" s="15" t="s">
        <v>52</v>
      </c>
      <c r="D22" s="15" t="s">
        <v>60</v>
      </c>
      <c r="E22" s="30">
        <f>일위대가!F154</f>
        <v>12255</v>
      </c>
      <c r="F22" s="30">
        <f>일위대가!H154</f>
        <v>7009</v>
      </c>
      <c r="G22" s="30">
        <f>일위대가!J154</f>
        <v>0</v>
      </c>
      <c r="H22" s="30">
        <f t="shared" si="0"/>
        <v>19264</v>
      </c>
      <c r="I22" s="15" t="s">
        <v>427</v>
      </c>
      <c r="J22" s="15" t="s">
        <v>52</v>
      </c>
      <c r="K22" s="15" t="s">
        <v>52</v>
      </c>
      <c r="L22" s="15" t="s">
        <v>52</v>
      </c>
      <c r="M22" s="15" t="s">
        <v>816</v>
      </c>
      <c r="N22" s="1" t="s">
        <v>52</v>
      </c>
    </row>
    <row r="23" spans="1:14" ht="30" customHeight="1" x14ac:dyDescent="0.3">
      <c r="A23" s="15" t="s">
        <v>433</v>
      </c>
      <c r="B23" s="15" t="s">
        <v>430</v>
      </c>
      <c r="C23" s="15" t="s">
        <v>431</v>
      </c>
      <c r="D23" s="15" t="s">
        <v>60</v>
      </c>
      <c r="E23" s="30">
        <f>일위대가!F162</f>
        <v>7379</v>
      </c>
      <c r="F23" s="30">
        <f>일위대가!H162</f>
        <v>4007</v>
      </c>
      <c r="G23" s="30">
        <f>일위대가!J162</f>
        <v>0</v>
      </c>
      <c r="H23" s="30">
        <f t="shared" si="0"/>
        <v>11386</v>
      </c>
      <c r="I23" s="15" t="s">
        <v>432</v>
      </c>
      <c r="J23" s="15" t="s">
        <v>52</v>
      </c>
      <c r="K23" s="15" t="s">
        <v>52</v>
      </c>
      <c r="L23" s="15" t="s">
        <v>52</v>
      </c>
      <c r="M23" s="15" t="s">
        <v>816</v>
      </c>
      <c r="N23" s="1" t="s">
        <v>52</v>
      </c>
    </row>
    <row r="24" spans="1:14" ht="30" customHeight="1" x14ac:dyDescent="0.3">
      <c r="A24" s="15" t="s">
        <v>259</v>
      </c>
      <c r="B24" s="15" t="s">
        <v>256</v>
      </c>
      <c r="C24" s="15" t="s">
        <v>257</v>
      </c>
      <c r="D24" s="15" t="s">
        <v>133</v>
      </c>
      <c r="E24" s="30">
        <f>일위대가!F170</f>
        <v>4787</v>
      </c>
      <c r="F24" s="30">
        <f>일위대가!H170</f>
        <v>8014</v>
      </c>
      <c r="G24" s="30">
        <f>일위대가!J170</f>
        <v>0</v>
      </c>
      <c r="H24" s="30">
        <f t="shared" si="0"/>
        <v>12801</v>
      </c>
      <c r="I24" s="15" t="s">
        <v>258</v>
      </c>
      <c r="J24" s="15" t="s">
        <v>52</v>
      </c>
      <c r="K24" s="15" t="s">
        <v>52</v>
      </c>
      <c r="L24" s="15" t="s">
        <v>52</v>
      </c>
      <c r="M24" s="15" t="s">
        <v>840</v>
      </c>
      <c r="N24" s="1" t="s">
        <v>52</v>
      </c>
    </row>
    <row r="25" spans="1:14" ht="30" customHeight="1" x14ac:dyDescent="0.3">
      <c r="A25" s="15" t="s">
        <v>263</v>
      </c>
      <c r="B25" s="15" t="s">
        <v>256</v>
      </c>
      <c r="C25" s="15" t="s">
        <v>261</v>
      </c>
      <c r="D25" s="15" t="s">
        <v>133</v>
      </c>
      <c r="E25" s="30">
        <f>일위대가!F178</f>
        <v>6715</v>
      </c>
      <c r="F25" s="30">
        <f>일위대가!H178</f>
        <v>9616</v>
      </c>
      <c r="G25" s="30">
        <f>일위대가!J178</f>
        <v>0</v>
      </c>
      <c r="H25" s="30">
        <f t="shared" si="0"/>
        <v>16331</v>
      </c>
      <c r="I25" s="15" t="s">
        <v>262</v>
      </c>
      <c r="J25" s="15" t="s">
        <v>52</v>
      </c>
      <c r="K25" s="15" t="s">
        <v>52</v>
      </c>
      <c r="L25" s="15" t="s">
        <v>52</v>
      </c>
      <c r="M25" s="15" t="s">
        <v>840</v>
      </c>
      <c r="N25" s="1" t="s">
        <v>52</v>
      </c>
    </row>
    <row r="26" spans="1:14" ht="30" customHeight="1" x14ac:dyDescent="0.3">
      <c r="A26" s="15" t="s">
        <v>301</v>
      </c>
      <c r="B26" s="15" t="s">
        <v>256</v>
      </c>
      <c r="C26" s="15" t="s">
        <v>299</v>
      </c>
      <c r="D26" s="15" t="s">
        <v>133</v>
      </c>
      <c r="E26" s="30">
        <f>일위대가!F185</f>
        <v>11088</v>
      </c>
      <c r="F26" s="30">
        <f>일위대가!H185</f>
        <v>17631</v>
      </c>
      <c r="G26" s="30">
        <f>일위대가!J185</f>
        <v>0</v>
      </c>
      <c r="H26" s="30">
        <f t="shared" si="0"/>
        <v>28719</v>
      </c>
      <c r="I26" s="15" t="s">
        <v>300</v>
      </c>
      <c r="J26" s="15" t="s">
        <v>52</v>
      </c>
      <c r="K26" s="15" t="s">
        <v>52</v>
      </c>
      <c r="L26" s="15" t="s">
        <v>52</v>
      </c>
      <c r="M26" s="15" t="s">
        <v>840</v>
      </c>
      <c r="N26" s="1" t="s">
        <v>52</v>
      </c>
    </row>
    <row r="27" spans="1:14" ht="30" customHeight="1" x14ac:dyDescent="0.3">
      <c r="A27" s="15" t="s">
        <v>327</v>
      </c>
      <c r="B27" s="15" t="s">
        <v>324</v>
      </c>
      <c r="C27" s="15" t="s">
        <v>325</v>
      </c>
      <c r="D27" s="15" t="s">
        <v>133</v>
      </c>
      <c r="E27" s="30">
        <f>일위대가!F194</f>
        <v>4758</v>
      </c>
      <c r="F27" s="30">
        <f>일위대가!H194</f>
        <v>24822</v>
      </c>
      <c r="G27" s="30">
        <f>일위대가!J194</f>
        <v>0</v>
      </c>
      <c r="H27" s="30">
        <f t="shared" si="0"/>
        <v>29580</v>
      </c>
      <c r="I27" s="15" t="s">
        <v>326</v>
      </c>
      <c r="J27" s="15" t="s">
        <v>52</v>
      </c>
      <c r="K27" s="15" t="s">
        <v>52</v>
      </c>
      <c r="L27" s="15" t="s">
        <v>52</v>
      </c>
      <c r="M27" s="15" t="s">
        <v>868</v>
      </c>
      <c r="N27" s="1" t="s">
        <v>52</v>
      </c>
    </row>
    <row r="28" spans="1:14" ht="30" customHeight="1" x14ac:dyDescent="0.3">
      <c r="A28" s="15" t="s">
        <v>268</v>
      </c>
      <c r="B28" s="15" t="s">
        <v>265</v>
      </c>
      <c r="C28" s="15" t="s">
        <v>266</v>
      </c>
      <c r="D28" s="15" t="s">
        <v>133</v>
      </c>
      <c r="E28" s="30">
        <f>일위대가!F200</f>
        <v>9154</v>
      </c>
      <c r="F28" s="30">
        <f>일위대가!H200</f>
        <v>8494</v>
      </c>
      <c r="G28" s="30">
        <f>일위대가!J200</f>
        <v>0</v>
      </c>
      <c r="H28" s="30">
        <f t="shared" si="0"/>
        <v>17648</v>
      </c>
      <c r="I28" s="15" t="s">
        <v>267</v>
      </c>
      <c r="J28" s="15" t="s">
        <v>52</v>
      </c>
      <c r="K28" s="15" t="s">
        <v>52</v>
      </c>
      <c r="L28" s="15" t="s">
        <v>52</v>
      </c>
      <c r="M28" s="15" t="s">
        <v>784</v>
      </c>
      <c r="N28" s="1" t="s">
        <v>52</v>
      </c>
    </row>
    <row r="29" spans="1:14" ht="30" customHeight="1" x14ac:dyDescent="0.3">
      <c r="A29" s="15" t="s">
        <v>368</v>
      </c>
      <c r="B29" s="15" t="s">
        <v>365</v>
      </c>
      <c r="C29" s="15" t="s">
        <v>366</v>
      </c>
      <c r="D29" s="15" t="s">
        <v>133</v>
      </c>
      <c r="E29" s="30">
        <f>일위대가!F207</f>
        <v>28349</v>
      </c>
      <c r="F29" s="30">
        <f>일위대가!H207</f>
        <v>178302</v>
      </c>
      <c r="G29" s="30">
        <f>일위대가!J207</f>
        <v>0</v>
      </c>
      <c r="H29" s="30">
        <f t="shared" si="0"/>
        <v>206651</v>
      </c>
      <c r="I29" s="15" t="s">
        <v>367</v>
      </c>
      <c r="J29" s="15" t="s">
        <v>52</v>
      </c>
      <c r="K29" s="15" t="s">
        <v>52</v>
      </c>
      <c r="L29" s="15" t="s">
        <v>52</v>
      </c>
      <c r="M29" s="15" t="s">
        <v>885</v>
      </c>
      <c r="N29" s="1" t="s">
        <v>52</v>
      </c>
    </row>
    <row r="30" spans="1:14" ht="30" customHeight="1" x14ac:dyDescent="0.3">
      <c r="A30" s="15" t="s">
        <v>373</v>
      </c>
      <c r="B30" s="15" t="s">
        <v>370</v>
      </c>
      <c r="C30" s="15" t="s">
        <v>371</v>
      </c>
      <c r="D30" s="15" t="s">
        <v>133</v>
      </c>
      <c r="E30" s="30">
        <f>일위대가!F213</f>
        <v>18479</v>
      </c>
      <c r="F30" s="30">
        <f>일위대가!H213</f>
        <v>66543</v>
      </c>
      <c r="G30" s="30">
        <f>일위대가!J213</f>
        <v>0</v>
      </c>
      <c r="H30" s="30">
        <f t="shared" si="0"/>
        <v>85022</v>
      </c>
      <c r="I30" s="15" t="s">
        <v>372</v>
      </c>
      <c r="J30" s="15" t="s">
        <v>52</v>
      </c>
      <c r="K30" s="15" t="s">
        <v>52</v>
      </c>
      <c r="L30" s="15" t="s">
        <v>52</v>
      </c>
      <c r="M30" s="15" t="s">
        <v>892</v>
      </c>
      <c r="N30" s="1" t="s">
        <v>52</v>
      </c>
    </row>
    <row r="31" spans="1:14" ht="30" customHeight="1" x14ac:dyDescent="0.3">
      <c r="A31" s="15" t="s">
        <v>377</v>
      </c>
      <c r="B31" s="15" t="s">
        <v>370</v>
      </c>
      <c r="C31" s="15" t="s">
        <v>375</v>
      </c>
      <c r="D31" s="15" t="s">
        <v>133</v>
      </c>
      <c r="E31" s="30">
        <f>일위대가!F219</f>
        <v>35197</v>
      </c>
      <c r="F31" s="30">
        <f>일위대가!H219</f>
        <v>39926</v>
      </c>
      <c r="G31" s="30">
        <f>일위대가!J219</f>
        <v>0</v>
      </c>
      <c r="H31" s="30">
        <f t="shared" si="0"/>
        <v>75123</v>
      </c>
      <c r="I31" s="15" t="s">
        <v>376</v>
      </c>
      <c r="J31" s="15" t="s">
        <v>52</v>
      </c>
      <c r="K31" s="15" t="s">
        <v>52</v>
      </c>
      <c r="L31" s="15" t="s">
        <v>52</v>
      </c>
      <c r="M31" s="15" t="s">
        <v>892</v>
      </c>
      <c r="N31" s="1" t="s">
        <v>52</v>
      </c>
    </row>
    <row r="32" spans="1:14" ht="30" customHeight="1" x14ac:dyDescent="0.3">
      <c r="A32" s="15" t="s">
        <v>382</v>
      </c>
      <c r="B32" s="15" t="s">
        <v>379</v>
      </c>
      <c r="C32" s="15" t="s">
        <v>380</v>
      </c>
      <c r="D32" s="15" t="s">
        <v>133</v>
      </c>
      <c r="E32" s="30">
        <f>일위대가!F225</f>
        <v>18521</v>
      </c>
      <c r="F32" s="30">
        <f>일위대가!H225</f>
        <v>50700</v>
      </c>
      <c r="G32" s="30">
        <f>일위대가!J225</f>
        <v>0</v>
      </c>
      <c r="H32" s="30">
        <f t="shared" si="0"/>
        <v>69221</v>
      </c>
      <c r="I32" s="15" t="s">
        <v>381</v>
      </c>
      <c r="J32" s="15" t="s">
        <v>52</v>
      </c>
      <c r="K32" s="15" t="s">
        <v>52</v>
      </c>
      <c r="L32" s="15" t="s">
        <v>52</v>
      </c>
      <c r="M32" s="15" t="s">
        <v>892</v>
      </c>
      <c r="N32" s="1" t="s">
        <v>52</v>
      </c>
    </row>
    <row r="33" spans="1:14" ht="30" customHeight="1" x14ac:dyDescent="0.3">
      <c r="A33" s="15" t="s">
        <v>322</v>
      </c>
      <c r="B33" s="15" t="s">
        <v>319</v>
      </c>
      <c r="C33" s="15" t="s">
        <v>320</v>
      </c>
      <c r="D33" s="15" t="s">
        <v>99</v>
      </c>
      <c r="E33" s="30">
        <f>일위대가!F238</f>
        <v>268430</v>
      </c>
      <c r="F33" s="30">
        <f>일위대가!H238</f>
        <v>526179</v>
      </c>
      <c r="G33" s="30">
        <f>일위대가!J238</f>
        <v>0</v>
      </c>
      <c r="H33" s="30">
        <f t="shared" si="0"/>
        <v>794609</v>
      </c>
      <c r="I33" s="15" t="s">
        <v>321</v>
      </c>
      <c r="J33" s="15" t="s">
        <v>52</v>
      </c>
      <c r="K33" s="15" t="s">
        <v>52</v>
      </c>
      <c r="L33" s="15" t="s">
        <v>52</v>
      </c>
      <c r="M33" s="15" t="s">
        <v>910</v>
      </c>
      <c r="N33" s="1" t="s">
        <v>52</v>
      </c>
    </row>
    <row r="34" spans="1:14" ht="30" customHeight="1" x14ac:dyDescent="0.3">
      <c r="A34" s="15" t="s">
        <v>940</v>
      </c>
      <c r="B34" s="15" t="s">
        <v>941</v>
      </c>
      <c r="C34" s="15" t="s">
        <v>147</v>
      </c>
      <c r="D34" s="15" t="s">
        <v>148</v>
      </c>
      <c r="E34" s="30">
        <f>일위대가!F243</f>
        <v>317</v>
      </c>
      <c r="F34" s="30">
        <f>일위대가!H243</f>
        <v>13608</v>
      </c>
      <c r="G34" s="30">
        <f>일위대가!J243</f>
        <v>332</v>
      </c>
      <c r="H34" s="30">
        <f t="shared" si="0"/>
        <v>14257</v>
      </c>
      <c r="I34" s="15" t="s">
        <v>942</v>
      </c>
      <c r="J34" s="15" t="s">
        <v>52</v>
      </c>
      <c r="K34" s="15" t="s">
        <v>52</v>
      </c>
      <c r="L34" s="15" t="s">
        <v>52</v>
      </c>
      <c r="M34" s="15" t="s">
        <v>52</v>
      </c>
      <c r="N34" s="1" t="s">
        <v>52</v>
      </c>
    </row>
    <row r="35" spans="1:14" ht="30" customHeight="1" x14ac:dyDescent="0.3">
      <c r="A35" s="15" t="s">
        <v>954</v>
      </c>
      <c r="B35" s="15" t="s">
        <v>955</v>
      </c>
      <c r="C35" s="15" t="s">
        <v>147</v>
      </c>
      <c r="D35" s="15" t="s">
        <v>148</v>
      </c>
      <c r="E35" s="30">
        <f>일위대가!F248</f>
        <v>670</v>
      </c>
      <c r="F35" s="30">
        <f>일위대가!H248</f>
        <v>13612</v>
      </c>
      <c r="G35" s="30">
        <f>일위대가!J248</f>
        <v>503</v>
      </c>
      <c r="H35" s="30">
        <f t="shared" si="0"/>
        <v>14785</v>
      </c>
      <c r="I35" s="15" t="s">
        <v>956</v>
      </c>
      <c r="J35" s="15" t="s">
        <v>52</v>
      </c>
      <c r="K35" s="15" t="s">
        <v>52</v>
      </c>
      <c r="L35" s="15" t="s">
        <v>52</v>
      </c>
      <c r="M35" s="15" t="s">
        <v>52</v>
      </c>
      <c r="N35" s="1" t="s">
        <v>52</v>
      </c>
    </row>
    <row r="36" spans="1:14" ht="30" customHeight="1" x14ac:dyDescent="0.3">
      <c r="A36" s="15" t="s">
        <v>150</v>
      </c>
      <c r="B36" s="15" t="s">
        <v>146</v>
      </c>
      <c r="C36" s="15" t="s">
        <v>147</v>
      </c>
      <c r="D36" s="15" t="s">
        <v>148</v>
      </c>
      <c r="E36" s="30">
        <f>일위대가!F253</f>
        <v>357</v>
      </c>
      <c r="F36" s="30">
        <f>일위대가!H253</f>
        <v>7304</v>
      </c>
      <c r="G36" s="30">
        <f>일위대가!J253</f>
        <v>374</v>
      </c>
      <c r="H36" s="30">
        <f t="shared" ref="H36:H67" si="1">E36+F36+G36</f>
        <v>8035</v>
      </c>
      <c r="I36" s="15" t="s">
        <v>149</v>
      </c>
      <c r="J36" s="15" t="s">
        <v>52</v>
      </c>
      <c r="K36" s="15" t="s">
        <v>52</v>
      </c>
      <c r="L36" s="15" t="s">
        <v>52</v>
      </c>
      <c r="M36" s="15" t="s">
        <v>52</v>
      </c>
      <c r="N36" s="1" t="s">
        <v>52</v>
      </c>
    </row>
    <row r="37" spans="1:14" ht="30" customHeight="1" x14ac:dyDescent="0.3">
      <c r="A37" s="15" t="s">
        <v>154</v>
      </c>
      <c r="B37" s="15" t="s">
        <v>152</v>
      </c>
      <c r="C37" s="15" t="s">
        <v>147</v>
      </c>
      <c r="D37" s="15" t="s">
        <v>148</v>
      </c>
      <c r="E37" s="30">
        <f>일위대가!F258</f>
        <v>754</v>
      </c>
      <c r="F37" s="30">
        <f>일위대가!H258</f>
        <v>12504</v>
      </c>
      <c r="G37" s="30">
        <f>일위대가!J258</f>
        <v>566</v>
      </c>
      <c r="H37" s="30">
        <f t="shared" si="1"/>
        <v>13824</v>
      </c>
      <c r="I37" s="15" t="s">
        <v>153</v>
      </c>
      <c r="J37" s="15" t="s">
        <v>52</v>
      </c>
      <c r="K37" s="15" t="s">
        <v>52</v>
      </c>
      <c r="L37" s="15" t="s">
        <v>52</v>
      </c>
      <c r="M37" s="15" t="s">
        <v>52</v>
      </c>
      <c r="N37" s="1" t="s">
        <v>52</v>
      </c>
    </row>
    <row r="38" spans="1:14" ht="30" customHeight="1" x14ac:dyDescent="0.3">
      <c r="A38" s="15" t="s">
        <v>946</v>
      </c>
      <c r="B38" s="15" t="s">
        <v>943</v>
      </c>
      <c r="C38" s="15" t="s">
        <v>944</v>
      </c>
      <c r="D38" s="15" t="s">
        <v>148</v>
      </c>
      <c r="E38" s="30">
        <f>일위대가!F262</f>
        <v>0</v>
      </c>
      <c r="F38" s="30">
        <f>일위대가!H262</f>
        <v>64040</v>
      </c>
      <c r="G38" s="30">
        <f>일위대가!J262</f>
        <v>0</v>
      </c>
      <c r="H38" s="30">
        <f t="shared" si="1"/>
        <v>64040</v>
      </c>
      <c r="I38" s="15" t="s">
        <v>945</v>
      </c>
      <c r="J38" s="15" t="s">
        <v>52</v>
      </c>
      <c r="K38" s="15" t="s">
        <v>52</v>
      </c>
      <c r="L38" s="15" t="s">
        <v>52</v>
      </c>
      <c r="M38" s="15" t="s">
        <v>973</v>
      </c>
      <c r="N38" s="1" t="s">
        <v>52</v>
      </c>
    </row>
    <row r="39" spans="1:14" ht="30" customHeight="1" x14ac:dyDescent="0.3">
      <c r="A39" s="15" t="s">
        <v>959</v>
      </c>
      <c r="B39" s="15" t="s">
        <v>957</v>
      </c>
      <c r="C39" s="15" t="s">
        <v>147</v>
      </c>
      <c r="D39" s="15" t="s">
        <v>148</v>
      </c>
      <c r="E39" s="30">
        <f>일위대가!F267</f>
        <v>0</v>
      </c>
      <c r="F39" s="30">
        <f>일위대가!H267</f>
        <v>22479</v>
      </c>
      <c r="G39" s="30">
        <f>일위대가!J267</f>
        <v>0</v>
      </c>
      <c r="H39" s="30">
        <f t="shared" si="1"/>
        <v>22479</v>
      </c>
      <c r="I39" s="15" t="s">
        <v>958</v>
      </c>
      <c r="J39" s="15" t="s">
        <v>52</v>
      </c>
      <c r="K39" s="15" t="s">
        <v>52</v>
      </c>
      <c r="L39" s="15" t="s">
        <v>52</v>
      </c>
      <c r="M39" s="15" t="s">
        <v>976</v>
      </c>
      <c r="N39" s="1" t="s">
        <v>52</v>
      </c>
    </row>
    <row r="40" spans="1:14" ht="30" customHeight="1" x14ac:dyDescent="0.3">
      <c r="A40" s="15" t="s">
        <v>980</v>
      </c>
      <c r="B40" s="15" t="s">
        <v>981</v>
      </c>
      <c r="C40" s="15" t="s">
        <v>982</v>
      </c>
      <c r="D40" s="15" t="s">
        <v>148</v>
      </c>
      <c r="E40" s="30">
        <f>일위대가!F271</f>
        <v>0</v>
      </c>
      <c r="F40" s="30">
        <f>일위대가!H271</f>
        <v>34539</v>
      </c>
      <c r="G40" s="30">
        <f>일위대가!J271</f>
        <v>0</v>
      </c>
      <c r="H40" s="30">
        <f t="shared" si="1"/>
        <v>34539</v>
      </c>
      <c r="I40" s="15" t="s">
        <v>983</v>
      </c>
      <c r="J40" s="15" t="s">
        <v>52</v>
      </c>
      <c r="K40" s="15" t="s">
        <v>52</v>
      </c>
      <c r="L40" s="15" t="s">
        <v>52</v>
      </c>
      <c r="M40" s="15" t="s">
        <v>973</v>
      </c>
      <c r="N40" s="1" t="s">
        <v>52</v>
      </c>
    </row>
    <row r="41" spans="1:14" ht="30" customHeight="1" x14ac:dyDescent="0.3">
      <c r="A41" s="15" t="s">
        <v>986</v>
      </c>
      <c r="B41" s="15" t="s">
        <v>987</v>
      </c>
      <c r="C41" s="15" t="s">
        <v>988</v>
      </c>
      <c r="D41" s="15" t="s">
        <v>989</v>
      </c>
      <c r="E41" s="30">
        <f>일위대가!F276</f>
        <v>1257</v>
      </c>
      <c r="F41" s="30">
        <f>일위대가!H276</f>
        <v>8479</v>
      </c>
      <c r="G41" s="30">
        <f>일위대가!J276</f>
        <v>1409</v>
      </c>
      <c r="H41" s="30">
        <f t="shared" si="1"/>
        <v>11145</v>
      </c>
      <c r="I41" s="15" t="s">
        <v>990</v>
      </c>
      <c r="J41" s="15" t="s">
        <v>52</v>
      </c>
      <c r="K41" s="15" t="s">
        <v>52</v>
      </c>
      <c r="L41" s="15" t="s">
        <v>52</v>
      </c>
      <c r="M41" s="15" t="s">
        <v>991</v>
      </c>
      <c r="N41" s="1" t="s">
        <v>52</v>
      </c>
    </row>
    <row r="42" spans="1:14" ht="30" customHeight="1" x14ac:dyDescent="0.3">
      <c r="A42" s="15" t="s">
        <v>995</v>
      </c>
      <c r="B42" s="15" t="s">
        <v>987</v>
      </c>
      <c r="C42" s="15" t="s">
        <v>52</v>
      </c>
      <c r="D42" s="15" t="s">
        <v>148</v>
      </c>
      <c r="E42" s="30">
        <f>일위대가!F283</f>
        <v>30257</v>
      </c>
      <c r="F42" s="30">
        <f>일위대가!H283</f>
        <v>12894</v>
      </c>
      <c r="G42" s="30">
        <f>일위대가!J283</f>
        <v>1409</v>
      </c>
      <c r="H42" s="30">
        <f t="shared" si="1"/>
        <v>44560</v>
      </c>
      <c r="I42" s="15" t="s">
        <v>996</v>
      </c>
      <c r="J42" s="15" t="s">
        <v>52</v>
      </c>
      <c r="K42" s="15" t="s">
        <v>52</v>
      </c>
      <c r="L42" s="15" t="s">
        <v>52</v>
      </c>
      <c r="M42" s="15" t="s">
        <v>991</v>
      </c>
      <c r="N42" s="1" t="s">
        <v>52</v>
      </c>
    </row>
    <row r="43" spans="1:14" ht="30" customHeight="1" x14ac:dyDescent="0.3">
      <c r="A43" s="15" t="s">
        <v>356</v>
      </c>
      <c r="B43" s="15" t="s">
        <v>353</v>
      </c>
      <c r="C43" s="15" t="s">
        <v>354</v>
      </c>
      <c r="D43" s="15" t="s">
        <v>99</v>
      </c>
      <c r="E43" s="30">
        <f>일위대가!F293</f>
        <v>2412</v>
      </c>
      <c r="F43" s="30">
        <f>일위대가!H293</f>
        <v>21466</v>
      </c>
      <c r="G43" s="30">
        <f>일위대가!J293</f>
        <v>0</v>
      </c>
      <c r="H43" s="30">
        <f t="shared" si="1"/>
        <v>23878</v>
      </c>
      <c r="I43" s="15" t="s">
        <v>355</v>
      </c>
      <c r="J43" s="15" t="s">
        <v>52</v>
      </c>
      <c r="K43" s="15" t="s">
        <v>52</v>
      </c>
      <c r="L43" s="15" t="s">
        <v>52</v>
      </c>
      <c r="M43" s="15" t="s">
        <v>705</v>
      </c>
      <c r="N43" s="1" t="s">
        <v>52</v>
      </c>
    </row>
    <row r="44" spans="1:14" ht="30" customHeight="1" x14ac:dyDescent="0.3">
      <c r="A44" s="15" t="s">
        <v>483</v>
      </c>
      <c r="B44" s="15" t="s">
        <v>480</v>
      </c>
      <c r="C44" s="15" t="s">
        <v>481</v>
      </c>
      <c r="D44" s="15" t="s">
        <v>60</v>
      </c>
      <c r="E44" s="30">
        <f>일위대가!F301</f>
        <v>3977</v>
      </c>
      <c r="F44" s="30">
        <f>일위대가!H301</f>
        <v>9637</v>
      </c>
      <c r="G44" s="30">
        <f>일위대가!J301</f>
        <v>0</v>
      </c>
      <c r="H44" s="30">
        <f t="shared" si="1"/>
        <v>13614</v>
      </c>
      <c r="I44" s="15" t="s">
        <v>482</v>
      </c>
      <c r="J44" s="15" t="s">
        <v>52</v>
      </c>
      <c r="K44" s="15" t="s">
        <v>52</v>
      </c>
      <c r="L44" s="15" t="s">
        <v>52</v>
      </c>
      <c r="M44" s="15" t="s">
        <v>1015</v>
      </c>
      <c r="N44" s="1" t="s">
        <v>52</v>
      </c>
    </row>
    <row r="45" spans="1:14" ht="30" customHeight="1" x14ac:dyDescent="0.3">
      <c r="A45" s="15" t="s">
        <v>334</v>
      </c>
      <c r="B45" s="15" t="s">
        <v>331</v>
      </c>
      <c r="C45" s="15" t="s">
        <v>332</v>
      </c>
      <c r="D45" s="15" t="s">
        <v>60</v>
      </c>
      <c r="E45" s="30">
        <f>일위대가!F309</f>
        <v>510</v>
      </c>
      <c r="F45" s="30">
        <f>일위대가!H309</f>
        <v>4007</v>
      </c>
      <c r="G45" s="30">
        <f>일위대가!J309</f>
        <v>0</v>
      </c>
      <c r="H45" s="30">
        <f t="shared" si="1"/>
        <v>4517</v>
      </c>
      <c r="I45" s="15" t="s">
        <v>333</v>
      </c>
      <c r="J45" s="15" t="s">
        <v>52</v>
      </c>
      <c r="K45" s="15" t="s">
        <v>52</v>
      </c>
      <c r="L45" s="15" t="s">
        <v>52</v>
      </c>
      <c r="M45" s="15" t="s">
        <v>816</v>
      </c>
      <c r="N45" s="1" t="s">
        <v>52</v>
      </c>
    </row>
    <row r="46" spans="1:14" ht="30" customHeight="1" x14ac:dyDescent="0.3">
      <c r="A46" s="15" t="s">
        <v>471</v>
      </c>
      <c r="B46" s="15" t="s">
        <v>331</v>
      </c>
      <c r="C46" s="15" t="s">
        <v>469</v>
      </c>
      <c r="D46" s="15" t="s">
        <v>60</v>
      </c>
      <c r="E46" s="30">
        <f>일위대가!F317</f>
        <v>715</v>
      </c>
      <c r="F46" s="30">
        <f>일위대가!H317</f>
        <v>4007</v>
      </c>
      <c r="G46" s="30">
        <f>일위대가!J317</f>
        <v>0</v>
      </c>
      <c r="H46" s="30">
        <f t="shared" si="1"/>
        <v>4722</v>
      </c>
      <c r="I46" s="15" t="s">
        <v>470</v>
      </c>
      <c r="J46" s="15" t="s">
        <v>52</v>
      </c>
      <c r="K46" s="15" t="s">
        <v>52</v>
      </c>
      <c r="L46" s="15" t="s">
        <v>52</v>
      </c>
      <c r="M46" s="15" t="s">
        <v>816</v>
      </c>
      <c r="N46" s="1" t="s">
        <v>52</v>
      </c>
    </row>
    <row r="47" spans="1:14" ht="30" customHeight="1" x14ac:dyDescent="0.3">
      <c r="A47" s="15" t="s">
        <v>347</v>
      </c>
      <c r="B47" s="15" t="s">
        <v>344</v>
      </c>
      <c r="C47" s="15" t="s">
        <v>345</v>
      </c>
      <c r="D47" s="15" t="s">
        <v>60</v>
      </c>
      <c r="E47" s="30">
        <f>일위대가!F325</f>
        <v>9345</v>
      </c>
      <c r="F47" s="30">
        <f>일위대가!H325</f>
        <v>14018</v>
      </c>
      <c r="G47" s="30">
        <f>일위대가!J325</f>
        <v>0</v>
      </c>
      <c r="H47" s="30">
        <f t="shared" si="1"/>
        <v>23363</v>
      </c>
      <c r="I47" s="15" t="s">
        <v>346</v>
      </c>
      <c r="J47" s="15" t="s">
        <v>52</v>
      </c>
      <c r="K47" s="15" t="s">
        <v>52</v>
      </c>
      <c r="L47" s="15" t="s">
        <v>52</v>
      </c>
      <c r="M47" s="15" t="s">
        <v>1015</v>
      </c>
      <c r="N47" s="1" t="s">
        <v>52</v>
      </c>
    </row>
    <row r="48" spans="1:14" ht="30" customHeight="1" x14ac:dyDescent="0.3">
      <c r="A48" s="15" t="s">
        <v>351</v>
      </c>
      <c r="B48" s="15" t="s">
        <v>344</v>
      </c>
      <c r="C48" s="15" t="s">
        <v>349</v>
      </c>
      <c r="D48" s="15" t="s">
        <v>60</v>
      </c>
      <c r="E48" s="30">
        <f>일위대가!F333</f>
        <v>17529</v>
      </c>
      <c r="F48" s="30">
        <f>일위대가!H333</f>
        <v>21027</v>
      </c>
      <c r="G48" s="30">
        <f>일위대가!J333</f>
        <v>0</v>
      </c>
      <c r="H48" s="30">
        <f t="shared" si="1"/>
        <v>38556</v>
      </c>
      <c r="I48" s="15" t="s">
        <v>350</v>
      </c>
      <c r="J48" s="15" t="s">
        <v>52</v>
      </c>
      <c r="K48" s="15" t="s">
        <v>52</v>
      </c>
      <c r="L48" s="15" t="s">
        <v>52</v>
      </c>
      <c r="M48" s="15" t="s">
        <v>1015</v>
      </c>
      <c r="N48" s="1" t="s">
        <v>52</v>
      </c>
    </row>
    <row r="49" spans="1:14" ht="30" customHeight="1" x14ac:dyDescent="0.3">
      <c r="A49" s="15" t="s">
        <v>101</v>
      </c>
      <c r="B49" s="15" t="s">
        <v>97</v>
      </c>
      <c r="C49" s="15" t="s">
        <v>98</v>
      </c>
      <c r="D49" s="15" t="s">
        <v>99</v>
      </c>
      <c r="E49" s="30">
        <f>일위대가!F353</f>
        <v>683773</v>
      </c>
      <c r="F49" s="30">
        <f>일위대가!H353</f>
        <v>532730</v>
      </c>
      <c r="G49" s="30">
        <f>일위대가!J353</f>
        <v>32678</v>
      </c>
      <c r="H49" s="30">
        <f t="shared" si="1"/>
        <v>1249181</v>
      </c>
      <c r="I49" s="15" t="s">
        <v>100</v>
      </c>
      <c r="J49" s="15" t="s">
        <v>52</v>
      </c>
      <c r="K49" s="15" t="s">
        <v>52</v>
      </c>
      <c r="L49" s="15" t="s">
        <v>52</v>
      </c>
      <c r="M49" s="15" t="s">
        <v>1045</v>
      </c>
      <c r="N49" s="1" t="s">
        <v>52</v>
      </c>
    </row>
    <row r="50" spans="1:14" ht="30" customHeight="1" x14ac:dyDescent="0.3">
      <c r="A50" s="15" t="s">
        <v>106</v>
      </c>
      <c r="B50" s="15" t="s">
        <v>103</v>
      </c>
      <c r="C50" s="15" t="s">
        <v>104</v>
      </c>
      <c r="D50" s="15" t="s">
        <v>99</v>
      </c>
      <c r="E50" s="30">
        <f>일위대가!F363</f>
        <v>38022</v>
      </c>
      <c r="F50" s="30">
        <f>일위대가!H363</f>
        <v>75774</v>
      </c>
      <c r="G50" s="30">
        <f>일위대가!J363</f>
        <v>0</v>
      </c>
      <c r="H50" s="30">
        <f t="shared" si="1"/>
        <v>113796</v>
      </c>
      <c r="I50" s="15" t="s">
        <v>105</v>
      </c>
      <c r="J50" s="15" t="s">
        <v>52</v>
      </c>
      <c r="K50" s="15" t="s">
        <v>52</v>
      </c>
      <c r="L50" s="15" t="s">
        <v>52</v>
      </c>
      <c r="M50" s="15" t="s">
        <v>1090</v>
      </c>
      <c r="N50" s="1" t="s">
        <v>52</v>
      </c>
    </row>
    <row r="51" spans="1:14" ht="30" customHeight="1" x14ac:dyDescent="0.3">
      <c r="A51" s="15" t="s">
        <v>110</v>
      </c>
      <c r="B51" s="15" t="s">
        <v>103</v>
      </c>
      <c r="C51" s="15" t="s">
        <v>108</v>
      </c>
      <c r="D51" s="15" t="s">
        <v>99</v>
      </c>
      <c r="E51" s="30">
        <f>일위대가!F373</f>
        <v>41567</v>
      </c>
      <c r="F51" s="30">
        <f>일위대가!H373</f>
        <v>75774</v>
      </c>
      <c r="G51" s="30">
        <f>일위대가!J373</f>
        <v>0</v>
      </c>
      <c r="H51" s="30">
        <f t="shared" si="1"/>
        <v>117341</v>
      </c>
      <c r="I51" s="15" t="s">
        <v>109</v>
      </c>
      <c r="J51" s="15" t="s">
        <v>52</v>
      </c>
      <c r="K51" s="15" t="s">
        <v>52</v>
      </c>
      <c r="L51" s="15" t="s">
        <v>52</v>
      </c>
      <c r="M51" s="15" t="s">
        <v>1090</v>
      </c>
      <c r="N51" s="1" t="s">
        <v>52</v>
      </c>
    </row>
    <row r="52" spans="1:14" ht="30" customHeight="1" x14ac:dyDescent="0.3">
      <c r="A52" s="15" t="s">
        <v>114</v>
      </c>
      <c r="B52" s="15" t="s">
        <v>103</v>
      </c>
      <c r="C52" s="15" t="s">
        <v>112</v>
      </c>
      <c r="D52" s="15" t="s">
        <v>99</v>
      </c>
      <c r="E52" s="30">
        <f>일위대가!F383</f>
        <v>43607</v>
      </c>
      <c r="F52" s="30">
        <f>일위대가!H383</f>
        <v>75774</v>
      </c>
      <c r="G52" s="30">
        <f>일위대가!J383</f>
        <v>0</v>
      </c>
      <c r="H52" s="30">
        <f t="shared" si="1"/>
        <v>119381</v>
      </c>
      <c r="I52" s="15" t="s">
        <v>113</v>
      </c>
      <c r="J52" s="15" t="s">
        <v>52</v>
      </c>
      <c r="K52" s="15" t="s">
        <v>52</v>
      </c>
      <c r="L52" s="15" t="s">
        <v>52</v>
      </c>
      <c r="M52" s="15" t="s">
        <v>1090</v>
      </c>
      <c r="N52" s="1" t="s">
        <v>52</v>
      </c>
    </row>
    <row r="53" spans="1:14" ht="30" customHeight="1" x14ac:dyDescent="0.3">
      <c r="A53" s="15" t="s">
        <v>118</v>
      </c>
      <c r="B53" s="15" t="s">
        <v>116</v>
      </c>
      <c r="C53" s="15" t="s">
        <v>104</v>
      </c>
      <c r="D53" s="15" t="s">
        <v>99</v>
      </c>
      <c r="E53" s="30">
        <f>일위대가!F393</f>
        <v>37567</v>
      </c>
      <c r="F53" s="30">
        <f>일위대가!H393</f>
        <v>60619</v>
      </c>
      <c r="G53" s="30">
        <f>일위대가!J393</f>
        <v>0</v>
      </c>
      <c r="H53" s="30">
        <f t="shared" si="1"/>
        <v>98186</v>
      </c>
      <c r="I53" s="15" t="s">
        <v>117</v>
      </c>
      <c r="J53" s="15" t="s">
        <v>52</v>
      </c>
      <c r="K53" s="15" t="s">
        <v>52</v>
      </c>
      <c r="L53" s="15" t="s">
        <v>52</v>
      </c>
      <c r="M53" s="15" t="s">
        <v>1090</v>
      </c>
      <c r="N53" s="1" t="s">
        <v>52</v>
      </c>
    </row>
    <row r="54" spans="1:14" ht="30" customHeight="1" x14ac:dyDescent="0.3">
      <c r="A54" s="15" t="s">
        <v>121</v>
      </c>
      <c r="B54" s="15" t="s">
        <v>116</v>
      </c>
      <c r="C54" s="15" t="s">
        <v>108</v>
      </c>
      <c r="D54" s="15" t="s">
        <v>99</v>
      </c>
      <c r="E54" s="30">
        <f>일위대가!F403</f>
        <v>41112</v>
      </c>
      <c r="F54" s="30">
        <f>일위대가!H403</f>
        <v>60619</v>
      </c>
      <c r="G54" s="30">
        <f>일위대가!J403</f>
        <v>0</v>
      </c>
      <c r="H54" s="30">
        <f t="shared" si="1"/>
        <v>101731</v>
      </c>
      <c r="I54" s="15" t="s">
        <v>120</v>
      </c>
      <c r="J54" s="15" t="s">
        <v>52</v>
      </c>
      <c r="K54" s="15" t="s">
        <v>52</v>
      </c>
      <c r="L54" s="15" t="s">
        <v>52</v>
      </c>
      <c r="M54" s="15" t="s">
        <v>1090</v>
      </c>
      <c r="N54" s="1" t="s">
        <v>52</v>
      </c>
    </row>
    <row r="55" spans="1:14" ht="30" customHeight="1" x14ac:dyDescent="0.3">
      <c r="A55" s="15" t="s">
        <v>124</v>
      </c>
      <c r="B55" s="15" t="s">
        <v>116</v>
      </c>
      <c r="C55" s="15" t="s">
        <v>112</v>
      </c>
      <c r="D55" s="15" t="s">
        <v>99</v>
      </c>
      <c r="E55" s="30">
        <f>일위대가!F413</f>
        <v>43152</v>
      </c>
      <c r="F55" s="30">
        <f>일위대가!H413</f>
        <v>60619</v>
      </c>
      <c r="G55" s="30">
        <f>일위대가!J413</f>
        <v>0</v>
      </c>
      <c r="H55" s="30">
        <f t="shared" si="1"/>
        <v>103771</v>
      </c>
      <c r="I55" s="15" t="s">
        <v>123</v>
      </c>
      <c r="J55" s="15" t="s">
        <v>52</v>
      </c>
      <c r="K55" s="15" t="s">
        <v>52</v>
      </c>
      <c r="L55" s="15" t="s">
        <v>52</v>
      </c>
      <c r="M55" s="15" t="s">
        <v>1090</v>
      </c>
      <c r="N55" s="1" t="s">
        <v>52</v>
      </c>
    </row>
    <row r="56" spans="1:14" ht="30" customHeight="1" x14ac:dyDescent="0.3">
      <c r="A56" s="15" t="s">
        <v>129</v>
      </c>
      <c r="B56" s="15" t="s">
        <v>126</v>
      </c>
      <c r="C56" s="15" t="s">
        <v>127</v>
      </c>
      <c r="D56" s="15" t="s">
        <v>60</v>
      </c>
      <c r="E56" s="30">
        <f>일위대가!F419</f>
        <v>208</v>
      </c>
      <c r="F56" s="30">
        <f>일위대가!H419</f>
        <v>224</v>
      </c>
      <c r="G56" s="30">
        <f>일위대가!J419</f>
        <v>0</v>
      </c>
      <c r="H56" s="30">
        <f t="shared" si="1"/>
        <v>432</v>
      </c>
      <c r="I56" s="15" t="s">
        <v>128</v>
      </c>
      <c r="J56" s="15" t="s">
        <v>52</v>
      </c>
      <c r="K56" s="15" t="s">
        <v>52</v>
      </c>
      <c r="L56" s="15" t="s">
        <v>52</v>
      </c>
      <c r="M56" s="15" t="s">
        <v>1158</v>
      </c>
      <c r="N56" s="1" t="s">
        <v>52</v>
      </c>
    </row>
    <row r="57" spans="1:14" ht="30" customHeight="1" x14ac:dyDescent="0.3">
      <c r="A57" s="15" t="s">
        <v>73</v>
      </c>
      <c r="B57" s="15" t="s">
        <v>70</v>
      </c>
      <c r="C57" s="15" t="s">
        <v>71</v>
      </c>
      <c r="D57" s="15" t="s">
        <v>60</v>
      </c>
      <c r="E57" s="30">
        <f>일위대가!F428</f>
        <v>817</v>
      </c>
      <c r="F57" s="30">
        <f>일위대가!H428</f>
        <v>14310</v>
      </c>
      <c r="G57" s="30">
        <f>일위대가!J428</f>
        <v>0</v>
      </c>
      <c r="H57" s="30">
        <f t="shared" si="1"/>
        <v>15127</v>
      </c>
      <c r="I57" s="15" t="s">
        <v>72</v>
      </c>
      <c r="J57" s="15" t="s">
        <v>52</v>
      </c>
      <c r="K57" s="15" t="s">
        <v>52</v>
      </c>
      <c r="L57" s="15" t="s">
        <v>52</v>
      </c>
      <c r="M57" s="15" t="s">
        <v>1165</v>
      </c>
      <c r="N57" s="1" t="s">
        <v>52</v>
      </c>
    </row>
    <row r="58" spans="1:14" ht="30" customHeight="1" x14ac:dyDescent="0.3">
      <c r="A58" s="15" t="s">
        <v>475</v>
      </c>
      <c r="B58" s="15" t="s">
        <v>70</v>
      </c>
      <c r="C58" s="15" t="s">
        <v>473</v>
      </c>
      <c r="D58" s="15" t="s">
        <v>60</v>
      </c>
      <c r="E58" s="30">
        <f>일위대가!F437</f>
        <v>977</v>
      </c>
      <c r="F58" s="30">
        <f>일위대가!H437</f>
        <v>17173</v>
      </c>
      <c r="G58" s="30">
        <f>일위대가!J437</f>
        <v>0</v>
      </c>
      <c r="H58" s="30">
        <f t="shared" si="1"/>
        <v>18150</v>
      </c>
      <c r="I58" s="15" t="s">
        <v>474</v>
      </c>
      <c r="J58" s="15" t="s">
        <v>52</v>
      </c>
      <c r="K58" s="15" t="s">
        <v>52</v>
      </c>
      <c r="L58" s="15" t="s">
        <v>52</v>
      </c>
      <c r="M58" s="15" t="s">
        <v>1165</v>
      </c>
      <c r="N58" s="1" t="s">
        <v>52</v>
      </c>
    </row>
    <row r="59" spans="1:14" ht="30" customHeight="1" x14ac:dyDescent="0.3">
      <c r="A59" s="15" t="s">
        <v>77</v>
      </c>
      <c r="B59" s="15" t="s">
        <v>70</v>
      </c>
      <c r="C59" s="15" t="s">
        <v>75</v>
      </c>
      <c r="D59" s="15" t="s">
        <v>60</v>
      </c>
      <c r="E59" s="30">
        <f>일위대가!F446</f>
        <v>1610</v>
      </c>
      <c r="F59" s="30">
        <f>일위대가!H446</f>
        <v>22897</v>
      </c>
      <c r="G59" s="30">
        <f>일위대가!J446</f>
        <v>0</v>
      </c>
      <c r="H59" s="30">
        <f t="shared" si="1"/>
        <v>24507</v>
      </c>
      <c r="I59" s="15" t="s">
        <v>76</v>
      </c>
      <c r="J59" s="15" t="s">
        <v>52</v>
      </c>
      <c r="K59" s="15" t="s">
        <v>52</v>
      </c>
      <c r="L59" s="15" t="s">
        <v>52</v>
      </c>
      <c r="M59" s="15" t="s">
        <v>1165</v>
      </c>
      <c r="N59" s="1" t="s">
        <v>52</v>
      </c>
    </row>
    <row r="60" spans="1:14" ht="30" customHeight="1" x14ac:dyDescent="0.3">
      <c r="A60" s="15" t="s">
        <v>81</v>
      </c>
      <c r="B60" s="15" t="s">
        <v>70</v>
      </c>
      <c r="C60" s="15" t="s">
        <v>79</v>
      </c>
      <c r="D60" s="15" t="s">
        <v>60</v>
      </c>
      <c r="E60" s="30">
        <f>일위대가!F455</f>
        <v>2187</v>
      </c>
      <c r="F60" s="30">
        <f>일위대가!H455</f>
        <v>28621</v>
      </c>
      <c r="G60" s="30">
        <f>일위대가!J455</f>
        <v>0</v>
      </c>
      <c r="H60" s="30">
        <f t="shared" si="1"/>
        <v>30808</v>
      </c>
      <c r="I60" s="15" t="s">
        <v>80</v>
      </c>
      <c r="J60" s="15" t="s">
        <v>52</v>
      </c>
      <c r="K60" s="15" t="s">
        <v>52</v>
      </c>
      <c r="L60" s="15" t="s">
        <v>52</v>
      </c>
      <c r="M60" s="15" t="s">
        <v>1165</v>
      </c>
      <c r="N60" s="1" t="s">
        <v>52</v>
      </c>
    </row>
    <row r="61" spans="1:14" ht="30" customHeight="1" x14ac:dyDescent="0.3">
      <c r="A61" s="15" t="s">
        <v>85</v>
      </c>
      <c r="B61" s="15" t="s">
        <v>70</v>
      </c>
      <c r="C61" s="15" t="s">
        <v>83</v>
      </c>
      <c r="D61" s="15" t="s">
        <v>60</v>
      </c>
      <c r="E61" s="30">
        <f>일위대가!F464</f>
        <v>4076</v>
      </c>
      <c r="F61" s="30">
        <f>일위대가!H464</f>
        <v>54381</v>
      </c>
      <c r="G61" s="30">
        <f>일위대가!J464</f>
        <v>0</v>
      </c>
      <c r="H61" s="30">
        <f t="shared" si="1"/>
        <v>58457</v>
      </c>
      <c r="I61" s="15" t="s">
        <v>84</v>
      </c>
      <c r="J61" s="15" t="s">
        <v>52</v>
      </c>
      <c r="K61" s="15" t="s">
        <v>52</v>
      </c>
      <c r="L61" s="15" t="s">
        <v>52</v>
      </c>
      <c r="M61" s="15" t="s">
        <v>1165</v>
      </c>
      <c r="N61" s="1" t="s">
        <v>52</v>
      </c>
    </row>
    <row r="62" spans="1:14" ht="30" customHeight="1" x14ac:dyDescent="0.3">
      <c r="A62" s="15" t="s">
        <v>174</v>
      </c>
      <c r="B62" s="15" t="s">
        <v>171</v>
      </c>
      <c r="C62" s="15" t="s">
        <v>172</v>
      </c>
      <c r="D62" s="15" t="s">
        <v>60</v>
      </c>
      <c r="E62" s="30">
        <f>일위대가!F473</f>
        <v>601</v>
      </c>
      <c r="F62" s="30">
        <f>일위대가!H473</f>
        <v>11448</v>
      </c>
      <c r="G62" s="30">
        <f>일위대가!J473</f>
        <v>0</v>
      </c>
      <c r="H62" s="30">
        <f t="shared" si="1"/>
        <v>12049</v>
      </c>
      <c r="I62" s="15" t="s">
        <v>173</v>
      </c>
      <c r="J62" s="15" t="s">
        <v>52</v>
      </c>
      <c r="K62" s="15" t="s">
        <v>52</v>
      </c>
      <c r="L62" s="15" t="s">
        <v>52</v>
      </c>
      <c r="M62" s="15" t="s">
        <v>1165</v>
      </c>
      <c r="N62" s="1" t="s">
        <v>52</v>
      </c>
    </row>
    <row r="63" spans="1:14" ht="30" customHeight="1" x14ac:dyDescent="0.3">
      <c r="A63" s="15" t="s">
        <v>178</v>
      </c>
      <c r="B63" s="15" t="s">
        <v>171</v>
      </c>
      <c r="C63" s="15" t="s">
        <v>176</v>
      </c>
      <c r="D63" s="15" t="s">
        <v>60</v>
      </c>
      <c r="E63" s="30">
        <f>일위대가!F482</f>
        <v>799</v>
      </c>
      <c r="F63" s="30">
        <f>일위대가!H482</f>
        <v>13738</v>
      </c>
      <c r="G63" s="30">
        <f>일위대가!J482</f>
        <v>0</v>
      </c>
      <c r="H63" s="30">
        <f t="shared" si="1"/>
        <v>14537</v>
      </c>
      <c r="I63" s="15" t="s">
        <v>177</v>
      </c>
      <c r="J63" s="15" t="s">
        <v>52</v>
      </c>
      <c r="K63" s="15" t="s">
        <v>52</v>
      </c>
      <c r="L63" s="15" t="s">
        <v>52</v>
      </c>
      <c r="M63" s="15" t="s">
        <v>1165</v>
      </c>
      <c r="N63" s="1" t="s">
        <v>52</v>
      </c>
    </row>
    <row r="64" spans="1:14" ht="30" customHeight="1" x14ac:dyDescent="0.3">
      <c r="A64" s="15" t="s">
        <v>182</v>
      </c>
      <c r="B64" s="15" t="s">
        <v>171</v>
      </c>
      <c r="C64" s="15" t="s">
        <v>180</v>
      </c>
      <c r="D64" s="15" t="s">
        <v>60</v>
      </c>
      <c r="E64" s="30">
        <f>일위대가!F491</f>
        <v>1078</v>
      </c>
      <c r="F64" s="30">
        <f>일위대가!H491</f>
        <v>18318</v>
      </c>
      <c r="G64" s="30">
        <f>일위대가!J491</f>
        <v>0</v>
      </c>
      <c r="H64" s="30">
        <f t="shared" si="1"/>
        <v>19396</v>
      </c>
      <c r="I64" s="15" t="s">
        <v>181</v>
      </c>
      <c r="J64" s="15" t="s">
        <v>52</v>
      </c>
      <c r="K64" s="15" t="s">
        <v>52</v>
      </c>
      <c r="L64" s="15" t="s">
        <v>52</v>
      </c>
      <c r="M64" s="15" t="s">
        <v>1165</v>
      </c>
      <c r="N64" s="1" t="s">
        <v>52</v>
      </c>
    </row>
    <row r="65" spans="1:14" ht="30" customHeight="1" x14ac:dyDescent="0.3">
      <c r="A65" s="15" t="s">
        <v>62</v>
      </c>
      <c r="B65" s="15" t="s">
        <v>58</v>
      </c>
      <c r="C65" s="15" t="s">
        <v>59</v>
      </c>
      <c r="D65" s="15" t="s">
        <v>60</v>
      </c>
      <c r="E65" s="30">
        <f>일위대가!F500</f>
        <v>8837</v>
      </c>
      <c r="F65" s="30">
        <f>일위대가!H500</f>
        <v>68692</v>
      </c>
      <c r="G65" s="30">
        <f>일위대가!J500</f>
        <v>0</v>
      </c>
      <c r="H65" s="30">
        <f t="shared" si="1"/>
        <v>77529</v>
      </c>
      <c r="I65" s="15" t="s">
        <v>61</v>
      </c>
      <c r="J65" s="15" t="s">
        <v>52</v>
      </c>
      <c r="K65" s="15" t="s">
        <v>52</v>
      </c>
      <c r="L65" s="15" t="s">
        <v>52</v>
      </c>
      <c r="M65" s="15" t="s">
        <v>1165</v>
      </c>
      <c r="N65" s="1" t="s">
        <v>52</v>
      </c>
    </row>
    <row r="66" spans="1:14" ht="30" customHeight="1" x14ac:dyDescent="0.3">
      <c r="A66" s="15" t="s">
        <v>68</v>
      </c>
      <c r="B66" s="15" t="s">
        <v>58</v>
      </c>
      <c r="C66" s="15" t="s">
        <v>66</v>
      </c>
      <c r="D66" s="15" t="s">
        <v>60</v>
      </c>
      <c r="E66" s="30">
        <f>일위대가!F509</f>
        <v>15380</v>
      </c>
      <c r="F66" s="30">
        <f>일위대가!H509</f>
        <v>116777</v>
      </c>
      <c r="G66" s="30">
        <f>일위대가!J509</f>
        <v>0</v>
      </c>
      <c r="H66" s="30">
        <f t="shared" si="1"/>
        <v>132157</v>
      </c>
      <c r="I66" s="15" t="s">
        <v>67</v>
      </c>
      <c r="J66" s="15" t="s">
        <v>52</v>
      </c>
      <c r="K66" s="15" t="s">
        <v>52</v>
      </c>
      <c r="L66" s="15" t="s">
        <v>52</v>
      </c>
      <c r="M66" s="15" t="s">
        <v>1165</v>
      </c>
      <c r="N66" s="1" t="s">
        <v>52</v>
      </c>
    </row>
    <row r="67" spans="1:14" ht="30" customHeight="1" x14ac:dyDescent="0.3">
      <c r="A67" s="15" t="s">
        <v>339</v>
      </c>
      <c r="B67" s="15" t="s">
        <v>336</v>
      </c>
      <c r="C67" s="15" t="s">
        <v>337</v>
      </c>
      <c r="D67" s="15" t="s">
        <v>60</v>
      </c>
      <c r="E67" s="30">
        <f>일위대가!F517</f>
        <v>4824</v>
      </c>
      <c r="F67" s="30">
        <f>일위대가!H517</f>
        <v>22897</v>
      </c>
      <c r="G67" s="30">
        <f>일위대가!J517</f>
        <v>0</v>
      </c>
      <c r="H67" s="30">
        <f t="shared" si="1"/>
        <v>27721</v>
      </c>
      <c r="I67" s="15" t="s">
        <v>338</v>
      </c>
      <c r="J67" s="15" t="s">
        <v>52</v>
      </c>
      <c r="K67" s="15" t="s">
        <v>52</v>
      </c>
      <c r="L67" s="15" t="s">
        <v>52</v>
      </c>
      <c r="M67" s="15" t="s">
        <v>1165</v>
      </c>
      <c r="N67" s="1" t="s">
        <v>52</v>
      </c>
    </row>
    <row r="68" spans="1:14" ht="30" customHeight="1" x14ac:dyDescent="0.3">
      <c r="A68" s="15" t="s">
        <v>187</v>
      </c>
      <c r="B68" s="15" t="s">
        <v>184</v>
      </c>
      <c r="C68" s="15" t="s">
        <v>185</v>
      </c>
      <c r="D68" s="15" t="s">
        <v>60</v>
      </c>
      <c r="E68" s="30">
        <f>일위대가!F525</f>
        <v>1226</v>
      </c>
      <c r="F68" s="30">
        <f>일위대가!H525</f>
        <v>15112</v>
      </c>
      <c r="G68" s="30">
        <f>일위대가!J525</f>
        <v>0</v>
      </c>
      <c r="H68" s="30">
        <f t="shared" ref="H68:H99" si="2">E68+F68+G68</f>
        <v>16338</v>
      </c>
      <c r="I68" s="15" t="s">
        <v>186</v>
      </c>
      <c r="J68" s="15" t="s">
        <v>52</v>
      </c>
      <c r="K68" s="15" t="s">
        <v>52</v>
      </c>
      <c r="L68" s="15" t="s">
        <v>52</v>
      </c>
      <c r="M68" s="15" t="s">
        <v>1165</v>
      </c>
      <c r="N68" s="1" t="s">
        <v>52</v>
      </c>
    </row>
    <row r="69" spans="1:14" ht="30" customHeight="1" x14ac:dyDescent="0.3">
      <c r="A69" s="15" t="s">
        <v>191</v>
      </c>
      <c r="B69" s="15" t="s">
        <v>184</v>
      </c>
      <c r="C69" s="15" t="s">
        <v>189</v>
      </c>
      <c r="D69" s="15" t="s">
        <v>60</v>
      </c>
      <c r="E69" s="30">
        <f>일위대가!F533</f>
        <v>1671</v>
      </c>
      <c r="F69" s="30">
        <f>일위대가!H533</f>
        <v>20264</v>
      </c>
      <c r="G69" s="30">
        <f>일위대가!J533</f>
        <v>0</v>
      </c>
      <c r="H69" s="30">
        <f t="shared" si="2"/>
        <v>21935</v>
      </c>
      <c r="I69" s="15" t="s">
        <v>190</v>
      </c>
      <c r="J69" s="15" t="s">
        <v>52</v>
      </c>
      <c r="K69" s="15" t="s">
        <v>52</v>
      </c>
      <c r="L69" s="15" t="s">
        <v>52</v>
      </c>
      <c r="M69" s="15" t="s">
        <v>1165</v>
      </c>
      <c r="N69" s="1" t="s">
        <v>52</v>
      </c>
    </row>
    <row r="70" spans="1:14" ht="30" customHeight="1" x14ac:dyDescent="0.3">
      <c r="A70" s="15" t="s">
        <v>450</v>
      </c>
      <c r="B70" s="15" t="s">
        <v>184</v>
      </c>
      <c r="C70" s="15" t="s">
        <v>448</v>
      </c>
      <c r="D70" s="15" t="s">
        <v>60</v>
      </c>
      <c r="E70" s="30">
        <f>일위대가!F541</f>
        <v>1893</v>
      </c>
      <c r="F70" s="30">
        <f>일위대가!H541</f>
        <v>24729</v>
      </c>
      <c r="G70" s="30">
        <f>일위대가!J541</f>
        <v>0</v>
      </c>
      <c r="H70" s="30">
        <f t="shared" si="2"/>
        <v>26622</v>
      </c>
      <c r="I70" s="15" t="s">
        <v>449</v>
      </c>
      <c r="J70" s="15" t="s">
        <v>52</v>
      </c>
      <c r="K70" s="15" t="s">
        <v>52</v>
      </c>
      <c r="L70" s="15" t="s">
        <v>52</v>
      </c>
      <c r="M70" s="15" t="s">
        <v>1165</v>
      </c>
      <c r="N70" s="1" t="s">
        <v>52</v>
      </c>
    </row>
    <row r="71" spans="1:14" ht="30" customHeight="1" x14ac:dyDescent="0.3">
      <c r="A71" s="15" t="s">
        <v>196</v>
      </c>
      <c r="B71" s="15" t="s">
        <v>193</v>
      </c>
      <c r="C71" s="15" t="s">
        <v>194</v>
      </c>
      <c r="D71" s="15" t="s">
        <v>60</v>
      </c>
      <c r="E71" s="30">
        <f>일위대가!F550</f>
        <v>517</v>
      </c>
      <c r="F71" s="30">
        <f>일위대가!H550</f>
        <v>5288</v>
      </c>
      <c r="G71" s="30">
        <f>일위대가!J550</f>
        <v>0</v>
      </c>
      <c r="H71" s="30">
        <f t="shared" si="2"/>
        <v>5805</v>
      </c>
      <c r="I71" s="15" t="s">
        <v>195</v>
      </c>
      <c r="J71" s="15" t="s">
        <v>52</v>
      </c>
      <c r="K71" s="15" t="s">
        <v>52</v>
      </c>
      <c r="L71" s="15" t="s">
        <v>52</v>
      </c>
      <c r="M71" s="15" t="s">
        <v>1271</v>
      </c>
      <c r="N71" s="1" t="s">
        <v>52</v>
      </c>
    </row>
    <row r="72" spans="1:14" ht="30" customHeight="1" x14ac:dyDescent="0.3">
      <c r="A72" s="15" t="s">
        <v>487</v>
      </c>
      <c r="B72" s="15" t="s">
        <v>92</v>
      </c>
      <c r="C72" s="15" t="s">
        <v>485</v>
      </c>
      <c r="D72" s="15" t="s">
        <v>60</v>
      </c>
      <c r="E72" s="30">
        <f>일위대가!F558</f>
        <v>635</v>
      </c>
      <c r="F72" s="30">
        <f>일위대가!H558</f>
        <v>6571</v>
      </c>
      <c r="G72" s="30">
        <f>일위대가!J558</f>
        <v>0</v>
      </c>
      <c r="H72" s="30">
        <f t="shared" si="2"/>
        <v>7206</v>
      </c>
      <c r="I72" s="15" t="s">
        <v>486</v>
      </c>
      <c r="J72" s="15" t="s">
        <v>52</v>
      </c>
      <c r="K72" s="15" t="s">
        <v>52</v>
      </c>
      <c r="L72" s="15" t="s">
        <v>52</v>
      </c>
      <c r="M72" s="15" t="s">
        <v>1281</v>
      </c>
      <c r="N72" s="1" t="s">
        <v>52</v>
      </c>
    </row>
    <row r="73" spans="1:14" ht="30" customHeight="1" x14ac:dyDescent="0.3">
      <c r="A73" s="15" t="s">
        <v>201</v>
      </c>
      <c r="B73" s="15" t="s">
        <v>92</v>
      </c>
      <c r="C73" s="15" t="s">
        <v>199</v>
      </c>
      <c r="D73" s="15" t="s">
        <v>60</v>
      </c>
      <c r="E73" s="30">
        <f>일위대가!F566</f>
        <v>3415</v>
      </c>
      <c r="F73" s="30">
        <f>일위대가!H566</f>
        <v>10513</v>
      </c>
      <c r="G73" s="30">
        <f>일위대가!J566</f>
        <v>0</v>
      </c>
      <c r="H73" s="30">
        <f t="shared" si="2"/>
        <v>13928</v>
      </c>
      <c r="I73" s="15" t="s">
        <v>200</v>
      </c>
      <c r="J73" s="15" t="s">
        <v>52</v>
      </c>
      <c r="K73" s="15" t="s">
        <v>52</v>
      </c>
      <c r="L73" s="15" t="s">
        <v>52</v>
      </c>
      <c r="M73" s="15" t="s">
        <v>1281</v>
      </c>
      <c r="N73" s="1" t="s">
        <v>52</v>
      </c>
    </row>
    <row r="74" spans="1:14" ht="30" customHeight="1" x14ac:dyDescent="0.3">
      <c r="A74" s="15" t="s">
        <v>95</v>
      </c>
      <c r="B74" s="15" t="s">
        <v>92</v>
      </c>
      <c r="C74" s="15" t="s">
        <v>93</v>
      </c>
      <c r="D74" s="15" t="s">
        <v>60</v>
      </c>
      <c r="E74" s="30">
        <f>일위대가!F574</f>
        <v>821</v>
      </c>
      <c r="F74" s="30">
        <f>일위대가!H574</f>
        <v>6571</v>
      </c>
      <c r="G74" s="30">
        <f>일위대가!J574</f>
        <v>0</v>
      </c>
      <c r="H74" s="30">
        <f t="shared" si="2"/>
        <v>7392</v>
      </c>
      <c r="I74" s="15" t="s">
        <v>94</v>
      </c>
      <c r="J74" s="15" t="s">
        <v>52</v>
      </c>
      <c r="K74" s="15" t="s">
        <v>52</v>
      </c>
      <c r="L74" s="15" t="s">
        <v>52</v>
      </c>
      <c r="M74" s="15" t="s">
        <v>1281</v>
      </c>
      <c r="N74" s="1" t="s">
        <v>52</v>
      </c>
    </row>
    <row r="75" spans="1:14" ht="30" customHeight="1" x14ac:dyDescent="0.3">
      <c r="A75" s="15" t="s">
        <v>90</v>
      </c>
      <c r="B75" s="15" t="s">
        <v>87</v>
      </c>
      <c r="C75" s="15" t="s">
        <v>88</v>
      </c>
      <c r="D75" s="15" t="s">
        <v>60</v>
      </c>
      <c r="E75" s="30">
        <f>일위대가!F582</f>
        <v>1670</v>
      </c>
      <c r="F75" s="30">
        <f>일위대가!H582</f>
        <v>4293</v>
      </c>
      <c r="G75" s="30">
        <f>일위대가!J582</f>
        <v>0</v>
      </c>
      <c r="H75" s="30">
        <f t="shared" si="2"/>
        <v>5963</v>
      </c>
      <c r="I75" s="15" t="s">
        <v>89</v>
      </c>
      <c r="J75" s="15" t="s">
        <v>52</v>
      </c>
      <c r="K75" s="15" t="s">
        <v>52</v>
      </c>
      <c r="L75" s="15" t="s">
        <v>52</v>
      </c>
      <c r="M75" s="15" t="s">
        <v>1301</v>
      </c>
      <c r="N75" s="1" t="s">
        <v>52</v>
      </c>
    </row>
    <row r="76" spans="1:14" ht="30" customHeight="1" x14ac:dyDescent="0.3">
      <c r="A76" s="15" t="s">
        <v>1081</v>
      </c>
      <c r="B76" s="15" t="s">
        <v>87</v>
      </c>
      <c r="C76" s="15" t="s">
        <v>1079</v>
      </c>
      <c r="D76" s="15" t="s">
        <v>60</v>
      </c>
      <c r="E76" s="30">
        <f>일위대가!F590</f>
        <v>6766</v>
      </c>
      <c r="F76" s="30">
        <f>일위대가!H590</f>
        <v>5151</v>
      </c>
      <c r="G76" s="30">
        <f>일위대가!J590</f>
        <v>0</v>
      </c>
      <c r="H76" s="30">
        <f t="shared" si="2"/>
        <v>11917</v>
      </c>
      <c r="I76" s="15" t="s">
        <v>1080</v>
      </c>
      <c r="J76" s="15" t="s">
        <v>52</v>
      </c>
      <c r="K76" s="15" t="s">
        <v>52</v>
      </c>
      <c r="L76" s="15" t="s">
        <v>52</v>
      </c>
      <c r="M76" s="15" t="s">
        <v>1301</v>
      </c>
      <c r="N76" s="1" t="s">
        <v>52</v>
      </c>
    </row>
    <row r="77" spans="1:14" ht="30" customHeight="1" x14ac:dyDescent="0.3">
      <c r="A77" s="15" t="s">
        <v>500</v>
      </c>
      <c r="B77" s="15" t="s">
        <v>497</v>
      </c>
      <c r="C77" s="15" t="s">
        <v>498</v>
      </c>
      <c r="D77" s="15" t="s">
        <v>60</v>
      </c>
      <c r="E77" s="30">
        <f>일위대가!F597</f>
        <v>21735</v>
      </c>
      <c r="F77" s="30">
        <f>일위대가!H597</f>
        <v>93078</v>
      </c>
      <c r="G77" s="30">
        <f>일위대가!J597</f>
        <v>0</v>
      </c>
      <c r="H77" s="30">
        <f t="shared" si="2"/>
        <v>114813</v>
      </c>
      <c r="I77" s="15" t="s">
        <v>499</v>
      </c>
      <c r="J77" s="15" t="s">
        <v>52</v>
      </c>
      <c r="K77" s="15" t="s">
        <v>52</v>
      </c>
      <c r="L77" s="15" t="s">
        <v>52</v>
      </c>
      <c r="M77" s="15" t="s">
        <v>1314</v>
      </c>
      <c r="N77" s="1" t="s">
        <v>52</v>
      </c>
    </row>
    <row r="78" spans="1:14" ht="30" customHeight="1" x14ac:dyDescent="0.3">
      <c r="A78" s="15" t="s">
        <v>505</v>
      </c>
      <c r="B78" s="15" t="s">
        <v>502</v>
      </c>
      <c r="C78" s="15" t="s">
        <v>503</v>
      </c>
      <c r="D78" s="15" t="s">
        <v>60</v>
      </c>
      <c r="E78" s="30">
        <f>일위대가!F604</f>
        <v>12271</v>
      </c>
      <c r="F78" s="30">
        <f>일위대가!H604</f>
        <v>18604</v>
      </c>
      <c r="G78" s="30">
        <f>일위대가!J604</f>
        <v>0</v>
      </c>
      <c r="H78" s="30">
        <f t="shared" si="2"/>
        <v>30875</v>
      </c>
      <c r="I78" s="15" t="s">
        <v>504</v>
      </c>
      <c r="J78" s="15" t="s">
        <v>52</v>
      </c>
      <c r="K78" s="15" t="s">
        <v>52</v>
      </c>
      <c r="L78" s="15" t="s">
        <v>52</v>
      </c>
      <c r="M78" s="15" t="s">
        <v>1314</v>
      </c>
      <c r="N78" s="1" t="s">
        <v>52</v>
      </c>
    </row>
    <row r="79" spans="1:14" ht="30" customHeight="1" x14ac:dyDescent="0.3">
      <c r="A79" s="15" t="s">
        <v>510</v>
      </c>
      <c r="B79" s="15" t="s">
        <v>507</v>
      </c>
      <c r="C79" s="15" t="s">
        <v>508</v>
      </c>
      <c r="D79" s="15" t="s">
        <v>274</v>
      </c>
      <c r="E79" s="30">
        <f>일위대가!F610</f>
        <v>28821</v>
      </c>
      <c r="F79" s="30">
        <f>일위대가!H610</f>
        <v>93078</v>
      </c>
      <c r="G79" s="30">
        <f>일위대가!J610</f>
        <v>0</v>
      </c>
      <c r="H79" s="30">
        <f t="shared" si="2"/>
        <v>121899</v>
      </c>
      <c r="I79" s="15" t="s">
        <v>509</v>
      </c>
      <c r="J79" s="15" t="s">
        <v>52</v>
      </c>
      <c r="K79" s="15" t="s">
        <v>52</v>
      </c>
      <c r="L79" s="15" t="s">
        <v>52</v>
      </c>
      <c r="M79" s="15" t="s">
        <v>1314</v>
      </c>
      <c r="N79" s="1" t="s">
        <v>52</v>
      </c>
    </row>
    <row r="80" spans="1:14" ht="30" customHeight="1" x14ac:dyDescent="0.3">
      <c r="A80" s="15" t="s">
        <v>514</v>
      </c>
      <c r="B80" s="15" t="s">
        <v>512</v>
      </c>
      <c r="C80" s="15" t="s">
        <v>508</v>
      </c>
      <c r="D80" s="15" t="s">
        <v>274</v>
      </c>
      <c r="E80" s="30">
        <f>일위대가!F616</f>
        <v>29967</v>
      </c>
      <c r="F80" s="30">
        <f>일위대가!H616</f>
        <v>93078</v>
      </c>
      <c r="G80" s="30">
        <f>일위대가!J616</f>
        <v>0</v>
      </c>
      <c r="H80" s="30">
        <f t="shared" si="2"/>
        <v>123045</v>
      </c>
      <c r="I80" s="15" t="s">
        <v>513</v>
      </c>
      <c r="J80" s="15" t="s">
        <v>52</v>
      </c>
      <c r="K80" s="15" t="s">
        <v>52</v>
      </c>
      <c r="L80" s="15" t="s">
        <v>52</v>
      </c>
      <c r="M80" s="15" t="s">
        <v>1314</v>
      </c>
      <c r="N80" s="1" t="s">
        <v>52</v>
      </c>
    </row>
    <row r="81" spans="1:14" ht="30" customHeight="1" x14ac:dyDescent="0.3">
      <c r="A81" s="15" t="s">
        <v>216</v>
      </c>
      <c r="B81" s="15" t="s">
        <v>213</v>
      </c>
      <c r="C81" s="15" t="s">
        <v>214</v>
      </c>
      <c r="D81" s="15" t="s">
        <v>133</v>
      </c>
      <c r="E81" s="30">
        <f>일위대가!F624</f>
        <v>732</v>
      </c>
      <c r="F81" s="30">
        <f>일위대가!H624</f>
        <v>24430</v>
      </c>
      <c r="G81" s="30">
        <f>일위대가!J624</f>
        <v>0</v>
      </c>
      <c r="H81" s="30">
        <f t="shared" si="2"/>
        <v>25162</v>
      </c>
      <c r="I81" s="15" t="s">
        <v>215</v>
      </c>
      <c r="J81" s="15" t="s">
        <v>52</v>
      </c>
      <c r="K81" s="15" t="s">
        <v>52</v>
      </c>
      <c r="L81" s="15" t="s">
        <v>52</v>
      </c>
      <c r="M81" s="15" t="s">
        <v>1335</v>
      </c>
      <c r="N81" s="1" t="s">
        <v>52</v>
      </c>
    </row>
    <row r="82" spans="1:14" ht="30" customHeight="1" x14ac:dyDescent="0.3">
      <c r="A82" s="15" t="s">
        <v>221</v>
      </c>
      <c r="B82" s="15" t="s">
        <v>218</v>
      </c>
      <c r="C82" s="15" t="s">
        <v>219</v>
      </c>
      <c r="D82" s="15" t="s">
        <v>133</v>
      </c>
      <c r="E82" s="30">
        <f>일위대가!F631</f>
        <v>1832</v>
      </c>
      <c r="F82" s="30">
        <f>일위대가!H631</f>
        <v>61076</v>
      </c>
      <c r="G82" s="30">
        <f>일위대가!J631</f>
        <v>0</v>
      </c>
      <c r="H82" s="30">
        <f t="shared" si="2"/>
        <v>62908</v>
      </c>
      <c r="I82" s="15" t="s">
        <v>220</v>
      </c>
      <c r="J82" s="15" t="s">
        <v>52</v>
      </c>
      <c r="K82" s="15" t="s">
        <v>52</v>
      </c>
      <c r="L82" s="15" t="s">
        <v>52</v>
      </c>
      <c r="M82" s="15" t="s">
        <v>1335</v>
      </c>
      <c r="N82" s="1" t="s">
        <v>52</v>
      </c>
    </row>
    <row r="83" spans="1:14" ht="30" customHeight="1" x14ac:dyDescent="0.3">
      <c r="A83" s="15" t="s">
        <v>225</v>
      </c>
      <c r="B83" s="15" t="s">
        <v>223</v>
      </c>
      <c r="C83" s="15" t="s">
        <v>52</v>
      </c>
      <c r="D83" s="15" t="s">
        <v>133</v>
      </c>
      <c r="E83" s="30">
        <f>일위대가!F637</f>
        <v>812</v>
      </c>
      <c r="F83" s="30">
        <f>일위대가!H637</f>
        <v>27084</v>
      </c>
      <c r="G83" s="30">
        <f>일위대가!J637</f>
        <v>0</v>
      </c>
      <c r="H83" s="30">
        <f t="shared" si="2"/>
        <v>27896</v>
      </c>
      <c r="I83" s="15" t="s">
        <v>224</v>
      </c>
      <c r="J83" s="15" t="s">
        <v>52</v>
      </c>
      <c r="K83" s="15" t="s">
        <v>52</v>
      </c>
      <c r="L83" s="15" t="s">
        <v>52</v>
      </c>
      <c r="M83" s="15" t="s">
        <v>52</v>
      </c>
      <c r="N83" s="1" t="s">
        <v>52</v>
      </c>
    </row>
    <row r="84" spans="1:14" ht="30" customHeight="1" x14ac:dyDescent="0.3">
      <c r="A84" s="15" t="s">
        <v>231</v>
      </c>
      <c r="B84" s="15" t="s">
        <v>227</v>
      </c>
      <c r="C84" s="15" t="s">
        <v>228</v>
      </c>
      <c r="D84" s="15" t="s">
        <v>229</v>
      </c>
      <c r="E84" s="30">
        <f>일위대가!F644</f>
        <v>2385</v>
      </c>
      <c r="F84" s="30">
        <f>일위대가!H644</f>
        <v>79503</v>
      </c>
      <c r="G84" s="30">
        <f>일위대가!J644</f>
        <v>0</v>
      </c>
      <c r="H84" s="30">
        <f t="shared" si="2"/>
        <v>81888</v>
      </c>
      <c r="I84" s="15" t="s">
        <v>230</v>
      </c>
      <c r="J84" s="15" t="s">
        <v>52</v>
      </c>
      <c r="K84" s="15" t="s">
        <v>52</v>
      </c>
      <c r="L84" s="15" t="s">
        <v>52</v>
      </c>
      <c r="M84" s="15" t="s">
        <v>784</v>
      </c>
      <c r="N84" s="1" t="s">
        <v>52</v>
      </c>
    </row>
    <row r="85" spans="1:14" ht="30" customHeight="1" x14ac:dyDescent="0.3">
      <c r="A85" s="15" t="s">
        <v>235</v>
      </c>
      <c r="B85" s="15" t="s">
        <v>227</v>
      </c>
      <c r="C85" s="15" t="s">
        <v>233</v>
      </c>
      <c r="D85" s="15" t="s">
        <v>229</v>
      </c>
      <c r="E85" s="30">
        <f>일위대가!F651</f>
        <v>14310</v>
      </c>
      <c r="F85" s="30">
        <f>일위대가!H651</f>
        <v>477020</v>
      </c>
      <c r="G85" s="30">
        <f>일위대가!J651</f>
        <v>0</v>
      </c>
      <c r="H85" s="30">
        <f t="shared" si="2"/>
        <v>491330</v>
      </c>
      <c r="I85" s="15" t="s">
        <v>234</v>
      </c>
      <c r="J85" s="15" t="s">
        <v>52</v>
      </c>
      <c r="K85" s="15" t="s">
        <v>52</v>
      </c>
      <c r="L85" s="15" t="s">
        <v>52</v>
      </c>
      <c r="M85" s="15" t="s">
        <v>784</v>
      </c>
      <c r="N85" s="1" t="s">
        <v>52</v>
      </c>
    </row>
    <row r="86" spans="1:14" ht="30" customHeight="1" x14ac:dyDescent="0.3">
      <c r="A86" s="15" t="s">
        <v>240</v>
      </c>
      <c r="B86" s="15" t="s">
        <v>237</v>
      </c>
      <c r="C86" s="15" t="s">
        <v>238</v>
      </c>
      <c r="D86" s="15" t="s">
        <v>229</v>
      </c>
      <c r="E86" s="30">
        <f>일위대가!F658</f>
        <v>845</v>
      </c>
      <c r="F86" s="30">
        <f>일위대가!H658</f>
        <v>28170</v>
      </c>
      <c r="G86" s="30">
        <f>일위대가!J658</f>
        <v>0</v>
      </c>
      <c r="H86" s="30">
        <f t="shared" si="2"/>
        <v>29015</v>
      </c>
      <c r="I86" s="15" t="s">
        <v>239</v>
      </c>
      <c r="J86" s="15" t="s">
        <v>52</v>
      </c>
      <c r="K86" s="15" t="s">
        <v>52</v>
      </c>
      <c r="L86" s="15" t="s">
        <v>52</v>
      </c>
      <c r="M86" s="15" t="s">
        <v>784</v>
      </c>
      <c r="N86" s="1" t="s">
        <v>52</v>
      </c>
    </row>
    <row r="87" spans="1:14" ht="30" customHeight="1" x14ac:dyDescent="0.3">
      <c r="A87" s="15" t="s">
        <v>360</v>
      </c>
      <c r="B87" s="15" t="s">
        <v>242</v>
      </c>
      <c r="C87" s="15" t="s">
        <v>358</v>
      </c>
      <c r="D87" s="15" t="s">
        <v>133</v>
      </c>
      <c r="E87" s="30">
        <f>일위대가!F664</f>
        <v>1571</v>
      </c>
      <c r="F87" s="30">
        <f>일위대가!H664</f>
        <v>31484</v>
      </c>
      <c r="G87" s="30">
        <f>일위대가!J664</f>
        <v>0</v>
      </c>
      <c r="H87" s="30">
        <f t="shared" si="2"/>
        <v>33055</v>
      </c>
      <c r="I87" s="15" t="s">
        <v>359</v>
      </c>
      <c r="J87" s="15" t="s">
        <v>52</v>
      </c>
      <c r="K87" s="15" t="s">
        <v>52</v>
      </c>
      <c r="L87" s="15" t="s">
        <v>52</v>
      </c>
      <c r="M87" s="15" t="s">
        <v>1378</v>
      </c>
      <c r="N87" s="1" t="s">
        <v>52</v>
      </c>
    </row>
    <row r="88" spans="1:14" ht="30" customHeight="1" x14ac:dyDescent="0.3">
      <c r="A88" s="15" t="s">
        <v>245</v>
      </c>
      <c r="B88" s="15" t="s">
        <v>242</v>
      </c>
      <c r="C88" s="15" t="s">
        <v>243</v>
      </c>
      <c r="D88" s="15" t="s">
        <v>133</v>
      </c>
      <c r="E88" s="30">
        <f>일위대가!F670</f>
        <v>1675</v>
      </c>
      <c r="F88" s="30">
        <f>일위대가!H670</f>
        <v>31484</v>
      </c>
      <c r="G88" s="30">
        <f>일위대가!J670</f>
        <v>0</v>
      </c>
      <c r="H88" s="30">
        <f t="shared" si="2"/>
        <v>33159</v>
      </c>
      <c r="I88" s="15" t="s">
        <v>244</v>
      </c>
      <c r="J88" s="15" t="s">
        <v>52</v>
      </c>
      <c r="K88" s="15" t="s">
        <v>52</v>
      </c>
      <c r="L88" s="15" t="s">
        <v>52</v>
      </c>
      <c r="M88" s="15" t="s">
        <v>1378</v>
      </c>
      <c r="N88" s="1" t="s">
        <v>52</v>
      </c>
    </row>
    <row r="89" spans="1:14" ht="30" customHeight="1" x14ac:dyDescent="0.3">
      <c r="A89" s="15" t="s">
        <v>250</v>
      </c>
      <c r="B89" s="15" t="s">
        <v>247</v>
      </c>
      <c r="C89" s="15" t="s">
        <v>248</v>
      </c>
      <c r="D89" s="15" t="s">
        <v>133</v>
      </c>
      <c r="E89" s="30">
        <f>일위대가!F676</f>
        <v>2148</v>
      </c>
      <c r="F89" s="30">
        <f>일위대가!H676</f>
        <v>51519</v>
      </c>
      <c r="G89" s="30">
        <f>일위대가!J676</f>
        <v>0</v>
      </c>
      <c r="H89" s="30">
        <f t="shared" si="2"/>
        <v>53667</v>
      </c>
      <c r="I89" s="15" t="s">
        <v>249</v>
      </c>
      <c r="J89" s="15" t="s">
        <v>52</v>
      </c>
      <c r="K89" s="15" t="s">
        <v>52</v>
      </c>
      <c r="L89" s="15" t="s">
        <v>52</v>
      </c>
      <c r="M89" s="15" t="s">
        <v>1378</v>
      </c>
      <c r="N89" s="1" t="s">
        <v>52</v>
      </c>
    </row>
    <row r="90" spans="1:14" ht="30" customHeight="1" x14ac:dyDescent="0.3">
      <c r="A90" s="15" t="s">
        <v>254</v>
      </c>
      <c r="B90" s="15" t="s">
        <v>247</v>
      </c>
      <c r="C90" s="15" t="s">
        <v>252</v>
      </c>
      <c r="D90" s="15" t="s">
        <v>133</v>
      </c>
      <c r="E90" s="30">
        <f>일위대가!F682</f>
        <v>2384</v>
      </c>
      <c r="F90" s="30">
        <f>일위대가!H682</f>
        <v>51519</v>
      </c>
      <c r="G90" s="30">
        <f>일위대가!J682</f>
        <v>0</v>
      </c>
      <c r="H90" s="30">
        <f t="shared" si="2"/>
        <v>53903</v>
      </c>
      <c r="I90" s="15" t="s">
        <v>253</v>
      </c>
      <c r="J90" s="15" t="s">
        <v>52</v>
      </c>
      <c r="K90" s="15" t="s">
        <v>52</v>
      </c>
      <c r="L90" s="15" t="s">
        <v>52</v>
      </c>
      <c r="M90" s="15" t="s">
        <v>1378</v>
      </c>
      <c r="N90" s="1" t="s">
        <v>52</v>
      </c>
    </row>
    <row r="91" spans="1:14" ht="30" customHeight="1" x14ac:dyDescent="0.3">
      <c r="A91" s="15" t="s">
        <v>457</v>
      </c>
      <c r="B91" s="15" t="s">
        <v>454</v>
      </c>
      <c r="C91" s="15" t="s">
        <v>455</v>
      </c>
      <c r="D91" s="15" t="s">
        <v>133</v>
      </c>
      <c r="E91" s="30">
        <f>일위대가!F688</f>
        <v>3207</v>
      </c>
      <c r="F91" s="30">
        <f>일위대가!H688</f>
        <v>11448</v>
      </c>
      <c r="G91" s="30">
        <f>일위대가!J688</f>
        <v>0</v>
      </c>
      <c r="H91" s="30">
        <f t="shared" si="2"/>
        <v>14655</v>
      </c>
      <c r="I91" s="15" t="s">
        <v>456</v>
      </c>
      <c r="J91" s="15" t="s">
        <v>52</v>
      </c>
      <c r="K91" s="15" t="s">
        <v>52</v>
      </c>
      <c r="L91" s="15" t="s">
        <v>52</v>
      </c>
      <c r="M91" s="15" t="s">
        <v>1378</v>
      </c>
      <c r="N91" s="1" t="s">
        <v>52</v>
      </c>
    </row>
    <row r="92" spans="1:14" ht="30" customHeight="1" x14ac:dyDescent="0.3">
      <c r="A92" s="15" t="s">
        <v>276</v>
      </c>
      <c r="B92" s="15" t="s">
        <v>272</v>
      </c>
      <c r="C92" s="15" t="s">
        <v>273</v>
      </c>
      <c r="D92" s="15" t="s">
        <v>274</v>
      </c>
      <c r="E92" s="30">
        <f>일위대가!F694</f>
        <v>209802</v>
      </c>
      <c r="F92" s="30">
        <f>일위대가!H694</f>
        <v>188904</v>
      </c>
      <c r="G92" s="30">
        <f>일위대가!J694</f>
        <v>0</v>
      </c>
      <c r="H92" s="30">
        <f t="shared" si="2"/>
        <v>398706</v>
      </c>
      <c r="I92" s="15" t="s">
        <v>275</v>
      </c>
      <c r="J92" s="15" t="s">
        <v>52</v>
      </c>
      <c r="K92" s="15" t="s">
        <v>52</v>
      </c>
      <c r="L92" s="15" t="s">
        <v>52</v>
      </c>
      <c r="M92" s="15" t="s">
        <v>1301</v>
      </c>
      <c r="N92" s="1" t="s">
        <v>52</v>
      </c>
    </row>
    <row r="93" spans="1:14" ht="30" customHeight="1" x14ac:dyDescent="0.3">
      <c r="A93" s="15" t="s">
        <v>1074</v>
      </c>
      <c r="B93" s="15" t="s">
        <v>131</v>
      </c>
      <c r="C93" s="15" t="s">
        <v>1072</v>
      </c>
      <c r="D93" s="15" t="s">
        <v>133</v>
      </c>
      <c r="E93" s="30">
        <f>일위대가!F701</f>
        <v>6360</v>
      </c>
      <c r="F93" s="30">
        <f>일위대가!H701</f>
        <v>99306</v>
      </c>
      <c r="G93" s="30">
        <f>일위대가!J701</f>
        <v>0</v>
      </c>
      <c r="H93" s="30">
        <f t="shared" si="2"/>
        <v>105666</v>
      </c>
      <c r="I93" s="15" t="s">
        <v>1073</v>
      </c>
      <c r="J93" s="15" t="s">
        <v>52</v>
      </c>
      <c r="K93" s="15" t="s">
        <v>52</v>
      </c>
      <c r="L93" s="15" t="s">
        <v>52</v>
      </c>
      <c r="M93" s="15" t="s">
        <v>1301</v>
      </c>
      <c r="N93" s="1" t="s">
        <v>52</v>
      </c>
    </row>
    <row r="94" spans="1:14" ht="30" customHeight="1" x14ac:dyDescent="0.3">
      <c r="A94" s="15" t="s">
        <v>135</v>
      </c>
      <c r="B94" s="15" t="s">
        <v>131</v>
      </c>
      <c r="C94" s="15" t="s">
        <v>132</v>
      </c>
      <c r="D94" s="15" t="s">
        <v>133</v>
      </c>
      <c r="E94" s="30">
        <f>일위대가!F708</f>
        <v>11691</v>
      </c>
      <c r="F94" s="30">
        <f>일위대가!H708</f>
        <v>99306</v>
      </c>
      <c r="G94" s="30">
        <f>일위대가!J708</f>
        <v>0</v>
      </c>
      <c r="H94" s="30">
        <f t="shared" si="2"/>
        <v>110997</v>
      </c>
      <c r="I94" s="15" t="s">
        <v>134</v>
      </c>
      <c r="J94" s="15" t="s">
        <v>52</v>
      </c>
      <c r="K94" s="15" t="s">
        <v>52</v>
      </c>
      <c r="L94" s="15" t="s">
        <v>52</v>
      </c>
      <c r="M94" s="15" t="s">
        <v>1301</v>
      </c>
      <c r="N94" s="1" t="s">
        <v>52</v>
      </c>
    </row>
    <row r="95" spans="1:14" ht="30" customHeight="1" x14ac:dyDescent="0.3">
      <c r="A95" s="15" t="s">
        <v>460</v>
      </c>
      <c r="B95" s="15" t="s">
        <v>459</v>
      </c>
      <c r="C95" s="15" t="s">
        <v>52</v>
      </c>
      <c r="D95" s="15" t="s">
        <v>274</v>
      </c>
      <c r="E95" s="30">
        <f>일위대가!F722</f>
        <v>55143000</v>
      </c>
      <c r="F95" s="30">
        <f>일위대가!H722</f>
        <v>0</v>
      </c>
      <c r="G95" s="30">
        <f>일위대가!J722</f>
        <v>0</v>
      </c>
      <c r="H95" s="30">
        <f t="shared" si="2"/>
        <v>55143000</v>
      </c>
      <c r="I95" s="15" t="s">
        <v>572</v>
      </c>
      <c r="J95" s="15" t="s">
        <v>52</v>
      </c>
      <c r="K95" s="15" t="s">
        <v>52</v>
      </c>
      <c r="L95" s="15" t="s">
        <v>52</v>
      </c>
      <c r="M95" s="15" t="s">
        <v>52</v>
      </c>
      <c r="N95" s="1" t="s">
        <v>52</v>
      </c>
    </row>
    <row r="96" spans="1:14" ht="30" customHeight="1" x14ac:dyDescent="0.3">
      <c r="A96" s="15" t="s">
        <v>492</v>
      </c>
      <c r="B96" s="15" t="s">
        <v>491</v>
      </c>
      <c r="C96" s="15" t="s">
        <v>52</v>
      </c>
      <c r="D96" s="15" t="s">
        <v>274</v>
      </c>
      <c r="E96" s="30">
        <f>일위대가!F736</f>
        <v>81235400</v>
      </c>
      <c r="F96" s="30">
        <f>일위대가!H736</f>
        <v>0</v>
      </c>
      <c r="G96" s="30">
        <f>일위대가!J736</f>
        <v>0</v>
      </c>
      <c r="H96" s="30">
        <f t="shared" si="2"/>
        <v>81235400</v>
      </c>
      <c r="I96" s="15" t="s">
        <v>576</v>
      </c>
      <c r="J96" s="15" t="s">
        <v>52</v>
      </c>
      <c r="K96" s="15" t="s">
        <v>52</v>
      </c>
      <c r="L96" s="15" t="s">
        <v>52</v>
      </c>
      <c r="M96" s="15" t="s">
        <v>52</v>
      </c>
      <c r="N96" s="1" t="s">
        <v>52</v>
      </c>
    </row>
    <row r="97" spans="1:14" ht="30" customHeight="1" x14ac:dyDescent="0.3">
      <c r="A97" s="15" t="s">
        <v>385</v>
      </c>
      <c r="B97" s="15" t="s">
        <v>384</v>
      </c>
      <c r="C97" s="15" t="s">
        <v>52</v>
      </c>
      <c r="D97" s="15" t="s">
        <v>274</v>
      </c>
      <c r="E97" s="30">
        <f>일위대가!F767</f>
        <v>19465900</v>
      </c>
      <c r="F97" s="30">
        <f>일위대가!H767</f>
        <v>0</v>
      </c>
      <c r="G97" s="30">
        <f>일위대가!J767</f>
        <v>0</v>
      </c>
      <c r="H97" s="30">
        <f t="shared" si="2"/>
        <v>19465900</v>
      </c>
      <c r="I97" s="15" t="s">
        <v>564</v>
      </c>
      <c r="J97" s="15" t="s">
        <v>52</v>
      </c>
      <c r="K97" s="15" t="s">
        <v>52</v>
      </c>
      <c r="L97" s="15" t="s">
        <v>52</v>
      </c>
      <c r="M97" s="15" t="s">
        <v>52</v>
      </c>
      <c r="N97" s="1" t="s">
        <v>52</v>
      </c>
    </row>
    <row r="98" spans="1:14" ht="30" customHeight="1" x14ac:dyDescent="0.3">
      <c r="A98" s="15" t="s">
        <v>438</v>
      </c>
      <c r="B98" s="15" t="s">
        <v>437</v>
      </c>
      <c r="C98" s="15" t="s">
        <v>52</v>
      </c>
      <c r="D98" s="15" t="s">
        <v>274</v>
      </c>
      <c r="E98" s="30">
        <f>일위대가!F774</f>
        <v>80880000</v>
      </c>
      <c r="F98" s="30">
        <f>일위대가!H774</f>
        <v>0</v>
      </c>
      <c r="G98" s="30">
        <f>일위대가!J774</f>
        <v>0</v>
      </c>
      <c r="H98" s="30">
        <f t="shared" si="2"/>
        <v>80880000</v>
      </c>
      <c r="I98" s="15" t="s">
        <v>566</v>
      </c>
      <c r="J98" s="15" t="s">
        <v>52</v>
      </c>
      <c r="K98" s="15" t="s">
        <v>52</v>
      </c>
      <c r="L98" s="15" t="s">
        <v>52</v>
      </c>
      <c r="M98" s="15" t="s">
        <v>52</v>
      </c>
      <c r="N98" s="1" t="s">
        <v>52</v>
      </c>
    </row>
    <row r="99" spans="1:14" ht="30" customHeight="1" x14ac:dyDescent="0.3">
      <c r="A99" s="15" t="s">
        <v>280</v>
      </c>
      <c r="B99" s="15" t="s">
        <v>278</v>
      </c>
      <c r="C99" s="15" t="s">
        <v>52</v>
      </c>
      <c r="D99" s="15" t="s">
        <v>274</v>
      </c>
      <c r="E99" s="30">
        <f>일위대가!F779</f>
        <v>85086500</v>
      </c>
      <c r="F99" s="30">
        <f>일위대가!H779</f>
        <v>0</v>
      </c>
      <c r="G99" s="30">
        <f>일위대가!J779</f>
        <v>0</v>
      </c>
      <c r="H99" s="30">
        <f t="shared" si="2"/>
        <v>85086500</v>
      </c>
      <c r="I99" s="15" t="s">
        <v>1636</v>
      </c>
      <c r="J99" s="15" t="s">
        <v>52</v>
      </c>
      <c r="K99" s="15" t="s">
        <v>52</v>
      </c>
      <c r="L99" s="15" t="s">
        <v>52</v>
      </c>
      <c r="M99" s="15" t="s">
        <v>52</v>
      </c>
      <c r="N99" s="1" t="s">
        <v>52</v>
      </c>
    </row>
    <row r="100" spans="1:14" ht="30" customHeight="1" x14ac:dyDescent="0.3">
      <c r="A100" s="15" t="s">
        <v>1621</v>
      </c>
      <c r="B100" s="15" t="s">
        <v>1619</v>
      </c>
      <c r="C100" s="15" t="s">
        <v>52</v>
      </c>
      <c r="D100" s="15" t="s">
        <v>274</v>
      </c>
      <c r="E100" s="30">
        <f>일위대가!F801</f>
        <v>19581000</v>
      </c>
      <c r="F100" s="30">
        <f>일위대가!H801</f>
        <v>0</v>
      </c>
      <c r="G100" s="30">
        <f>일위대가!J801</f>
        <v>0</v>
      </c>
      <c r="H100" s="30">
        <f t="shared" ref="H100:H108" si="3">E100+F100+G100</f>
        <v>19581000</v>
      </c>
      <c r="I100" s="15" t="s">
        <v>1620</v>
      </c>
      <c r="J100" s="15" t="s">
        <v>52</v>
      </c>
      <c r="K100" s="15" t="s">
        <v>52</v>
      </c>
      <c r="L100" s="15" t="s">
        <v>52</v>
      </c>
      <c r="M100" s="15" t="s">
        <v>52</v>
      </c>
      <c r="N100" s="1" t="s">
        <v>52</v>
      </c>
    </row>
    <row r="101" spans="1:14" ht="30" customHeight="1" x14ac:dyDescent="0.3">
      <c r="A101" s="15" t="s">
        <v>1625</v>
      </c>
      <c r="B101" s="15" t="s">
        <v>1623</v>
      </c>
      <c r="C101" s="15" t="s">
        <v>52</v>
      </c>
      <c r="D101" s="15" t="s">
        <v>274</v>
      </c>
      <c r="E101" s="30">
        <f>일위대가!F823</f>
        <v>24021000</v>
      </c>
      <c r="F101" s="30">
        <f>일위대가!H823</f>
        <v>0</v>
      </c>
      <c r="G101" s="30">
        <f>일위대가!J823</f>
        <v>0</v>
      </c>
      <c r="H101" s="30">
        <f t="shared" si="3"/>
        <v>24021000</v>
      </c>
      <c r="I101" s="15" t="s">
        <v>1624</v>
      </c>
      <c r="J101" s="15" t="s">
        <v>52</v>
      </c>
      <c r="K101" s="15" t="s">
        <v>52</v>
      </c>
      <c r="L101" s="15" t="s">
        <v>52</v>
      </c>
      <c r="M101" s="15" t="s">
        <v>52</v>
      </c>
      <c r="N101" s="1" t="s">
        <v>52</v>
      </c>
    </row>
    <row r="102" spans="1:14" ht="30" customHeight="1" x14ac:dyDescent="0.3">
      <c r="A102" s="15" t="s">
        <v>1629</v>
      </c>
      <c r="B102" s="15" t="s">
        <v>1627</v>
      </c>
      <c r="C102" s="15" t="s">
        <v>52</v>
      </c>
      <c r="D102" s="15" t="s">
        <v>274</v>
      </c>
      <c r="E102" s="30">
        <f>일위대가!F830</f>
        <v>5950000</v>
      </c>
      <c r="F102" s="30">
        <f>일위대가!H830</f>
        <v>0</v>
      </c>
      <c r="G102" s="30">
        <f>일위대가!J830</f>
        <v>0</v>
      </c>
      <c r="H102" s="30">
        <f t="shared" si="3"/>
        <v>5950000</v>
      </c>
      <c r="I102" s="15" t="s">
        <v>1628</v>
      </c>
      <c r="J102" s="15" t="s">
        <v>52</v>
      </c>
      <c r="K102" s="15" t="s">
        <v>52</v>
      </c>
      <c r="L102" s="15" t="s">
        <v>52</v>
      </c>
      <c r="M102" s="15" t="s">
        <v>52</v>
      </c>
      <c r="N102" s="1" t="s">
        <v>52</v>
      </c>
    </row>
    <row r="103" spans="1:14" ht="30" customHeight="1" x14ac:dyDescent="0.3">
      <c r="A103" s="15" t="s">
        <v>1633</v>
      </c>
      <c r="B103" s="15" t="s">
        <v>1631</v>
      </c>
      <c r="C103" s="15" t="s">
        <v>52</v>
      </c>
      <c r="D103" s="15" t="s">
        <v>274</v>
      </c>
      <c r="E103" s="30">
        <f>일위대가!F855</f>
        <v>31328000</v>
      </c>
      <c r="F103" s="30">
        <f>일위대가!H855</f>
        <v>0</v>
      </c>
      <c r="G103" s="30">
        <f>일위대가!J855</f>
        <v>0</v>
      </c>
      <c r="H103" s="30">
        <f t="shared" si="3"/>
        <v>31328000</v>
      </c>
      <c r="I103" s="15" t="s">
        <v>1632</v>
      </c>
      <c r="J103" s="15" t="s">
        <v>52</v>
      </c>
      <c r="K103" s="15" t="s">
        <v>52</v>
      </c>
      <c r="L103" s="15" t="s">
        <v>52</v>
      </c>
      <c r="M103" s="15" t="s">
        <v>52</v>
      </c>
      <c r="N103" s="1" t="s">
        <v>52</v>
      </c>
    </row>
    <row r="104" spans="1:14" ht="30" customHeight="1" x14ac:dyDescent="0.3">
      <c r="A104" s="15" t="s">
        <v>1793</v>
      </c>
      <c r="B104" s="15" t="s">
        <v>1794</v>
      </c>
      <c r="C104" s="15" t="s">
        <v>52</v>
      </c>
      <c r="D104" s="15" t="s">
        <v>274</v>
      </c>
      <c r="E104" s="30">
        <f>일위대가!F867</f>
        <v>6955000</v>
      </c>
      <c r="F104" s="30">
        <f>일위대가!H867</f>
        <v>0</v>
      </c>
      <c r="G104" s="30">
        <f>일위대가!J867</f>
        <v>0</v>
      </c>
      <c r="H104" s="30">
        <f t="shared" si="3"/>
        <v>6955000</v>
      </c>
      <c r="I104" s="15" t="s">
        <v>1795</v>
      </c>
      <c r="J104" s="15" t="s">
        <v>52</v>
      </c>
      <c r="K104" s="15" t="s">
        <v>52</v>
      </c>
      <c r="L104" s="15" t="s">
        <v>52</v>
      </c>
      <c r="M104" s="15" t="s">
        <v>52</v>
      </c>
      <c r="N104" s="1" t="s">
        <v>52</v>
      </c>
    </row>
    <row r="105" spans="1:14" ht="30" customHeight="1" x14ac:dyDescent="0.3">
      <c r="A105" s="15" t="s">
        <v>1834</v>
      </c>
      <c r="B105" s="15" t="s">
        <v>1835</v>
      </c>
      <c r="C105" s="15" t="s">
        <v>52</v>
      </c>
      <c r="D105" s="15" t="s">
        <v>274</v>
      </c>
      <c r="E105" s="30">
        <f>일위대가!F878</f>
        <v>3746000</v>
      </c>
      <c r="F105" s="30">
        <f>일위대가!H878</f>
        <v>0</v>
      </c>
      <c r="G105" s="30">
        <f>일위대가!J878</f>
        <v>0</v>
      </c>
      <c r="H105" s="30">
        <f t="shared" si="3"/>
        <v>3746000</v>
      </c>
      <c r="I105" s="15" t="s">
        <v>1836</v>
      </c>
      <c r="J105" s="15" t="s">
        <v>52</v>
      </c>
      <c r="K105" s="15" t="s">
        <v>52</v>
      </c>
      <c r="L105" s="15" t="s">
        <v>52</v>
      </c>
      <c r="M105" s="15" t="s">
        <v>52</v>
      </c>
      <c r="N105" s="1" t="s">
        <v>52</v>
      </c>
    </row>
    <row r="106" spans="1:14" ht="30" customHeight="1" x14ac:dyDescent="0.3">
      <c r="A106" s="15" t="s">
        <v>1852</v>
      </c>
      <c r="B106" s="15" t="s">
        <v>1853</v>
      </c>
      <c r="C106" s="15" t="s">
        <v>52</v>
      </c>
      <c r="D106" s="15" t="s">
        <v>274</v>
      </c>
      <c r="E106" s="30">
        <f>일위대가!F889</f>
        <v>3356000</v>
      </c>
      <c r="F106" s="30">
        <f>일위대가!H889</f>
        <v>0</v>
      </c>
      <c r="G106" s="30">
        <f>일위대가!J889</f>
        <v>0</v>
      </c>
      <c r="H106" s="30">
        <f t="shared" si="3"/>
        <v>3356000</v>
      </c>
      <c r="I106" s="15" t="s">
        <v>1854</v>
      </c>
      <c r="J106" s="15" t="s">
        <v>52</v>
      </c>
      <c r="K106" s="15" t="s">
        <v>52</v>
      </c>
      <c r="L106" s="15" t="s">
        <v>52</v>
      </c>
      <c r="M106" s="15" t="s">
        <v>52</v>
      </c>
      <c r="N106" s="1" t="s">
        <v>52</v>
      </c>
    </row>
    <row r="107" spans="1:14" ht="30" customHeight="1" x14ac:dyDescent="0.3">
      <c r="A107" s="15" t="s">
        <v>548</v>
      </c>
      <c r="B107" s="15" t="s">
        <v>546</v>
      </c>
      <c r="C107" s="15" t="s">
        <v>52</v>
      </c>
      <c r="D107" s="15" t="s">
        <v>274</v>
      </c>
      <c r="E107" s="30">
        <f>일위대가!F896</f>
        <v>15462700</v>
      </c>
      <c r="F107" s="30">
        <f>일위대가!H896</f>
        <v>0</v>
      </c>
      <c r="G107" s="30">
        <f>일위대가!J896</f>
        <v>0</v>
      </c>
      <c r="H107" s="30">
        <f t="shared" si="3"/>
        <v>15462700</v>
      </c>
      <c r="I107" s="15" t="s">
        <v>547</v>
      </c>
      <c r="J107" s="15" t="s">
        <v>52</v>
      </c>
      <c r="K107" s="15" t="s">
        <v>52</v>
      </c>
      <c r="L107" s="15" t="s">
        <v>52</v>
      </c>
      <c r="M107" s="15" t="s">
        <v>52</v>
      </c>
      <c r="N107" s="1" t="s">
        <v>52</v>
      </c>
    </row>
    <row r="108" spans="1:14" ht="30" customHeight="1" x14ac:dyDescent="0.3">
      <c r="A108" s="15" t="s">
        <v>552</v>
      </c>
      <c r="B108" s="15" t="s">
        <v>550</v>
      </c>
      <c r="C108" s="15" t="s">
        <v>52</v>
      </c>
      <c r="D108" s="15" t="s">
        <v>274</v>
      </c>
      <c r="E108" s="30">
        <f>일위대가!F915</f>
        <v>69623800</v>
      </c>
      <c r="F108" s="30">
        <f>일위대가!H915</f>
        <v>0</v>
      </c>
      <c r="G108" s="30">
        <f>일위대가!J915</f>
        <v>0</v>
      </c>
      <c r="H108" s="30">
        <f t="shared" si="3"/>
        <v>69623800</v>
      </c>
      <c r="I108" s="15" t="s">
        <v>551</v>
      </c>
      <c r="J108" s="15" t="s">
        <v>52</v>
      </c>
      <c r="K108" s="15" t="s">
        <v>52</v>
      </c>
      <c r="L108" s="15" t="s">
        <v>52</v>
      </c>
      <c r="M108" s="15" t="s">
        <v>52</v>
      </c>
      <c r="N108" s="1" t="s">
        <v>52</v>
      </c>
    </row>
  </sheetData>
  <phoneticPr fontId="3" type="noConversion"/>
  <pageMargins left="0.78740157480314954" right="0" top="0.39370078740157477" bottom="0.39370078740157477" header="0" footer="0"/>
  <pageSetup paperSize="9" scale="7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Z915"/>
  <sheetViews>
    <sheetView topLeftCell="A34" workbookViewId="0"/>
  </sheetViews>
  <sheetFormatPr defaultRowHeight="16.5" x14ac:dyDescent="0.3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47" width="2.625" hidden="1" customWidth="1"/>
    <col min="48" max="48" width="1.625" hidden="1" customWidth="1"/>
    <col min="49" max="49" width="24.625" hidden="1" customWidth="1"/>
    <col min="50" max="51" width="2.625" hidden="1" customWidth="1"/>
    <col min="52" max="52" width="1.625" hidden="1" customWidth="1"/>
  </cols>
  <sheetData>
    <row r="1" spans="1:52" ht="30" customHeight="1" x14ac:dyDescent="0.3">
      <c r="A1" s="4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52" ht="30" customHeight="1" x14ac:dyDescent="0.3">
      <c r="A2" s="202" t="s">
        <v>2</v>
      </c>
      <c r="B2" s="202" t="s">
        <v>3</v>
      </c>
      <c r="C2" s="202" t="s">
        <v>4</v>
      </c>
      <c r="D2" s="202" t="s">
        <v>5</v>
      </c>
      <c r="E2" s="202" t="s">
        <v>6</v>
      </c>
      <c r="F2" s="202"/>
      <c r="G2" s="202" t="s">
        <v>9</v>
      </c>
      <c r="H2" s="202"/>
      <c r="I2" s="202" t="s">
        <v>10</v>
      </c>
      <c r="J2" s="202"/>
      <c r="K2" s="202" t="s">
        <v>11</v>
      </c>
      <c r="L2" s="202"/>
      <c r="M2" s="202" t="s">
        <v>12</v>
      </c>
      <c r="N2" s="204" t="s">
        <v>597</v>
      </c>
      <c r="O2" s="204" t="s">
        <v>20</v>
      </c>
      <c r="P2" s="204" t="s">
        <v>22</v>
      </c>
      <c r="Q2" s="204" t="s">
        <v>23</v>
      </c>
      <c r="R2" s="204" t="s">
        <v>24</v>
      </c>
      <c r="S2" s="204" t="s">
        <v>25</v>
      </c>
      <c r="T2" s="204" t="s">
        <v>26</v>
      </c>
      <c r="U2" s="204" t="s">
        <v>27</v>
      </c>
      <c r="V2" s="204" t="s">
        <v>28</v>
      </c>
      <c r="W2" s="204" t="s">
        <v>29</v>
      </c>
      <c r="X2" s="204" t="s">
        <v>30</v>
      </c>
      <c r="Y2" s="204" t="s">
        <v>31</v>
      </c>
      <c r="Z2" s="204" t="s">
        <v>32</v>
      </c>
      <c r="AA2" s="204" t="s">
        <v>33</v>
      </c>
      <c r="AB2" s="204" t="s">
        <v>34</v>
      </c>
      <c r="AC2" s="204" t="s">
        <v>35</v>
      </c>
      <c r="AD2" s="204" t="s">
        <v>36</v>
      </c>
      <c r="AE2" s="204" t="s">
        <v>37</v>
      </c>
      <c r="AF2" s="204" t="s">
        <v>38</v>
      </c>
      <c r="AG2" s="204" t="s">
        <v>39</v>
      </c>
      <c r="AH2" s="204" t="s">
        <v>40</v>
      </c>
      <c r="AI2" s="204" t="s">
        <v>41</v>
      </c>
      <c r="AJ2" s="204" t="s">
        <v>42</v>
      </c>
      <c r="AK2" s="204" t="s">
        <v>43</v>
      </c>
      <c r="AL2" s="204" t="s">
        <v>44</v>
      </c>
      <c r="AM2" s="204" t="s">
        <v>45</v>
      </c>
      <c r="AN2" s="204" t="s">
        <v>46</v>
      </c>
      <c r="AO2" s="204" t="s">
        <v>47</v>
      </c>
      <c r="AP2" s="204" t="s">
        <v>598</v>
      </c>
      <c r="AQ2" s="204" t="s">
        <v>599</v>
      </c>
      <c r="AR2" s="204" t="s">
        <v>600</v>
      </c>
      <c r="AS2" s="204" t="s">
        <v>601</v>
      </c>
      <c r="AT2" s="204" t="s">
        <v>602</v>
      </c>
      <c r="AU2" s="204" t="s">
        <v>603</v>
      </c>
      <c r="AV2" s="204" t="s">
        <v>48</v>
      </c>
      <c r="AW2" s="204" t="s">
        <v>604</v>
      </c>
      <c r="AX2" s="1" t="s">
        <v>596</v>
      </c>
      <c r="AY2" s="1" t="s">
        <v>21</v>
      </c>
      <c r="AZ2" s="1" t="s">
        <v>605</v>
      </c>
    </row>
    <row r="3" spans="1:52" ht="30" customHeight="1" x14ac:dyDescent="0.3">
      <c r="A3" s="202"/>
      <c r="B3" s="202"/>
      <c r="C3" s="202"/>
      <c r="D3" s="202"/>
      <c r="E3" s="7" t="s">
        <v>7</v>
      </c>
      <c r="F3" s="7" t="s">
        <v>8</v>
      </c>
      <c r="G3" s="7" t="s">
        <v>7</v>
      </c>
      <c r="H3" s="7" t="s">
        <v>8</v>
      </c>
      <c r="I3" s="7" t="s">
        <v>7</v>
      </c>
      <c r="J3" s="7" t="s">
        <v>8</v>
      </c>
      <c r="K3" s="7" t="s">
        <v>7</v>
      </c>
      <c r="L3" s="7" t="s">
        <v>8</v>
      </c>
      <c r="M3" s="202"/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  <c r="Z3" s="204"/>
      <c r="AA3" s="204"/>
      <c r="AB3" s="204"/>
      <c r="AC3" s="204"/>
      <c r="AD3" s="204"/>
      <c r="AE3" s="204"/>
      <c r="AF3" s="204"/>
      <c r="AG3" s="204"/>
      <c r="AH3" s="204"/>
      <c r="AI3" s="204"/>
      <c r="AJ3" s="204"/>
      <c r="AK3" s="204"/>
      <c r="AL3" s="204"/>
      <c r="AM3" s="204"/>
      <c r="AN3" s="204"/>
      <c r="AO3" s="204"/>
      <c r="AP3" s="204"/>
      <c r="AQ3" s="204"/>
      <c r="AR3" s="204"/>
      <c r="AS3" s="204"/>
      <c r="AT3" s="204"/>
      <c r="AU3" s="204"/>
      <c r="AV3" s="204"/>
      <c r="AW3" s="204"/>
    </row>
    <row r="4" spans="1:52" ht="30" customHeight="1" x14ac:dyDescent="0.3">
      <c r="A4" s="23" t="s">
        <v>606</v>
      </c>
      <c r="B4" s="24"/>
      <c r="C4" s="24"/>
      <c r="D4" s="24"/>
      <c r="E4" s="28"/>
      <c r="F4" s="31"/>
      <c r="G4" s="28"/>
      <c r="H4" s="31"/>
      <c r="I4" s="28"/>
      <c r="J4" s="31"/>
      <c r="K4" s="28"/>
      <c r="L4" s="31"/>
      <c r="M4" s="25"/>
      <c r="N4" s="1" t="s">
        <v>607</v>
      </c>
    </row>
    <row r="5" spans="1:52" ht="30" customHeight="1" x14ac:dyDescent="0.3">
      <c r="A5" s="26" t="s">
        <v>608</v>
      </c>
      <c r="B5" s="26" t="s">
        <v>609</v>
      </c>
      <c r="C5" s="26" t="s">
        <v>614</v>
      </c>
      <c r="D5" s="27">
        <v>0.20849999999999999</v>
      </c>
      <c r="E5" s="29">
        <f>단가대비표!O5</f>
        <v>0</v>
      </c>
      <c r="F5" s="32">
        <f>TRUNC(E5*D5,1)</f>
        <v>0</v>
      </c>
      <c r="G5" s="29">
        <f>단가대비표!P5</f>
        <v>0</v>
      </c>
      <c r="H5" s="32">
        <f>TRUNC(G5*D5,1)</f>
        <v>0</v>
      </c>
      <c r="I5" s="29">
        <f>단가대비표!V5</f>
        <v>66538</v>
      </c>
      <c r="J5" s="32">
        <f>TRUNC(I5*D5,1)</f>
        <v>13873.1</v>
      </c>
      <c r="K5" s="29">
        <f t="shared" ref="K5:L8" si="0">TRUNC(E5+G5+I5,1)</f>
        <v>66538</v>
      </c>
      <c r="L5" s="32">
        <f t="shared" si="0"/>
        <v>13873.1</v>
      </c>
      <c r="M5" s="26" t="s">
        <v>615</v>
      </c>
      <c r="N5" s="1" t="s">
        <v>607</v>
      </c>
      <c r="O5" s="1" t="s">
        <v>616</v>
      </c>
      <c r="P5" s="1" t="s">
        <v>64</v>
      </c>
      <c r="Q5" s="1" t="s">
        <v>64</v>
      </c>
      <c r="R5" s="1" t="s">
        <v>63</v>
      </c>
      <c r="AV5" s="1" t="s">
        <v>52</v>
      </c>
      <c r="AW5" s="1" t="s">
        <v>617</v>
      </c>
      <c r="AX5" s="1" t="s">
        <v>52</v>
      </c>
      <c r="AY5" s="1" t="s">
        <v>52</v>
      </c>
      <c r="AZ5" s="1" t="s">
        <v>52</v>
      </c>
    </row>
    <row r="6" spans="1:52" ht="30" customHeight="1" x14ac:dyDescent="0.3">
      <c r="A6" s="26" t="s">
        <v>618</v>
      </c>
      <c r="B6" s="26" t="s">
        <v>619</v>
      </c>
      <c r="C6" s="26" t="s">
        <v>620</v>
      </c>
      <c r="D6" s="27">
        <v>5</v>
      </c>
      <c r="E6" s="29">
        <f>단가대비표!O11</f>
        <v>1656</v>
      </c>
      <c r="F6" s="32">
        <f>TRUNC(E6*D6,1)</f>
        <v>8280</v>
      </c>
      <c r="G6" s="29">
        <f>단가대비표!P11</f>
        <v>0</v>
      </c>
      <c r="H6" s="32">
        <f>TRUNC(G6*D6,1)</f>
        <v>0</v>
      </c>
      <c r="I6" s="29">
        <f>단가대비표!V11</f>
        <v>0</v>
      </c>
      <c r="J6" s="32">
        <f>TRUNC(I6*D6,1)</f>
        <v>0</v>
      </c>
      <c r="K6" s="29">
        <f t="shared" si="0"/>
        <v>1656</v>
      </c>
      <c r="L6" s="32">
        <f t="shared" si="0"/>
        <v>8280</v>
      </c>
      <c r="M6" s="26" t="s">
        <v>52</v>
      </c>
      <c r="N6" s="1" t="s">
        <v>607</v>
      </c>
      <c r="O6" s="1" t="s">
        <v>621</v>
      </c>
      <c r="P6" s="1" t="s">
        <v>64</v>
      </c>
      <c r="Q6" s="1" t="s">
        <v>64</v>
      </c>
      <c r="R6" s="1" t="s">
        <v>63</v>
      </c>
      <c r="V6">
        <v>1</v>
      </c>
      <c r="AV6" s="1" t="s">
        <v>52</v>
      </c>
      <c r="AW6" s="1" t="s">
        <v>622</v>
      </c>
      <c r="AX6" s="1" t="s">
        <v>52</v>
      </c>
      <c r="AY6" s="1" t="s">
        <v>52</v>
      </c>
      <c r="AZ6" s="1" t="s">
        <v>52</v>
      </c>
    </row>
    <row r="7" spans="1:52" ht="30" customHeight="1" x14ac:dyDescent="0.3">
      <c r="A7" s="26" t="s">
        <v>623</v>
      </c>
      <c r="B7" s="26" t="s">
        <v>624</v>
      </c>
      <c r="C7" s="26" t="s">
        <v>625</v>
      </c>
      <c r="D7" s="27">
        <v>1</v>
      </c>
      <c r="E7" s="29">
        <f>TRUNC(단가대비표!O123*1/8*16/12*25/20, 1)</f>
        <v>0</v>
      </c>
      <c r="F7" s="32">
        <f>TRUNC(E7*D7,1)</f>
        <v>0</v>
      </c>
      <c r="G7" s="29">
        <f>TRUNC(단가대비표!P123*1/8*16/12*25/20, 1)</f>
        <v>59025.599999999999</v>
      </c>
      <c r="H7" s="32">
        <f>TRUNC(G7*D7,1)</f>
        <v>59025.599999999999</v>
      </c>
      <c r="I7" s="29">
        <f>TRUNC(단가대비표!V123*1/8*16/12*25/20, 1)</f>
        <v>0</v>
      </c>
      <c r="J7" s="32">
        <f>TRUNC(I7*D7,1)</f>
        <v>0</v>
      </c>
      <c r="K7" s="29">
        <f t="shared" si="0"/>
        <v>59025.599999999999</v>
      </c>
      <c r="L7" s="32">
        <f t="shared" si="0"/>
        <v>59025.599999999999</v>
      </c>
      <c r="M7" s="26" t="s">
        <v>52</v>
      </c>
      <c r="N7" s="1" t="s">
        <v>607</v>
      </c>
      <c r="O7" s="1" t="s">
        <v>626</v>
      </c>
      <c r="P7" s="1" t="s">
        <v>64</v>
      </c>
      <c r="Q7" s="1" t="s">
        <v>64</v>
      </c>
      <c r="R7" s="1" t="s">
        <v>63</v>
      </c>
      <c r="AV7" s="1" t="s">
        <v>52</v>
      </c>
      <c r="AW7" s="1" t="s">
        <v>627</v>
      </c>
      <c r="AX7" s="1" t="s">
        <v>63</v>
      </c>
      <c r="AY7" s="1" t="s">
        <v>52</v>
      </c>
      <c r="AZ7" s="1" t="s">
        <v>52</v>
      </c>
    </row>
    <row r="8" spans="1:52" ht="30" customHeight="1" x14ac:dyDescent="0.3">
      <c r="A8" s="26" t="s">
        <v>628</v>
      </c>
      <c r="B8" s="26" t="s">
        <v>629</v>
      </c>
      <c r="C8" s="26" t="s">
        <v>556</v>
      </c>
      <c r="D8" s="27">
        <v>1</v>
      </c>
      <c r="E8" s="29">
        <f>TRUNC(SUMIF(V5:V8, RIGHTB(O8, 1), F5:F8)*U8, 2)</f>
        <v>1738.8</v>
      </c>
      <c r="F8" s="32">
        <f>TRUNC(E8*D8,1)</f>
        <v>1738.8</v>
      </c>
      <c r="G8" s="29">
        <v>0</v>
      </c>
      <c r="H8" s="32">
        <f>TRUNC(G8*D8,1)</f>
        <v>0</v>
      </c>
      <c r="I8" s="29">
        <v>0</v>
      </c>
      <c r="J8" s="32">
        <f>TRUNC(I8*D8,1)</f>
        <v>0</v>
      </c>
      <c r="K8" s="29">
        <f t="shared" si="0"/>
        <v>1738.8</v>
      </c>
      <c r="L8" s="32">
        <f t="shared" si="0"/>
        <v>1738.8</v>
      </c>
      <c r="M8" s="26" t="s">
        <v>52</v>
      </c>
      <c r="N8" s="1" t="s">
        <v>607</v>
      </c>
      <c r="O8" s="1" t="s">
        <v>557</v>
      </c>
      <c r="P8" s="1" t="s">
        <v>64</v>
      </c>
      <c r="Q8" s="1" t="s">
        <v>64</v>
      </c>
      <c r="R8" s="1" t="s">
        <v>64</v>
      </c>
      <c r="S8">
        <v>0</v>
      </c>
      <c r="T8">
        <v>0</v>
      </c>
      <c r="U8">
        <v>0.21</v>
      </c>
      <c r="AV8" s="1" t="s">
        <v>52</v>
      </c>
      <c r="AW8" s="1" t="s">
        <v>630</v>
      </c>
      <c r="AX8" s="1" t="s">
        <v>52</v>
      </c>
      <c r="AY8" s="1" t="s">
        <v>52</v>
      </c>
      <c r="AZ8" s="1" t="s">
        <v>52</v>
      </c>
    </row>
    <row r="9" spans="1:52" ht="30" customHeight="1" x14ac:dyDescent="0.3">
      <c r="A9" s="26" t="s">
        <v>631</v>
      </c>
      <c r="B9" s="26" t="s">
        <v>52</v>
      </c>
      <c r="C9" s="26" t="s">
        <v>52</v>
      </c>
      <c r="D9" s="27"/>
      <c r="E9" s="29"/>
      <c r="F9" s="32">
        <f>TRUNC(SUMIF(N5:N8, N4, F5:F8),0)</f>
        <v>10018</v>
      </c>
      <c r="G9" s="29"/>
      <c r="H9" s="32">
        <f>TRUNC(SUMIF(N5:N8, N4, H5:H8),0)</f>
        <v>59025</v>
      </c>
      <c r="I9" s="29"/>
      <c r="J9" s="32">
        <f>TRUNC(SUMIF(N5:N8, N4, J5:J8),0)</f>
        <v>13873</v>
      </c>
      <c r="K9" s="29"/>
      <c r="L9" s="32">
        <f>F9+H9+J9</f>
        <v>82916</v>
      </c>
      <c r="M9" s="26" t="s">
        <v>52</v>
      </c>
      <c r="N9" s="1" t="s">
        <v>166</v>
      </c>
      <c r="O9" s="1" t="s">
        <v>166</v>
      </c>
      <c r="P9" s="1" t="s">
        <v>52</v>
      </c>
      <c r="Q9" s="1" t="s">
        <v>52</v>
      </c>
      <c r="R9" s="1" t="s">
        <v>52</v>
      </c>
      <c r="AV9" s="1" t="s">
        <v>52</v>
      </c>
      <c r="AW9" s="1" t="s">
        <v>52</v>
      </c>
      <c r="AX9" s="1" t="s">
        <v>52</v>
      </c>
      <c r="AY9" s="1" t="s">
        <v>52</v>
      </c>
      <c r="AZ9" s="1" t="s">
        <v>52</v>
      </c>
    </row>
    <row r="10" spans="1:52" ht="30" customHeight="1" x14ac:dyDescent="0.3">
      <c r="A10" s="27"/>
      <c r="B10" s="27"/>
      <c r="C10" s="27"/>
      <c r="D10" s="27"/>
      <c r="E10" s="29"/>
      <c r="F10" s="32"/>
      <c r="G10" s="29"/>
      <c r="H10" s="32"/>
      <c r="I10" s="29"/>
      <c r="J10" s="32"/>
      <c r="K10" s="29"/>
      <c r="L10" s="32"/>
      <c r="M10" s="27"/>
    </row>
    <row r="11" spans="1:52" ht="30" customHeight="1" x14ac:dyDescent="0.3">
      <c r="A11" s="23" t="s">
        <v>632</v>
      </c>
      <c r="B11" s="24"/>
      <c r="C11" s="24"/>
      <c r="D11" s="24"/>
      <c r="E11" s="28"/>
      <c r="F11" s="31"/>
      <c r="G11" s="28"/>
      <c r="H11" s="31"/>
      <c r="I11" s="28"/>
      <c r="J11" s="31"/>
      <c r="K11" s="28"/>
      <c r="L11" s="31"/>
      <c r="M11" s="25"/>
      <c r="N11" s="1" t="s">
        <v>633</v>
      </c>
    </row>
    <row r="12" spans="1:52" ht="30" customHeight="1" x14ac:dyDescent="0.3">
      <c r="A12" s="26" t="s">
        <v>636</v>
      </c>
      <c r="B12" s="26" t="s">
        <v>637</v>
      </c>
      <c r="C12" s="26" t="s">
        <v>614</v>
      </c>
      <c r="D12" s="27">
        <v>0.20849999999999999</v>
      </c>
      <c r="E12" s="29">
        <f>단가대비표!O6</f>
        <v>0</v>
      </c>
      <c r="F12" s="32">
        <f>TRUNC(E12*D12,1)</f>
        <v>0</v>
      </c>
      <c r="G12" s="29">
        <f>단가대비표!P6</f>
        <v>0</v>
      </c>
      <c r="H12" s="32">
        <f>TRUNC(G12*D12,1)</f>
        <v>0</v>
      </c>
      <c r="I12" s="29">
        <f>단가대비표!V6</f>
        <v>117766</v>
      </c>
      <c r="J12" s="32">
        <f>TRUNC(I12*D12,1)</f>
        <v>24554.2</v>
      </c>
      <c r="K12" s="29">
        <f t="shared" ref="K12:L15" si="1">TRUNC(E12+G12+I12,1)</f>
        <v>117766</v>
      </c>
      <c r="L12" s="32">
        <f t="shared" si="1"/>
        <v>24554.2</v>
      </c>
      <c r="M12" s="26" t="s">
        <v>615</v>
      </c>
      <c r="N12" s="1" t="s">
        <v>633</v>
      </c>
      <c r="O12" s="1" t="s">
        <v>638</v>
      </c>
      <c r="P12" s="1" t="s">
        <v>64</v>
      </c>
      <c r="Q12" s="1" t="s">
        <v>64</v>
      </c>
      <c r="R12" s="1" t="s">
        <v>63</v>
      </c>
      <c r="AV12" s="1" t="s">
        <v>52</v>
      </c>
      <c r="AW12" s="1" t="s">
        <v>639</v>
      </c>
      <c r="AX12" s="1" t="s">
        <v>52</v>
      </c>
      <c r="AY12" s="1" t="s">
        <v>52</v>
      </c>
      <c r="AZ12" s="1" t="s">
        <v>52</v>
      </c>
    </row>
    <row r="13" spans="1:52" ht="30" customHeight="1" x14ac:dyDescent="0.3">
      <c r="A13" s="26" t="s">
        <v>623</v>
      </c>
      <c r="B13" s="26" t="s">
        <v>624</v>
      </c>
      <c r="C13" s="26" t="s">
        <v>625</v>
      </c>
      <c r="D13" s="27">
        <v>1</v>
      </c>
      <c r="E13" s="29">
        <f>TRUNC(단가대비표!O123*1/8*16/12*25/20, 1)</f>
        <v>0</v>
      </c>
      <c r="F13" s="32">
        <f>TRUNC(E13*D13,1)</f>
        <v>0</v>
      </c>
      <c r="G13" s="29">
        <f>TRUNC(단가대비표!P123*1/8*16/12*25/20, 1)</f>
        <v>59025.599999999999</v>
      </c>
      <c r="H13" s="32">
        <f>TRUNC(G13*D13,1)</f>
        <v>59025.599999999999</v>
      </c>
      <c r="I13" s="29">
        <f>TRUNC(단가대비표!V123*1/8*16/12*25/20, 1)</f>
        <v>0</v>
      </c>
      <c r="J13" s="32">
        <f>TRUNC(I13*D13,1)</f>
        <v>0</v>
      </c>
      <c r="K13" s="29">
        <f t="shared" si="1"/>
        <v>59025.599999999999</v>
      </c>
      <c r="L13" s="32">
        <f t="shared" si="1"/>
        <v>59025.599999999999</v>
      </c>
      <c r="M13" s="26" t="s">
        <v>52</v>
      </c>
      <c r="N13" s="1" t="s">
        <v>633</v>
      </c>
      <c r="O13" s="1" t="s">
        <v>626</v>
      </c>
      <c r="P13" s="1" t="s">
        <v>64</v>
      </c>
      <c r="Q13" s="1" t="s">
        <v>64</v>
      </c>
      <c r="R13" s="1" t="s">
        <v>63</v>
      </c>
      <c r="AV13" s="1" t="s">
        <v>52</v>
      </c>
      <c r="AW13" s="1" t="s">
        <v>640</v>
      </c>
      <c r="AX13" s="1" t="s">
        <v>63</v>
      </c>
      <c r="AY13" s="1" t="s">
        <v>52</v>
      </c>
      <c r="AZ13" s="1" t="s">
        <v>52</v>
      </c>
    </row>
    <row r="14" spans="1:52" ht="30" customHeight="1" x14ac:dyDescent="0.3">
      <c r="A14" s="26" t="s">
        <v>618</v>
      </c>
      <c r="B14" s="26" t="s">
        <v>619</v>
      </c>
      <c r="C14" s="26" t="s">
        <v>620</v>
      </c>
      <c r="D14" s="27">
        <v>11.6</v>
      </c>
      <c r="E14" s="29">
        <f>단가대비표!O11</f>
        <v>1656</v>
      </c>
      <c r="F14" s="32">
        <f>TRUNC(E14*D14,1)</f>
        <v>19209.599999999999</v>
      </c>
      <c r="G14" s="29">
        <f>단가대비표!P11</f>
        <v>0</v>
      </c>
      <c r="H14" s="32">
        <f>TRUNC(G14*D14,1)</f>
        <v>0</v>
      </c>
      <c r="I14" s="29">
        <f>단가대비표!V11</f>
        <v>0</v>
      </c>
      <c r="J14" s="32">
        <f>TRUNC(I14*D14,1)</f>
        <v>0</v>
      </c>
      <c r="K14" s="29">
        <f t="shared" si="1"/>
        <v>1656</v>
      </c>
      <c r="L14" s="32">
        <f t="shared" si="1"/>
        <v>19209.599999999999</v>
      </c>
      <c r="M14" s="26" t="s">
        <v>52</v>
      </c>
      <c r="N14" s="1" t="s">
        <v>633</v>
      </c>
      <c r="O14" s="1" t="s">
        <v>621</v>
      </c>
      <c r="P14" s="1" t="s">
        <v>64</v>
      </c>
      <c r="Q14" s="1" t="s">
        <v>64</v>
      </c>
      <c r="R14" s="1" t="s">
        <v>63</v>
      </c>
      <c r="V14">
        <v>1</v>
      </c>
      <c r="AV14" s="1" t="s">
        <v>52</v>
      </c>
      <c r="AW14" s="1" t="s">
        <v>641</v>
      </c>
      <c r="AX14" s="1" t="s">
        <v>52</v>
      </c>
      <c r="AY14" s="1" t="s">
        <v>52</v>
      </c>
      <c r="AZ14" s="1" t="s">
        <v>52</v>
      </c>
    </row>
    <row r="15" spans="1:52" ht="30" customHeight="1" x14ac:dyDescent="0.3">
      <c r="A15" s="26" t="s">
        <v>628</v>
      </c>
      <c r="B15" s="26" t="s">
        <v>642</v>
      </c>
      <c r="C15" s="26" t="s">
        <v>556</v>
      </c>
      <c r="D15" s="27">
        <v>1</v>
      </c>
      <c r="E15" s="29">
        <f>TRUNC(SUMIF(V12:V15, RIGHTB(O15, 1), F12:F15)*U15, 2)</f>
        <v>4226.1099999999997</v>
      </c>
      <c r="F15" s="32">
        <f>TRUNC(E15*D15,1)</f>
        <v>4226.1000000000004</v>
      </c>
      <c r="G15" s="29">
        <v>0</v>
      </c>
      <c r="H15" s="32">
        <f>TRUNC(G15*D15,1)</f>
        <v>0</v>
      </c>
      <c r="I15" s="29">
        <v>0</v>
      </c>
      <c r="J15" s="32">
        <f>TRUNC(I15*D15,1)</f>
        <v>0</v>
      </c>
      <c r="K15" s="29">
        <f t="shared" si="1"/>
        <v>4226.1000000000004</v>
      </c>
      <c r="L15" s="32">
        <f t="shared" si="1"/>
        <v>4226.1000000000004</v>
      </c>
      <c r="M15" s="26" t="s">
        <v>52</v>
      </c>
      <c r="N15" s="1" t="s">
        <v>633</v>
      </c>
      <c r="O15" s="1" t="s">
        <v>557</v>
      </c>
      <c r="P15" s="1" t="s">
        <v>64</v>
      </c>
      <c r="Q15" s="1" t="s">
        <v>64</v>
      </c>
      <c r="R15" s="1" t="s">
        <v>64</v>
      </c>
      <c r="S15">
        <v>0</v>
      </c>
      <c r="T15">
        <v>0</v>
      </c>
      <c r="U15">
        <v>0.22</v>
      </c>
      <c r="AV15" s="1" t="s">
        <v>52</v>
      </c>
      <c r="AW15" s="1" t="s">
        <v>643</v>
      </c>
      <c r="AX15" s="1" t="s">
        <v>52</v>
      </c>
      <c r="AY15" s="1" t="s">
        <v>52</v>
      </c>
      <c r="AZ15" s="1" t="s">
        <v>52</v>
      </c>
    </row>
    <row r="16" spans="1:52" ht="30" customHeight="1" x14ac:dyDescent="0.3">
      <c r="A16" s="26" t="s">
        <v>631</v>
      </c>
      <c r="B16" s="26" t="s">
        <v>52</v>
      </c>
      <c r="C16" s="26" t="s">
        <v>52</v>
      </c>
      <c r="D16" s="27"/>
      <c r="E16" s="29"/>
      <c r="F16" s="32">
        <f>TRUNC(SUMIF(N12:N15, N11, F12:F15),0)</f>
        <v>23435</v>
      </c>
      <c r="G16" s="29"/>
      <c r="H16" s="32">
        <f>TRUNC(SUMIF(N12:N15, N11, H12:H15),0)</f>
        <v>59025</v>
      </c>
      <c r="I16" s="29"/>
      <c r="J16" s="32">
        <f>TRUNC(SUMIF(N12:N15, N11, J12:J15),0)</f>
        <v>24554</v>
      </c>
      <c r="K16" s="29"/>
      <c r="L16" s="32">
        <f>F16+H16+J16</f>
        <v>107014</v>
      </c>
      <c r="M16" s="26" t="s">
        <v>52</v>
      </c>
      <c r="N16" s="1" t="s">
        <v>166</v>
      </c>
      <c r="O16" s="1" t="s">
        <v>166</v>
      </c>
      <c r="P16" s="1" t="s">
        <v>52</v>
      </c>
      <c r="Q16" s="1" t="s">
        <v>52</v>
      </c>
      <c r="R16" s="1" t="s">
        <v>52</v>
      </c>
      <c r="AV16" s="1" t="s">
        <v>52</v>
      </c>
      <c r="AW16" s="1" t="s">
        <v>52</v>
      </c>
      <c r="AX16" s="1" t="s">
        <v>52</v>
      </c>
      <c r="AY16" s="1" t="s">
        <v>52</v>
      </c>
      <c r="AZ16" s="1" t="s">
        <v>52</v>
      </c>
    </row>
    <row r="17" spans="1:52" ht="30" customHeight="1" x14ac:dyDescent="0.3">
      <c r="A17" s="27"/>
      <c r="B17" s="27"/>
      <c r="C17" s="27"/>
      <c r="D17" s="27"/>
      <c r="E17" s="29"/>
      <c r="F17" s="32"/>
      <c r="G17" s="29"/>
      <c r="H17" s="32"/>
      <c r="I17" s="29"/>
      <c r="J17" s="32"/>
      <c r="K17" s="29"/>
      <c r="L17" s="32"/>
      <c r="M17" s="27"/>
    </row>
    <row r="18" spans="1:52" ht="30" customHeight="1" x14ac:dyDescent="0.3">
      <c r="A18" s="23" t="s">
        <v>644</v>
      </c>
      <c r="B18" s="24"/>
      <c r="C18" s="24"/>
      <c r="D18" s="24"/>
      <c r="E18" s="28"/>
      <c r="F18" s="31"/>
      <c r="G18" s="28"/>
      <c r="H18" s="31"/>
      <c r="I18" s="28"/>
      <c r="J18" s="31"/>
      <c r="K18" s="28"/>
      <c r="L18" s="31"/>
      <c r="M18" s="25"/>
      <c r="N18" s="1" t="s">
        <v>645</v>
      </c>
    </row>
    <row r="19" spans="1:52" ht="30" customHeight="1" x14ac:dyDescent="0.3">
      <c r="A19" s="26" t="s">
        <v>646</v>
      </c>
      <c r="B19" s="26" t="s">
        <v>650</v>
      </c>
      <c r="C19" s="26" t="s">
        <v>614</v>
      </c>
      <c r="D19" s="27">
        <v>0.28249999999999997</v>
      </c>
      <c r="E19" s="29">
        <f>단가대비표!O7</f>
        <v>0</v>
      </c>
      <c r="F19" s="32">
        <f>TRUNC(E19*D19,1)</f>
        <v>0</v>
      </c>
      <c r="G19" s="29">
        <f>단가대비표!P7</f>
        <v>0</v>
      </c>
      <c r="H19" s="32">
        <f>TRUNC(G19*D19,1)</f>
        <v>0</v>
      </c>
      <c r="I19" s="29">
        <f>단가대비표!V7</f>
        <v>6966</v>
      </c>
      <c r="J19" s="32">
        <f>TRUNC(I19*D19,1)</f>
        <v>1967.8</v>
      </c>
      <c r="K19" s="29">
        <f t="shared" ref="K19:L22" si="2">TRUNC(E19+G19+I19,1)</f>
        <v>6966</v>
      </c>
      <c r="L19" s="32">
        <f t="shared" si="2"/>
        <v>1967.8</v>
      </c>
      <c r="M19" s="26" t="s">
        <v>615</v>
      </c>
      <c r="N19" s="1" t="s">
        <v>645</v>
      </c>
      <c r="O19" s="1" t="s">
        <v>651</v>
      </c>
      <c r="P19" s="1" t="s">
        <v>64</v>
      </c>
      <c r="Q19" s="1" t="s">
        <v>64</v>
      </c>
      <c r="R19" s="1" t="s">
        <v>63</v>
      </c>
      <c r="AV19" s="1" t="s">
        <v>52</v>
      </c>
      <c r="AW19" s="1" t="s">
        <v>652</v>
      </c>
      <c r="AX19" s="1" t="s">
        <v>52</v>
      </c>
      <c r="AY19" s="1" t="s">
        <v>52</v>
      </c>
      <c r="AZ19" s="1" t="s">
        <v>52</v>
      </c>
    </row>
    <row r="20" spans="1:52" ht="30" customHeight="1" x14ac:dyDescent="0.3">
      <c r="A20" s="26" t="s">
        <v>653</v>
      </c>
      <c r="B20" s="26" t="s">
        <v>624</v>
      </c>
      <c r="C20" s="26" t="s">
        <v>625</v>
      </c>
      <c r="D20" s="27">
        <v>1</v>
      </c>
      <c r="E20" s="29">
        <f>TRUNC(단가대비표!O124*1/8*16/12*25/20, 1)</f>
        <v>0</v>
      </c>
      <c r="F20" s="32">
        <f>TRUNC(E20*D20,1)</f>
        <v>0</v>
      </c>
      <c r="G20" s="29">
        <f>TRUNC(단가대비표!P124*1/8*16/12*25/20, 1)</f>
        <v>36248.9</v>
      </c>
      <c r="H20" s="32">
        <f>TRUNC(G20*D20,1)</f>
        <v>36248.9</v>
      </c>
      <c r="I20" s="29">
        <f>TRUNC(단가대비표!V124*1/8*16/12*25/20, 1)</f>
        <v>0</v>
      </c>
      <c r="J20" s="32">
        <f>TRUNC(I20*D20,1)</f>
        <v>0</v>
      </c>
      <c r="K20" s="29">
        <f t="shared" si="2"/>
        <v>36248.9</v>
      </c>
      <c r="L20" s="32">
        <f t="shared" si="2"/>
        <v>36248.9</v>
      </c>
      <c r="M20" s="26" t="s">
        <v>52</v>
      </c>
      <c r="N20" s="1" t="s">
        <v>645</v>
      </c>
      <c r="O20" s="1" t="s">
        <v>654</v>
      </c>
      <c r="P20" s="1" t="s">
        <v>64</v>
      </c>
      <c r="Q20" s="1" t="s">
        <v>64</v>
      </c>
      <c r="R20" s="1" t="s">
        <v>63</v>
      </c>
      <c r="AV20" s="1" t="s">
        <v>52</v>
      </c>
      <c r="AW20" s="1" t="s">
        <v>655</v>
      </c>
      <c r="AX20" s="1" t="s">
        <v>63</v>
      </c>
      <c r="AY20" s="1" t="s">
        <v>52</v>
      </c>
      <c r="AZ20" s="1" t="s">
        <v>52</v>
      </c>
    </row>
    <row r="21" spans="1:52" ht="30" customHeight="1" x14ac:dyDescent="0.3">
      <c r="A21" s="26" t="s">
        <v>618</v>
      </c>
      <c r="B21" s="26" t="s">
        <v>619</v>
      </c>
      <c r="C21" s="26" t="s">
        <v>620</v>
      </c>
      <c r="D21" s="27">
        <v>2.2000000000000002</v>
      </c>
      <c r="E21" s="29">
        <f>단가대비표!O11</f>
        <v>1656</v>
      </c>
      <c r="F21" s="32">
        <f>TRUNC(E21*D21,1)</f>
        <v>3643.2</v>
      </c>
      <c r="G21" s="29">
        <f>단가대비표!P11</f>
        <v>0</v>
      </c>
      <c r="H21" s="32">
        <f>TRUNC(G21*D21,1)</f>
        <v>0</v>
      </c>
      <c r="I21" s="29">
        <f>단가대비표!V11</f>
        <v>0</v>
      </c>
      <c r="J21" s="32">
        <f>TRUNC(I21*D21,1)</f>
        <v>0</v>
      </c>
      <c r="K21" s="29">
        <f t="shared" si="2"/>
        <v>1656</v>
      </c>
      <c r="L21" s="32">
        <f t="shared" si="2"/>
        <v>3643.2</v>
      </c>
      <c r="M21" s="26" t="s">
        <v>52</v>
      </c>
      <c r="N21" s="1" t="s">
        <v>645</v>
      </c>
      <c r="O21" s="1" t="s">
        <v>621</v>
      </c>
      <c r="P21" s="1" t="s">
        <v>64</v>
      </c>
      <c r="Q21" s="1" t="s">
        <v>64</v>
      </c>
      <c r="R21" s="1" t="s">
        <v>63</v>
      </c>
      <c r="V21">
        <v>1</v>
      </c>
      <c r="AV21" s="1" t="s">
        <v>52</v>
      </c>
      <c r="AW21" s="1" t="s">
        <v>656</v>
      </c>
      <c r="AX21" s="1" t="s">
        <v>52</v>
      </c>
      <c r="AY21" s="1" t="s">
        <v>52</v>
      </c>
      <c r="AZ21" s="1" t="s">
        <v>52</v>
      </c>
    </row>
    <row r="22" spans="1:52" ht="30" customHeight="1" x14ac:dyDescent="0.3">
      <c r="A22" s="26" t="s">
        <v>628</v>
      </c>
      <c r="B22" s="26" t="s">
        <v>657</v>
      </c>
      <c r="C22" s="26" t="s">
        <v>556</v>
      </c>
      <c r="D22" s="27">
        <v>1</v>
      </c>
      <c r="E22" s="29">
        <f>TRUNC(SUMIF(V19:V22, RIGHTB(O22, 1), F19:F22)*U22, 2)</f>
        <v>473.61</v>
      </c>
      <c r="F22" s="32">
        <f>TRUNC(E22*D22,1)</f>
        <v>473.6</v>
      </c>
      <c r="G22" s="29">
        <v>0</v>
      </c>
      <c r="H22" s="32">
        <f>TRUNC(G22*D22,1)</f>
        <v>0</v>
      </c>
      <c r="I22" s="29">
        <v>0</v>
      </c>
      <c r="J22" s="32">
        <f>TRUNC(I22*D22,1)</f>
        <v>0</v>
      </c>
      <c r="K22" s="29">
        <f t="shared" si="2"/>
        <v>473.6</v>
      </c>
      <c r="L22" s="32">
        <f t="shared" si="2"/>
        <v>473.6</v>
      </c>
      <c r="M22" s="26" t="s">
        <v>52</v>
      </c>
      <c r="N22" s="1" t="s">
        <v>645</v>
      </c>
      <c r="O22" s="1" t="s">
        <v>557</v>
      </c>
      <c r="P22" s="1" t="s">
        <v>64</v>
      </c>
      <c r="Q22" s="1" t="s">
        <v>64</v>
      </c>
      <c r="R22" s="1" t="s">
        <v>64</v>
      </c>
      <c r="S22">
        <v>0</v>
      </c>
      <c r="T22">
        <v>0</v>
      </c>
      <c r="U22">
        <v>0.13</v>
      </c>
      <c r="AV22" s="1" t="s">
        <v>52</v>
      </c>
      <c r="AW22" s="1" t="s">
        <v>658</v>
      </c>
      <c r="AX22" s="1" t="s">
        <v>52</v>
      </c>
      <c r="AY22" s="1" t="s">
        <v>52</v>
      </c>
      <c r="AZ22" s="1" t="s">
        <v>52</v>
      </c>
    </row>
    <row r="23" spans="1:52" ht="30" customHeight="1" x14ac:dyDescent="0.3">
      <c r="A23" s="26" t="s">
        <v>631</v>
      </c>
      <c r="B23" s="26" t="s">
        <v>52</v>
      </c>
      <c r="C23" s="26" t="s">
        <v>52</v>
      </c>
      <c r="D23" s="27"/>
      <c r="E23" s="29"/>
      <c r="F23" s="32">
        <f>TRUNC(SUMIF(N19:N22, N18, F19:F22),0)</f>
        <v>4116</v>
      </c>
      <c r="G23" s="29"/>
      <c r="H23" s="32">
        <f>TRUNC(SUMIF(N19:N22, N18, H19:H22),0)</f>
        <v>36248</v>
      </c>
      <c r="I23" s="29"/>
      <c r="J23" s="32">
        <f>TRUNC(SUMIF(N19:N22, N18, J19:J22),0)</f>
        <v>1967</v>
      </c>
      <c r="K23" s="29"/>
      <c r="L23" s="32">
        <f>F23+H23+J23</f>
        <v>42331</v>
      </c>
      <c r="M23" s="26" t="s">
        <v>52</v>
      </c>
      <c r="N23" s="1" t="s">
        <v>166</v>
      </c>
      <c r="O23" s="1" t="s">
        <v>166</v>
      </c>
      <c r="P23" s="1" t="s">
        <v>52</v>
      </c>
      <c r="Q23" s="1" t="s">
        <v>52</v>
      </c>
      <c r="R23" s="1" t="s">
        <v>52</v>
      </c>
      <c r="AV23" s="1" t="s">
        <v>52</v>
      </c>
      <c r="AW23" s="1" t="s">
        <v>52</v>
      </c>
      <c r="AX23" s="1" t="s">
        <v>52</v>
      </c>
      <c r="AY23" s="1" t="s">
        <v>52</v>
      </c>
      <c r="AZ23" s="1" t="s">
        <v>52</v>
      </c>
    </row>
    <row r="24" spans="1:52" ht="30" customHeight="1" x14ac:dyDescent="0.3">
      <c r="A24" s="27"/>
      <c r="B24" s="27"/>
      <c r="C24" s="27"/>
      <c r="D24" s="27"/>
      <c r="E24" s="29"/>
      <c r="F24" s="32"/>
      <c r="G24" s="29"/>
      <c r="H24" s="32"/>
      <c r="I24" s="29"/>
      <c r="J24" s="32"/>
      <c r="K24" s="29"/>
      <c r="L24" s="32"/>
      <c r="M24" s="27"/>
    </row>
    <row r="25" spans="1:52" ht="30" customHeight="1" x14ac:dyDescent="0.3">
      <c r="A25" s="23" t="s">
        <v>659</v>
      </c>
      <c r="B25" s="24"/>
      <c r="C25" s="24"/>
      <c r="D25" s="24"/>
      <c r="E25" s="28"/>
      <c r="F25" s="31"/>
      <c r="G25" s="28"/>
      <c r="H25" s="31"/>
      <c r="I25" s="28"/>
      <c r="J25" s="31"/>
      <c r="K25" s="28"/>
      <c r="L25" s="31"/>
      <c r="M25" s="25"/>
      <c r="N25" s="1" t="s">
        <v>660</v>
      </c>
    </row>
    <row r="26" spans="1:52" ht="30" customHeight="1" x14ac:dyDescent="0.3">
      <c r="A26" s="26" t="s">
        <v>661</v>
      </c>
      <c r="B26" s="26" t="s">
        <v>662</v>
      </c>
      <c r="C26" s="26" t="s">
        <v>614</v>
      </c>
      <c r="D26" s="27">
        <v>0.37080000000000002</v>
      </c>
      <c r="E26" s="29">
        <f>단가대비표!O8</f>
        <v>0</v>
      </c>
      <c r="F26" s="32">
        <f>TRUNC(E26*D26,1)</f>
        <v>0</v>
      </c>
      <c r="G26" s="29">
        <f>단가대비표!P8</f>
        <v>0</v>
      </c>
      <c r="H26" s="32">
        <f>TRUNC(G26*D26,1)</f>
        <v>0</v>
      </c>
      <c r="I26" s="29">
        <f>단가대비표!V8</f>
        <v>1418</v>
      </c>
      <c r="J26" s="32">
        <f>TRUNC(I26*D26,1)</f>
        <v>525.70000000000005</v>
      </c>
      <c r="K26" s="29">
        <f t="shared" ref="K26:L29" si="3">TRUNC(E26+G26+I26,1)</f>
        <v>1418</v>
      </c>
      <c r="L26" s="32">
        <f t="shared" si="3"/>
        <v>525.70000000000005</v>
      </c>
      <c r="M26" s="26" t="s">
        <v>615</v>
      </c>
      <c r="N26" s="1" t="s">
        <v>660</v>
      </c>
      <c r="O26" s="1" t="s">
        <v>665</v>
      </c>
      <c r="P26" s="1" t="s">
        <v>64</v>
      </c>
      <c r="Q26" s="1" t="s">
        <v>64</v>
      </c>
      <c r="R26" s="1" t="s">
        <v>63</v>
      </c>
      <c r="AV26" s="1" t="s">
        <v>52</v>
      </c>
      <c r="AW26" s="1" t="s">
        <v>666</v>
      </c>
      <c r="AX26" s="1" t="s">
        <v>52</v>
      </c>
      <c r="AY26" s="1" t="s">
        <v>52</v>
      </c>
      <c r="AZ26" s="1" t="s">
        <v>52</v>
      </c>
    </row>
    <row r="27" spans="1:52" ht="30" customHeight="1" x14ac:dyDescent="0.3">
      <c r="A27" s="26" t="s">
        <v>667</v>
      </c>
      <c r="B27" s="26" t="s">
        <v>668</v>
      </c>
      <c r="C27" s="26" t="s">
        <v>620</v>
      </c>
      <c r="D27" s="27">
        <v>0.7</v>
      </c>
      <c r="E27" s="29">
        <f>단가대비표!O12</f>
        <v>1743</v>
      </c>
      <c r="F27" s="32">
        <f>TRUNC(E27*D27,1)</f>
        <v>1220.0999999999999</v>
      </c>
      <c r="G27" s="29">
        <f>단가대비표!P12</f>
        <v>0</v>
      </c>
      <c r="H27" s="32">
        <f>TRUNC(G27*D27,1)</f>
        <v>0</v>
      </c>
      <c r="I27" s="29">
        <f>단가대비표!V12</f>
        <v>0</v>
      </c>
      <c r="J27" s="32">
        <f>TRUNC(I27*D27,1)</f>
        <v>0</v>
      </c>
      <c r="K27" s="29">
        <f t="shared" si="3"/>
        <v>1743</v>
      </c>
      <c r="L27" s="32">
        <f t="shared" si="3"/>
        <v>1220.0999999999999</v>
      </c>
      <c r="M27" s="26" t="s">
        <v>52</v>
      </c>
      <c r="N27" s="1" t="s">
        <v>660</v>
      </c>
      <c r="O27" s="1" t="s">
        <v>669</v>
      </c>
      <c r="P27" s="1" t="s">
        <v>64</v>
      </c>
      <c r="Q27" s="1" t="s">
        <v>64</v>
      </c>
      <c r="R27" s="1" t="s">
        <v>63</v>
      </c>
      <c r="V27">
        <v>1</v>
      </c>
      <c r="AV27" s="1" t="s">
        <v>52</v>
      </c>
      <c r="AW27" s="1" t="s">
        <v>670</v>
      </c>
      <c r="AX27" s="1" t="s">
        <v>52</v>
      </c>
      <c r="AY27" s="1" t="s">
        <v>52</v>
      </c>
      <c r="AZ27" s="1" t="s">
        <v>52</v>
      </c>
    </row>
    <row r="28" spans="1:52" ht="30" customHeight="1" x14ac:dyDescent="0.3">
      <c r="A28" s="26" t="s">
        <v>653</v>
      </c>
      <c r="B28" s="26" t="s">
        <v>624</v>
      </c>
      <c r="C28" s="26" t="s">
        <v>625</v>
      </c>
      <c r="D28" s="27">
        <v>1</v>
      </c>
      <c r="E28" s="29">
        <f>TRUNC(단가대비표!O124*1/8*16/12*25/20, 1)</f>
        <v>0</v>
      </c>
      <c r="F28" s="32">
        <f>TRUNC(E28*D28,1)</f>
        <v>0</v>
      </c>
      <c r="G28" s="29">
        <f>TRUNC(단가대비표!P124*1/8*16/12*25/20, 1)</f>
        <v>36248.9</v>
      </c>
      <c r="H28" s="32">
        <f>TRUNC(G28*D28,1)</f>
        <v>36248.9</v>
      </c>
      <c r="I28" s="29">
        <f>TRUNC(단가대비표!V124*1/8*16/12*25/20, 1)</f>
        <v>0</v>
      </c>
      <c r="J28" s="32">
        <f>TRUNC(I28*D28,1)</f>
        <v>0</v>
      </c>
      <c r="K28" s="29">
        <f t="shared" si="3"/>
        <v>36248.9</v>
      </c>
      <c r="L28" s="32">
        <f t="shared" si="3"/>
        <v>36248.9</v>
      </c>
      <c r="M28" s="26" t="s">
        <v>52</v>
      </c>
      <c r="N28" s="1" t="s">
        <v>660</v>
      </c>
      <c r="O28" s="1" t="s">
        <v>654</v>
      </c>
      <c r="P28" s="1" t="s">
        <v>64</v>
      </c>
      <c r="Q28" s="1" t="s">
        <v>64</v>
      </c>
      <c r="R28" s="1" t="s">
        <v>63</v>
      </c>
      <c r="AV28" s="1" t="s">
        <v>52</v>
      </c>
      <c r="AW28" s="1" t="s">
        <v>671</v>
      </c>
      <c r="AX28" s="1" t="s">
        <v>63</v>
      </c>
      <c r="AY28" s="1" t="s">
        <v>52</v>
      </c>
      <c r="AZ28" s="1" t="s">
        <v>52</v>
      </c>
    </row>
    <row r="29" spans="1:52" ht="30" customHeight="1" x14ac:dyDescent="0.3">
      <c r="A29" s="26" t="s">
        <v>628</v>
      </c>
      <c r="B29" s="26" t="s">
        <v>672</v>
      </c>
      <c r="C29" s="26" t="s">
        <v>556</v>
      </c>
      <c r="D29" s="27">
        <v>1</v>
      </c>
      <c r="E29" s="29">
        <f>TRUNC(SUMIF(V26:V29, RIGHTB(O29, 1), F26:F29)*U29, 2)</f>
        <v>122.01</v>
      </c>
      <c r="F29" s="32">
        <f>TRUNC(E29*D29,1)</f>
        <v>122</v>
      </c>
      <c r="G29" s="29">
        <v>0</v>
      </c>
      <c r="H29" s="32">
        <f>TRUNC(G29*D29,1)</f>
        <v>0</v>
      </c>
      <c r="I29" s="29">
        <v>0</v>
      </c>
      <c r="J29" s="32">
        <f>TRUNC(I29*D29,1)</f>
        <v>0</v>
      </c>
      <c r="K29" s="29">
        <f t="shared" si="3"/>
        <v>122</v>
      </c>
      <c r="L29" s="32">
        <f t="shared" si="3"/>
        <v>122</v>
      </c>
      <c r="M29" s="26" t="s">
        <v>52</v>
      </c>
      <c r="N29" s="1" t="s">
        <v>660</v>
      </c>
      <c r="O29" s="1" t="s">
        <v>557</v>
      </c>
      <c r="P29" s="1" t="s">
        <v>64</v>
      </c>
      <c r="Q29" s="1" t="s">
        <v>64</v>
      </c>
      <c r="R29" s="1" t="s">
        <v>64</v>
      </c>
      <c r="S29">
        <v>0</v>
      </c>
      <c r="T29">
        <v>0</v>
      </c>
      <c r="U29">
        <v>0.1</v>
      </c>
      <c r="AV29" s="1" t="s">
        <v>52</v>
      </c>
      <c r="AW29" s="1" t="s">
        <v>673</v>
      </c>
      <c r="AX29" s="1" t="s">
        <v>52</v>
      </c>
      <c r="AY29" s="1" t="s">
        <v>52</v>
      </c>
      <c r="AZ29" s="1" t="s">
        <v>52</v>
      </c>
    </row>
    <row r="30" spans="1:52" ht="30" customHeight="1" x14ac:dyDescent="0.3">
      <c r="A30" s="26" t="s">
        <v>631</v>
      </c>
      <c r="B30" s="26" t="s">
        <v>52</v>
      </c>
      <c r="C30" s="26" t="s">
        <v>52</v>
      </c>
      <c r="D30" s="27"/>
      <c r="E30" s="29"/>
      <c r="F30" s="32">
        <f>TRUNC(SUMIF(N26:N29, N25, F26:F29),0)</f>
        <v>1342</v>
      </c>
      <c r="G30" s="29"/>
      <c r="H30" s="32">
        <f>TRUNC(SUMIF(N26:N29, N25, H26:H29),0)</f>
        <v>36248</v>
      </c>
      <c r="I30" s="29"/>
      <c r="J30" s="32">
        <f>TRUNC(SUMIF(N26:N29, N25, J26:J29),0)</f>
        <v>525</v>
      </c>
      <c r="K30" s="29"/>
      <c r="L30" s="32">
        <f>F30+H30+J30</f>
        <v>38115</v>
      </c>
      <c r="M30" s="26" t="s">
        <v>52</v>
      </c>
      <c r="N30" s="1" t="s">
        <v>166</v>
      </c>
      <c r="O30" s="1" t="s">
        <v>166</v>
      </c>
      <c r="P30" s="1" t="s">
        <v>52</v>
      </c>
      <c r="Q30" s="1" t="s">
        <v>52</v>
      </c>
      <c r="R30" s="1" t="s">
        <v>52</v>
      </c>
      <c r="AV30" s="1" t="s">
        <v>52</v>
      </c>
      <c r="AW30" s="1" t="s">
        <v>52</v>
      </c>
      <c r="AX30" s="1" t="s">
        <v>52</v>
      </c>
      <c r="AY30" s="1" t="s">
        <v>52</v>
      </c>
      <c r="AZ30" s="1" t="s">
        <v>52</v>
      </c>
    </row>
    <row r="31" spans="1:52" ht="30" customHeight="1" x14ac:dyDescent="0.3">
      <c r="A31" s="27"/>
      <c r="B31" s="27"/>
      <c r="C31" s="27"/>
      <c r="D31" s="27"/>
      <c r="E31" s="29"/>
      <c r="F31" s="32"/>
      <c r="G31" s="29"/>
      <c r="H31" s="32"/>
      <c r="I31" s="29"/>
      <c r="J31" s="32"/>
      <c r="K31" s="29"/>
      <c r="L31" s="32"/>
      <c r="M31" s="27"/>
    </row>
    <row r="32" spans="1:52" ht="30" customHeight="1" x14ac:dyDescent="0.3">
      <c r="A32" s="23" t="s">
        <v>674</v>
      </c>
      <c r="B32" s="24"/>
      <c r="C32" s="24"/>
      <c r="D32" s="24"/>
      <c r="E32" s="28"/>
      <c r="F32" s="31"/>
      <c r="G32" s="28"/>
      <c r="H32" s="31"/>
      <c r="I32" s="28"/>
      <c r="J32" s="31"/>
      <c r="K32" s="28"/>
      <c r="L32" s="31"/>
      <c r="M32" s="25"/>
      <c r="N32" s="1" t="s">
        <v>675</v>
      </c>
    </row>
    <row r="33" spans="1:52" ht="30" customHeight="1" x14ac:dyDescent="0.3">
      <c r="A33" s="26" t="s">
        <v>676</v>
      </c>
      <c r="B33" s="26" t="s">
        <v>677</v>
      </c>
      <c r="C33" s="26" t="s">
        <v>614</v>
      </c>
      <c r="D33" s="27">
        <v>0.2298</v>
      </c>
      <c r="E33" s="29">
        <f>단가대비표!O9</f>
        <v>0</v>
      </c>
      <c r="F33" s="32">
        <f>TRUNC(E33*D33,1)</f>
        <v>0</v>
      </c>
      <c r="G33" s="29">
        <f>단가대비표!P9</f>
        <v>0</v>
      </c>
      <c r="H33" s="32">
        <f>TRUNC(G33*D33,1)</f>
        <v>0</v>
      </c>
      <c r="I33" s="29">
        <f>단가대비표!V9</f>
        <v>136400</v>
      </c>
      <c r="J33" s="32">
        <f>TRUNC(I33*D33,1)</f>
        <v>31344.7</v>
      </c>
      <c r="K33" s="29">
        <f t="shared" ref="K33:L36" si="4">TRUNC(E33+G33+I33,1)</f>
        <v>136400</v>
      </c>
      <c r="L33" s="32">
        <f t="shared" si="4"/>
        <v>31344.7</v>
      </c>
      <c r="M33" s="26" t="s">
        <v>615</v>
      </c>
      <c r="N33" s="1" t="s">
        <v>675</v>
      </c>
      <c r="O33" s="1" t="s">
        <v>680</v>
      </c>
      <c r="P33" s="1" t="s">
        <v>64</v>
      </c>
      <c r="Q33" s="1" t="s">
        <v>64</v>
      </c>
      <c r="R33" s="1" t="s">
        <v>63</v>
      </c>
      <c r="AV33" s="1" t="s">
        <v>52</v>
      </c>
      <c r="AW33" s="1" t="s">
        <v>681</v>
      </c>
      <c r="AX33" s="1" t="s">
        <v>52</v>
      </c>
      <c r="AY33" s="1" t="s">
        <v>52</v>
      </c>
      <c r="AZ33" s="1" t="s">
        <v>52</v>
      </c>
    </row>
    <row r="34" spans="1:52" ht="30" customHeight="1" x14ac:dyDescent="0.3">
      <c r="A34" s="26" t="s">
        <v>618</v>
      </c>
      <c r="B34" s="26" t="s">
        <v>619</v>
      </c>
      <c r="C34" s="26" t="s">
        <v>620</v>
      </c>
      <c r="D34" s="27">
        <v>3.8</v>
      </c>
      <c r="E34" s="29">
        <f>단가대비표!O11</f>
        <v>1656</v>
      </c>
      <c r="F34" s="32">
        <f>TRUNC(E34*D34,1)</f>
        <v>6292.8</v>
      </c>
      <c r="G34" s="29">
        <f>단가대비표!P11</f>
        <v>0</v>
      </c>
      <c r="H34" s="32">
        <f>TRUNC(G34*D34,1)</f>
        <v>0</v>
      </c>
      <c r="I34" s="29">
        <f>단가대비표!V11</f>
        <v>0</v>
      </c>
      <c r="J34" s="32">
        <f>TRUNC(I34*D34,1)</f>
        <v>0</v>
      </c>
      <c r="K34" s="29">
        <f t="shared" si="4"/>
        <v>1656</v>
      </c>
      <c r="L34" s="32">
        <f t="shared" si="4"/>
        <v>6292.8</v>
      </c>
      <c r="M34" s="26" t="s">
        <v>52</v>
      </c>
      <c r="N34" s="1" t="s">
        <v>675</v>
      </c>
      <c r="O34" s="1" t="s">
        <v>621</v>
      </c>
      <c r="P34" s="1" t="s">
        <v>64</v>
      </c>
      <c r="Q34" s="1" t="s">
        <v>64</v>
      </c>
      <c r="R34" s="1" t="s">
        <v>63</v>
      </c>
      <c r="V34">
        <v>1</v>
      </c>
      <c r="AV34" s="1" t="s">
        <v>52</v>
      </c>
      <c r="AW34" s="1" t="s">
        <v>682</v>
      </c>
      <c r="AX34" s="1" t="s">
        <v>52</v>
      </c>
      <c r="AY34" s="1" t="s">
        <v>52</v>
      </c>
      <c r="AZ34" s="1" t="s">
        <v>52</v>
      </c>
    </row>
    <row r="35" spans="1:52" ht="30" customHeight="1" x14ac:dyDescent="0.3">
      <c r="A35" s="26" t="s">
        <v>623</v>
      </c>
      <c r="B35" s="26" t="s">
        <v>624</v>
      </c>
      <c r="C35" s="26" t="s">
        <v>625</v>
      </c>
      <c r="D35" s="27">
        <v>1</v>
      </c>
      <c r="E35" s="29">
        <f>TRUNC(단가대비표!O123*1/8*16/12*25/20, 1)</f>
        <v>0</v>
      </c>
      <c r="F35" s="32">
        <f>TRUNC(E35*D35,1)</f>
        <v>0</v>
      </c>
      <c r="G35" s="29">
        <f>TRUNC(단가대비표!P123*1/8*16/12*25/20, 1)</f>
        <v>59025.599999999999</v>
      </c>
      <c r="H35" s="32">
        <f>TRUNC(G35*D35,1)</f>
        <v>59025.599999999999</v>
      </c>
      <c r="I35" s="29">
        <f>TRUNC(단가대비표!V123*1/8*16/12*25/20, 1)</f>
        <v>0</v>
      </c>
      <c r="J35" s="32">
        <f>TRUNC(I35*D35,1)</f>
        <v>0</v>
      </c>
      <c r="K35" s="29">
        <f t="shared" si="4"/>
        <v>59025.599999999999</v>
      </c>
      <c r="L35" s="32">
        <f t="shared" si="4"/>
        <v>59025.599999999999</v>
      </c>
      <c r="M35" s="26" t="s">
        <v>52</v>
      </c>
      <c r="N35" s="1" t="s">
        <v>675</v>
      </c>
      <c r="O35" s="1" t="s">
        <v>626</v>
      </c>
      <c r="P35" s="1" t="s">
        <v>64</v>
      </c>
      <c r="Q35" s="1" t="s">
        <v>64</v>
      </c>
      <c r="R35" s="1" t="s">
        <v>63</v>
      </c>
      <c r="AV35" s="1" t="s">
        <v>52</v>
      </c>
      <c r="AW35" s="1" t="s">
        <v>683</v>
      </c>
      <c r="AX35" s="1" t="s">
        <v>63</v>
      </c>
      <c r="AY35" s="1" t="s">
        <v>52</v>
      </c>
      <c r="AZ35" s="1" t="s">
        <v>52</v>
      </c>
    </row>
    <row r="36" spans="1:52" ht="30" customHeight="1" x14ac:dyDescent="0.3">
      <c r="A36" s="26" t="s">
        <v>628</v>
      </c>
      <c r="B36" s="26" t="s">
        <v>684</v>
      </c>
      <c r="C36" s="26" t="s">
        <v>556</v>
      </c>
      <c r="D36" s="27">
        <v>1</v>
      </c>
      <c r="E36" s="29">
        <f>TRUNC(SUMIF(V33:V36, RIGHTB(O36, 1), F33:F36)*U36, 2)</f>
        <v>2454.19</v>
      </c>
      <c r="F36" s="32">
        <f>TRUNC(E36*D36,1)</f>
        <v>2454.1</v>
      </c>
      <c r="G36" s="29">
        <v>0</v>
      </c>
      <c r="H36" s="32">
        <f>TRUNC(G36*D36,1)</f>
        <v>0</v>
      </c>
      <c r="I36" s="29">
        <v>0</v>
      </c>
      <c r="J36" s="32">
        <f>TRUNC(I36*D36,1)</f>
        <v>0</v>
      </c>
      <c r="K36" s="29">
        <f t="shared" si="4"/>
        <v>2454.1</v>
      </c>
      <c r="L36" s="32">
        <f t="shared" si="4"/>
        <v>2454.1</v>
      </c>
      <c r="M36" s="26" t="s">
        <v>52</v>
      </c>
      <c r="N36" s="1" t="s">
        <v>675</v>
      </c>
      <c r="O36" s="1" t="s">
        <v>557</v>
      </c>
      <c r="P36" s="1" t="s">
        <v>64</v>
      </c>
      <c r="Q36" s="1" t="s">
        <v>64</v>
      </c>
      <c r="R36" s="1" t="s">
        <v>64</v>
      </c>
      <c r="S36">
        <v>0</v>
      </c>
      <c r="T36">
        <v>0</v>
      </c>
      <c r="U36">
        <v>0.39</v>
      </c>
      <c r="AV36" s="1" t="s">
        <v>52</v>
      </c>
      <c r="AW36" s="1" t="s">
        <v>685</v>
      </c>
      <c r="AX36" s="1" t="s">
        <v>52</v>
      </c>
      <c r="AY36" s="1" t="s">
        <v>52</v>
      </c>
      <c r="AZ36" s="1" t="s">
        <v>52</v>
      </c>
    </row>
    <row r="37" spans="1:52" ht="30" customHeight="1" x14ac:dyDescent="0.3">
      <c r="A37" s="26" t="s">
        <v>631</v>
      </c>
      <c r="B37" s="26" t="s">
        <v>52</v>
      </c>
      <c r="C37" s="26" t="s">
        <v>52</v>
      </c>
      <c r="D37" s="27"/>
      <c r="E37" s="29"/>
      <c r="F37" s="32">
        <f>TRUNC(SUMIF(N33:N36, N32, F33:F36),0)</f>
        <v>8746</v>
      </c>
      <c r="G37" s="29"/>
      <c r="H37" s="32">
        <f>TRUNC(SUMIF(N33:N36, N32, H33:H36),0)</f>
        <v>59025</v>
      </c>
      <c r="I37" s="29"/>
      <c r="J37" s="32">
        <f>TRUNC(SUMIF(N33:N36, N32, J33:J36),0)</f>
        <v>31344</v>
      </c>
      <c r="K37" s="29"/>
      <c r="L37" s="32">
        <f>F37+H37+J37</f>
        <v>99115</v>
      </c>
      <c r="M37" s="26" t="s">
        <v>52</v>
      </c>
      <c r="N37" s="1" t="s">
        <v>166</v>
      </c>
      <c r="O37" s="1" t="s">
        <v>166</v>
      </c>
      <c r="P37" s="1" t="s">
        <v>52</v>
      </c>
      <c r="Q37" s="1" t="s">
        <v>52</v>
      </c>
      <c r="R37" s="1" t="s">
        <v>52</v>
      </c>
      <c r="AV37" s="1" t="s">
        <v>52</v>
      </c>
      <c r="AW37" s="1" t="s">
        <v>52</v>
      </c>
      <c r="AX37" s="1" t="s">
        <v>52</v>
      </c>
      <c r="AY37" s="1" t="s">
        <v>52</v>
      </c>
      <c r="AZ37" s="1" t="s">
        <v>52</v>
      </c>
    </row>
    <row r="38" spans="1:52" ht="30" customHeight="1" x14ac:dyDescent="0.3">
      <c r="A38" s="27"/>
      <c r="B38" s="27"/>
      <c r="C38" s="27"/>
      <c r="D38" s="27"/>
      <c r="E38" s="29"/>
      <c r="F38" s="32"/>
      <c r="G38" s="29"/>
      <c r="H38" s="32"/>
      <c r="I38" s="29"/>
      <c r="J38" s="32"/>
      <c r="K38" s="29"/>
      <c r="L38" s="32"/>
      <c r="M38" s="27"/>
    </row>
    <row r="39" spans="1:52" ht="30" customHeight="1" x14ac:dyDescent="0.3">
      <c r="A39" s="23" t="s">
        <v>686</v>
      </c>
      <c r="B39" s="24"/>
      <c r="C39" s="24"/>
      <c r="D39" s="24"/>
      <c r="E39" s="28"/>
      <c r="F39" s="31"/>
      <c r="G39" s="28"/>
      <c r="H39" s="31"/>
      <c r="I39" s="28"/>
      <c r="J39" s="31"/>
      <c r="K39" s="28"/>
      <c r="L39" s="31"/>
      <c r="M39" s="25"/>
      <c r="N39" s="1" t="s">
        <v>410</v>
      </c>
    </row>
    <row r="40" spans="1:52" ht="30" customHeight="1" x14ac:dyDescent="0.3">
      <c r="A40" s="26" t="s">
        <v>407</v>
      </c>
      <c r="B40" s="26" t="s">
        <v>408</v>
      </c>
      <c r="C40" s="26" t="s">
        <v>60</v>
      </c>
      <c r="D40" s="27">
        <v>1</v>
      </c>
      <c r="E40" s="29">
        <f>단가대비표!O20</f>
        <v>1167</v>
      </c>
      <c r="F40" s="32">
        <f>TRUNC(E40*D40,1)</f>
        <v>1167</v>
      </c>
      <c r="G40" s="29">
        <f>단가대비표!P20</f>
        <v>0</v>
      </c>
      <c r="H40" s="32">
        <f>TRUNC(G40*D40,1)</f>
        <v>0</v>
      </c>
      <c r="I40" s="29">
        <f>단가대비표!V20</f>
        <v>0</v>
      </c>
      <c r="J40" s="32">
        <f>TRUNC(I40*D40,1)</f>
        <v>0</v>
      </c>
      <c r="K40" s="29">
        <f t="shared" ref="K40:L44" si="5">TRUNC(E40+G40+I40,1)</f>
        <v>1167</v>
      </c>
      <c r="L40" s="32">
        <f t="shared" si="5"/>
        <v>1167</v>
      </c>
      <c r="M40" s="26" t="s">
        <v>52</v>
      </c>
      <c r="N40" s="1" t="s">
        <v>410</v>
      </c>
      <c r="O40" s="1" t="s">
        <v>688</v>
      </c>
      <c r="P40" s="1" t="s">
        <v>64</v>
      </c>
      <c r="Q40" s="1" t="s">
        <v>64</v>
      </c>
      <c r="R40" s="1" t="s">
        <v>63</v>
      </c>
      <c r="V40">
        <v>1</v>
      </c>
      <c r="AV40" s="1" t="s">
        <v>52</v>
      </c>
      <c r="AW40" s="1" t="s">
        <v>689</v>
      </c>
      <c r="AX40" s="1" t="s">
        <v>52</v>
      </c>
      <c r="AY40" s="1" t="s">
        <v>52</v>
      </c>
      <c r="AZ40" s="1" t="s">
        <v>52</v>
      </c>
    </row>
    <row r="41" spans="1:52" ht="30" customHeight="1" x14ac:dyDescent="0.3">
      <c r="A41" s="26" t="s">
        <v>407</v>
      </c>
      <c r="B41" s="26" t="s">
        <v>408</v>
      </c>
      <c r="C41" s="26" t="s">
        <v>60</v>
      </c>
      <c r="D41" s="27">
        <v>0.05</v>
      </c>
      <c r="E41" s="29">
        <f>단가대비표!O20</f>
        <v>1167</v>
      </c>
      <c r="F41" s="32">
        <f>TRUNC(E41*D41,1)</f>
        <v>58.3</v>
      </c>
      <c r="G41" s="29">
        <f>단가대비표!P20</f>
        <v>0</v>
      </c>
      <c r="H41" s="32">
        <f>TRUNC(G41*D41,1)</f>
        <v>0</v>
      </c>
      <c r="I41" s="29">
        <f>단가대비표!V20</f>
        <v>0</v>
      </c>
      <c r="J41" s="32">
        <f>TRUNC(I41*D41,1)</f>
        <v>0</v>
      </c>
      <c r="K41" s="29">
        <f t="shared" si="5"/>
        <v>1167</v>
      </c>
      <c r="L41" s="32">
        <f t="shared" si="5"/>
        <v>58.3</v>
      </c>
      <c r="M41" s="26" t="s">
        <v>52</v>
      </c>
      <c r="N41" s="1" t="s">
        <v>410</v>
      </c>
      <c r="O41" s="1" t="s">
        <v>688</v>
      </c>
      <c r="P41" s="1" t="s">
        <v>64</v>
      </c>
      <c r="Q41" s="1" t="s">
        <v>64</v>
      </c>
      <c r="R41" s="1" t="s">
        <v>63</v>
      </c>
      <c r="AV41" s="1" t="s">
        <v>52</v>
      </c>
      <c r="AW41" s="1" t="s">
        <v>689</v>
      </c>
      <c r="AX41" s="1" t="s">
        <v>52</v>
      </c>
      <c r="AY41" s="1" t="s">
        <v>52</v>
      </c>
      <c r="AZ41" s="1" t="s">
        <v>52</v>
      </c>
    </row>
    <row r="42" spans="1:52" ht="30" customHeight="1" x14ac:dyDescent="0.3">
      <c r="A42" s="26" t="s">
        <v>690</v>
      </c>
      <c r="B42" s="26" t="s">
        <v>691</v>
      </c>
      <c r="C42" s="26" t="s">
        <v>556</v>
      </c>
      <c r="D42" s="27">
        <v>1</v>
      </c>
      <c r="E42" s="29">
        <f>TRUNC(SUMIF(V40:V44, RIGHTB(O42, 1), F40:F44)*U42, 2)</f>
        <v>23.34</v>
      </c>
      <c r="F42" s="32">
        <f>TRUNC(E42*D42,1)</f>
        <v>23.3</v>
      </c>
      <c r="G42" s="29">
        <v>0</v>
      </c>
      <c r="H42" s="32">
        <f>TRUNC(G42*D42,1)</f>
        <v>0</v>
      </c>
      <c r="I42" s="29">
        <v>0</v>
      </c>
      <c r="J42" s="32">
        <f>TRUNC(I42*D42,1)</f>
        <v>0</v>
      </c>
      <c r="K42" s="29">
        <f t="shared" si="5"/>
        <v>23.3</v>
      </c>
      <c r="L42" s="32">
        <f t="shared" si="5"/>
        <v>23.3</v>
      </c>
      <c r="M42" s="26" t="s">
        <v>52</v>
      </c>
      <c r="N42" s="1" t="s">
        <v>410</v>
      </c>
      <c r="O42" s="1" t="s">
        <v>557</v>
      </c>
      <c r="P42" s="1" t="s">
        <v>64</v>
      </c>
      <c r="Q42" s="1" t="s">
        <v>64</v>
      </c>
      <c r="R42" s="1" t="s">
        <v>64</v>
      </c>
      <c r="S42">
        <v>0</v>
      </c>
      <c r="T42">
        <v>0</v>
      </c>
      <c r="U42">
        <v>0.02</v>
      </c>
      <c r="AV42" s="1" t="s">
        <v>52</v>
      </c>
      <c r="AW42" s="1" t="s">
        <v>692</v>
      </c>
      <c r="AX42" s="1" t="s">
        <v>52</v>
      </c>
      <c r="AY42" s="1" t="s">
        <v>52</v>
      </c>
      <c r="AZ42" s="1" t="s">
        <v>52</v>
      </c>
    </row>
    <row r="43" spans="1:52" ht="30" customHeight="1" x14ac:dyDescent="0.3">
      <c r="A43" s="26" t="s">
        <v>693</v>
      </c>
      <c r="B43" s="26" t="s">
        <v>624</v>
      </c>
      <c r="C43" s="26" t="s">
        <v>625</v>
      </c>
      <c r="D43" s="27">
        <v>1.9E-2</v>
      </c>
      <c r="E43" s="29">
        <f>단가대비표!O126</f>
        <v>0</v>
      </c>
      <c r="F43" s="32">
        <f>TRUNC(E43*D43,1)</f>
        <v>0</v>
      </c>
      <c r="G43" s="29">
        <f>단가대비표!P126</f>
        <v>306274</v>
      </c>
      <c r="H43" s="32">
        <f>TRUNC(G43*D43,1)</f>
        <v>5819.2</v>
      </c>
      <c r="I43" s="29">
        <f>단가대비표!V126</f>
        <v>0</v>
      </c>
      <c r="J43" s="32">
        <f>TRUNC(I43*D43,1)</f>
        <v>0</v>
      </c>
      <c r="K43" s="29">
        <f t="shared" si="5"/>
        <v>306274</v>
      </c>
      <c r="L43" s="32">
        <f t="shared" si="5"/>
        <v>5819.2</v>
      </c>
      <c r="M43" s="26" t="s">
        <v>52</v>
      </c>
      <c r="N43" s="1" t="s">
        <v>410</v>
      </c>
      <c r="O43" s="1" t="s">
        <v>694</v>
      </c>
      <c r="P43" s="1" t="s">
        <v>64</v>
      </c>
      <c r="Q43" s="1" t="s">
        <v>64</v>
      </c>
      <c r="R43" s="1" t="s">
        <v>63</v>
      </c>
      <c r="W43">
        <v>2</v>
      </c>
      <c r="AV43" s="1" t="s">
        <v>52</v>
      </c>
      <c r="AW43" s="1" t="s">
        <v>695</v>
      </c>
      <c r="AX43" s="1" t="s">
        <v>52</v>
      </c>
      <c r="AY43" s="1" t="s">
        <v>52</v>
      </c>
      <c r="AZ43" s="1" t="s">
        <v>52</v>
      </c>
    </row>
    <row r="44" spans="1:52" ht="30" customHeight="1" x14ac:dyDescent="0.3">
      <c r="A44" s="26" t="s">
        <v>696</v>
      </c>
      <c r="B44" s="26" t="s">
        <v>697</v>
      </c>
      <c r="C44" s="26" t="s">
        <v>556</v>
      </c>
      <c r="D44" s="27">
        <v>1</v>
      </c>
      <c r="E44" s="29">
        <f>TRUNC(SUMIF(W40:W44, RIGHTB(O44, 1), H40:H44)*U44, 2)</f>
        <v>174.57</v>
      </c>
      <c r="F44" s="32">
        <f>TRUNC(E44*D44,1)</f>
        <v>174.5</v>
      </c>
      <c r="G44" s="29">
        <v>0</v>
      </c>
      <c r="H44" s="32">
        <f>TRUNC(G44*D44,1)</f>
        <v>0</v>
      </c>
      <c r="I44" s="29">
        <v>0</v>
      </c>
      <c r="J44" s="32">
        <f>TRUNC(I44*D44,1)</f>
        <v>0</v>
      </c>
      <c r="K44" s="29">
        <f t="shared" si="5"/>
        <v>174.5</v>
      </c>
      <c r="L44" s="32">
        <f t="shared" si="5"/>
        <v>174.5</v>
      </c>
      <c r="M44" s="26" t="s">
        <v>52</v>
      </c>
      <c r="N44" s="1" t="s">
        <v>410</v>
      </c>
      <c r="O44" s="1" t="s">
        <v>698</v>
      </c>
      <c r="P44" s="1" t="s">
        <v>64</v>
      </c>
      <c r="Q44" s="1" t="s">
        <v>64</v>
      </c>
      <c r="R44" s="1" t="s">
        <v>64</v>
      </c>
      <c r="S44">
        <v>1</v>
      </c>
      <c r="T44">
        <v>0</v>
      </c>
      <c r="U44">
        <v>0.03</v>
      </c>
      <c r="AV44" s="1" t="s">
        <v>52</v>
      </c>
      <c r="AW44" s="1" t="s">
        <v>692</v>
      </c>
      <c r="AX44" s="1" t="s">
        <v>52</v>
      </c>
      <c r="AY44" s="1" t="s">
        <v>52</v>
      </c>
      <c r="AZ44" s="1" t="s">
        <v>52</v>
      </c>
    </row>
    <row r="45" spans="1:52" ht="30" customHeight="1" x14ac:dyDescent="0.3">
      <c r="A45" s="26" t="s">
        <v>631</v>
      </c>
      <c r="B45" s="26" t="s">
        <v>52</v>
      </c>
      <c r="C45" s="26" t="s">
        <v>52</v>
      </c>
      <c r="D45" s="27"/>
      <c r="E45" s="29"/>
      <c r="F45" s="32">
        <f>TRUNC(SUMIF(N40:N44, N39, F40:F44),0)</f>
        <v>1423</v>
      </c>
      <c r="G45" s="29"/>
      <c r="H45" s="32">
        <f>TRUNC(SUMIF(N40:N44, N39, H40:H44),0)</f>
        <v>5819</v>
      </c>
      <c r="I45" s="29"/>
      <c r="J45" s="32">
        <f>TRUNC(SUMIF(N40:N44, N39, J40:J44),0)</f>
        <v>0</v>
      </c>
      <c r="K45" s="29"/>
      <c r="L45" s="32">
        <f>F45+H45+J45</f>
        <v>7242</v>
      </c>
      <c r="M45" s="26" t="s">
        <v>52</v>
      </c>
      <c r="N45" s="1" t="s">
        <v>166</v>
      </c>
      <c r="O45" s="1" t="s">
        <v>166</v>
      </c>
      <c r="P45" s="1" t="s">
        <v>52</v>
      </c>
      <c r="Q45" s="1" t="s">
        <v>52</v>
      </c>
      <c r="R45" s="1" t="s">
        <v>52</v>
      </c>
      <c r="AV45" s="1" t="s">
        <v>52</v>
      </c>
      <c r="AW45" s="1" t="s">
        <v>52</v>
      </c>
      <c r="AX45" s="1" t="s">
        <v>52</v>
      </c>
      <c r="AY45" s="1" t="s">
        <v>52</v>
      </c>
      <c r="AZ45" s="1" t="s">
        <v>52</v>
      </c>
    </row>
    <row r="46" spans="1:52" ht="30" customHeight="1" x14ac:dyDescent="0.3">
      <c r="A46" s="27"/>
      <c r="B46" s="27"/>
      <c r="C46" s="27"/>
      <c r="D46" s="27"/>
      <c r="E46" s="29"/>
      <c r="F46" s="32"/>
      <c r="G46" s="29"/>
      <c r="H46" s="32"/>
      <c r="I46" s="29"/>
      <c r="J46" s="32"/>
      <c r="K46" s="29"/>
      <c r="L46" s="32"/>
      <c r="M46" s="27"/>
    </row>
    <row r="47" spans="1:52" ht="30" customHeight="1" x14ac:dyDescent="0.3">
      <c r="A47" s="23" t="s">
        <v>699</v>
      </c>
      <c r="B47" s="24"/>
      <c r="C47" s="24"/>
      <c r="D47" s="24"/>
      <c r="E47" s="28"/>
      <c r="F47" s="31"/>
      <c r="G47" s="28"/>
      <c r="H47" s="31"/>
      <c r="I47" s="28"/>
      <c r="J47" s="31"/>
      <c r="K47" s="28"/>
      <c r="L47" s="31"/>
      <c r="M47" s="25"/>
      <c r="N47" s="1" t="s">
        <v>414</v>
      </c>
    </row>
    <row r="48" spans="1:52" ht="30" customHeight="1" x14ac:dyDescent="0.3">
      <c r="A48" s="26" t="s">
        <v>407</v>
      </c>
      <c r="B48" s="26" t="s">
        <v>412</v>
      </c>
      <c r="C48" s="26" t="s">
        <v>60</v>
      </c>
      <c r="D48" s="27">
        <v>1</v>
      </c>
      <c r="E48" s="29">
        <f>단가대비표!O21</f>
        <v>1906</v>
      </c>
      <c r="F48" s="32">
        <f>TRUNC(E48*D48,1)</f>
        <v>1906</v>
      </c>
      <c r="G48" s="29">
        <f>단가대비표!P21</f>
        <v>0</v>
      </c>
      <c r="H48" s="32">
        <f>TRUNC(G48*D48,1)</f>
        <v>0</v>
      </c>
      <c r="I48" s="29">
        <f>단가대비표!V21</f>
        <v>0</v>
      </c>
      <c r="J48" s="32">
        <f>TRUNC(I48*D48,1)</f>
        <v>0</v>
      </c>
      <c r="K48" s="29">
        <f t="shared" ref="K48:L52" si="6">TRUNC(E48+G48+I48,1)</f>
        <v>1906</v>
      </c>
      <c r="L48" s="32">
        <f t="shared" si="6"/>
        <v>1906</v>
      </c>
      <c r="M48" s="26" t="s">
        <v>52</v>
      </c>
      <c r="N48" s="1" t="s">
        <v>414</v>
      </c>
      <c r="O48" s="1" t="s">
        <v>700</v>
      </c>
      <c r="P48" s="1" t="s">
        <v>64</v>
      </c>
      <c r="Q48" s="1" t="s">
        <v>64</v>
      </c>
      <c r="R48" s="1" t="s">
        <v>63</v>
      </c>
      <c r="V48">
        <v>1</v>
      </c>
      <c r="AV48" s="1" t="s">
        <v>52</v>
      </c>
      <c r="AW48" s="1" t="s">
        <v>701</v>
      </c>
      <c r="AX48" s="1" t="s">
        <v>52</v>
      </c>
      <c r="AY48" s="1" t="s">
        <v>52</v>
      </c>
      <c r="AZ48" s="1" t="s">
        <v>52</v>
      </c>
    </row>
    <row r="49" spans="1:52" ht="30" customHeight="1" x14ac:dyDescent="0.3">
      <c r="A49" s="26" t="s">
        <v>407</v>
      </c>
      <c r="B49" s="26" t="s">
        <v>412</v>
      </c>
      <c r="C49" s="26" t="s">
        <v>60</v>
      </c>
      <c r="D49" s="27">
        <v>0.05</v>
      </c>
      <c r="E49" s="29">
        <f>단가대비표!O21</f>
        <v>1906</v>
      </c>
      <c r="F49" s="32">
        <f>TRUNC(E49*D49,1)</f>
        <v>95.3</v>
      </c>
      <c r="G49" s="29">
        <f>단가대비표!P21</f>
        <v>0</v>
      </c>
      <c r="H49" s="32">
        <f>TRUNC(G49*D49,1)</f>
        <v>0</v>
      </c>
      <c r="I49" s="29">
        <f>단가대비표!V21</f>
        <v>0</v>
      </c>
      <c r="J49" s="32">
        <f>TRUNC(I49*D49,1)</f>
        <v>0</v>
      </c>
      <c r="K49" s="29">
        <f t="shared" si="6"/>
        <v>1906</v>
      </c>
      <c r="L49" s="32">
        <f t="shared" si="6"/>
        <v>95.3</v>
      </c>
      <c r="M49" s="26" t="s">
        <v>52</v>
      </c>
      <c r="N49" s="1" t="s">
        <v>414</v>
      </c>
      <c r="O49" s="1" t="s">
        <v>700</v>
      </c>
      <c r="P49" s="1" t="s">
        <v>64</v>
      </c>
      <c r="Q49" s="1" t="s">
        <v>64</v>
      </c>
      <c r="R49" s="1" t="s">
        <v>63</v>
      </c>
      <c r="AV49" s="1" t="s">
        <v>52</v>
      </c>
      <c r="AW49" s="1" t="s">
        <v>701</v>
      </c>
      <c r="AX49" s="1" t="s">
        <v>52</v>
      </c>
      <c r="AY49" s="1" t="s">
        <v>52</v>
      </c>
      <c r="AZ49" s="1" t="s">
        <v>52</v>
      </c>
    </row>
    <row r="50" spans="1:52" ht="30" customHeight="1" x14ac:dyDescent="0.3">
      <c r="A50" s="26" t="s">
        <v>690</v>
      </c>
      <c r="B50" s="26" t="s">
        <v>691</v>
      </c>
      <c r="C50" s="26" t="s">
        <v>556</v>
      </c>
      <c r="D50" s="27">
        <v>1</v>
      </c>
      <c r="E50" s="29">
        <f>TRUNC(SUMIF(V48:V52, RIGHTB(O50, 1), F48:F52)*U50, 2)</f>
        <v>38.119999999999997</v>
      </c>
      <c r="F50" s="32">
        <f>TRUNC(E50*D50,1)</f>
        <v>38.1</v>
      </c>
      <c r="G50" s="29">
        <v>0</v>
      </c>
      <c r="H50" s="32">
        <f>TRUNC(G50*D50,1)</f>
        <v>0</v>
      </c>
      <c r="I50" s="29">
        <v>0</v>
      </c>
      <c r="J50" s="32">
        <f>TRUNC(I50*D50,1)</f>
        <v>0</v>
      </c>
      <c r="K50" s="29">
        <f t="shared" si="6"/>
        <v>38.1</v>
      </c>
      <c r="L50" s="32">
        <f t="shared" si="6"/>
        <v>38.1</v>
      </c>
      <c r="M50" s="26" t="s">
        <v>52</v>
      </c>
      <c r="N50" s="1" t="s">
        <v>414</v>
      </c>
      <c r="O50" s="1" t="s">
        <v>557</v>
      </c>
      <c r="P50" s="1" t="s">
        <v>64</v>
      </c>
      <c r="Q50" s="1" t="s">
        <v>64</v>
      </c>
      <c r="R50" s="1" t="s">
        <v>64</v>
      </c>
      <c r="S50">
        <v>0</v>
      </c>
      <c r="T50">
        <v>0</v>
      </c>
      <c r="U50">
        <v>0.02</v>
      </c>
      <c r="AV50" s="1" t="s">
        <v>52</v>
      </c>
      <c r="AW50" s="1" t="s">
        <v>702</v>
      </c>
      <c r="AX50" s="1" t="s">
        <v>52</v>
      </c>
      <c r="AY50" s="1" t="s">
        <v>52</v>
      </c>
      <c r="AZ50" s="1" t="s">
        <v>52</v>
      </c>
    </row>
    <row r="51" spans="1:52" ht="30" customHeight="1" x14ac:dyDescent="0.3">
      <c r="A51" s="26" t="s">
        <v>693</v>
      </c>
      <c r="B51" s="26" t="s">
        <v>624</v>
      </c>
      <c r="C51" s="26" t="s">
        <v>625</v>
      </c>
      <c r="D51" s="27">
        <v>1.9E-2</v>
      </c>
      <c r="E51" s="29">
        <f>단가대비표!O126</f>
        <v>0</v>
      </c>
      <c r="F51" s="32">
        <f>TRUNC(E51*D51,1)</f>
        <v>0</v>
      </c>
      <c r="G51" s="29">
        <f>단가대비표!P126</f>
        <v>306274</v>
      </c>
      <c r="H51" s="32">
        <f>TRUNC(G51*D51,1)</f>
        <v>5819.2</v>
      </c>
      <c r="I51" s="29">
        <f>단가대비표!V126</f>
        <v>0</v>
      </c>
      <c r="J51" s="32">
        <f>TRUNC(I51*D51,1)</f>
        <v>0</v>
      </c>
      <c r="K51" s="29">
        <f t="shared" si="6"/>
        <v>306274</v>
      </c>
      <c r="L51" s="32">
        <f t="shared" si="6"/>
        <v>5819.2</v>
      </c>
      <c r="M51" s="26" t="s">
        <v>52</v>
      </c>
      <c r="N51" s="1" t="s">
        <v>414</v>
      </c>
      <c r="O51" s="1" t="s">
        <v>694</v>
      </c>
      <c r="P51" s="1" t="s">
        <v>64</v>
      </c>
      <c r="Q51" s="1" t="s">
        <v>64</v>
      </c>
      <c r="R51" s="1" t="s">
        <v>63</v>
      </c>
      <c r="W51">
        <v>2</v>
      </c>
      <c r="AV51" s="1" t="s">
        <v>52</v>
      </c>
      <c r="AW51" s="1" t="s">
        <v>703</v>
      </c>
      <c r="AX51" s="1" t="s">
        <v>52</v>
      </c>
      <c r="AY51" s="1" t="s">
        <v>52</v>
      </c>
      <c r="AZ51" s="1" t="s">
        <v>52</v>
      </c>
    </row>
    <row r="52" spans="1:52" ht="30" customHeight="1" x14ac:dyDescent="0.3">
      <c r="A52" s="26" t="s">
        <v>696</v>
      </c>
      <c r="B52" s="26" t="s">
        <v>697</v>
      </c>
      <c r="C52" s="26" t="s">
        <v>556</v>
      </c>
      <c r="D52" s="27">
        <v>1</v>
      </c>
      <c r="E52" s="29">
        <f>TRUNC(SUMIF(W48:W52, RIGHTB(O52, 1), H48:H52)*U52, 2)</f>
        <v>174.57</v>
      </c>
      <c r="F52" s="32">
        <f>TRUNC(E52*D52,1)</f>
        <v>174.5</v>
      </c>
      <c r="G52" s="29">
        <v>0</v>
      </c>
      <c r="H52" s="32">
        <f>TRUNC(G52*D52,1)</f>
        <v>0</v>
      </c>
      <c r="I52" s="29">
        <v>0</v>
      </c>
      <c r="J52" s="32">
        <f>TRUNC(I52*D52,1)</f>
        <v>0</v>
      </c>
      <c r="K52" s="29">
        <f t="shared" si="6"/>
        <v>174.5</v>
      </c>
      <c r="L52" s="32">
        <f t="shared" si="6"/>
        <v>174.5</v>
      </c>
      <c r="M52" s="26" t="s">
        <v>52</v>
      </c>
      <c r="N52" s="1" t="s">
        <v>414</v>
      </c>
      <c r="O52" s="1" t="s">
        <v>698</v>
      </c>
      <c r="P52" s="1" t="s">
        <v>64</v>
      </c>
      <c r="Q52" s="1" t="s">
        <v>64</v>
      </c>
      <c r="R52" s="1" t="s">
        <v>64</v>
      </c>
      <c r="S52">
        <v>1</v>
      </c>
      <c r="T52">
        <v>0</v>
      </c>
      <c r="U52">
        <v>0.03</v>
      </c>
      <c r="AV52" s="1" t="s">
        <v>52</v>
      </c>
      <c r="AW52" s="1" t="s">
        <v>702</v>
      </c>
      <c r="AX52" s="1" t="s">
        <v>52</v>
      </c>
      <c r="AY52" s="1" t="s">
        <v>52</v>
      </c>
      <c r="AZ52" s="1" t="s">
        <v>52</v>
      </c>
    </row>
    <row r="53" spans="1:52" ht="30" customHeight="1" x14ac:dyDescent="0.3">
      <c r="A53" s="26" t="s">
        <v>631</v>
      </c>
      <c r="B53" s="26" t="s">
        <v>52</v>
      </c>
      <c r="C53" s="26" t="s">
        <v>52</v>
      </c>
      <c r="D53" s="27"/>
      <c r="E53" s="29"/>
      <c r="F53" s="32">
        <f>TRUNC(SUMIF(N48:N52, N47, F48:F52),0)</f>
        <v>2213</v>
      </c>
      <c r="G53" s="29"/>
      <c r="H53" s="32">
        <f>TRUNC(SUMIF(N48:N52, N47, H48:H52),0)</f>
        <v>5819</v>
      </c>
      <c r="I53" s="29"/>
      <c r="J53" s="32">
        <f>TRUNC(SUMIF(N48:N52, N47, J48:J52),0)</f>
        <v>0</v>
      </c>
      <c r="K53" s="29"/>
      <c r="L53" s="32">
        <f>F53+H53+J53</f>
        <v>8032</v>
      </c>
      <c r="M53" s="26" t="s">
        <v>52</v>
      </c>
      <c r="N53" s="1" t="s">
        <v>166</v>
      </c>
      <c r="O53" s="1" t="s">
        <v>166</v>
      </c>
      <c r="P53" s="1" t="s">
        <v>52</v>
      </c>
      <c r="Q53" s="1" t="s">
        <v>52</v>
      </c>
      <c r="R53" s="1" t="s">
        <v>52</v>
      </c>
      <c r="AV53" s="1" t="s">
        <v>52</v>
      </c>
      <c r="AW53" s="1" t="s">
        <v>52</v>
      </c>
      <c r="AX53" s="1" t="s">
        <v>52</v>
      </c>
      <c r="AY53" s="1" t="s">
        <v>52</v>
      </c>
      <c r="AZ53" s="1" t="s">
        <v>52</v>
      </c>
    </row>
    <row r="54" spans="1:52" ht="30" customHeight="1" x14ac:dyDescent="0.3">
      <c r="A54" s="27"/>
      <c r="B54" s="27"/>
      <c r="C54" s="27"/>
      <c r="D54" s="27"/>
      <c r="E54" s="29"/>
      <c r="F54" s="32"/>
      <c r="G54" s="29"/>
      <c r="H54" s="32"/>
      <c r="I54" s="29"/>
      <c r="J54" s="32"/>
      <c r="K54" s="29"/>
      <c r="L54" s="32"/>
      <c r="M54" s="27"/>
    </row>
    <row r="55" spans="1:52" ht="30" customHeight="1" x14ac:dyDescent="0.3">
      <c r="A55" s="23" t="s">
        <v>704</v>
      </c>
      <c r="B55" s="24"/>
      <c r="C55" s="24"/>
      <c r="D55" s="24"/>
      <c r="E55" s="28"/>
      <c r="F55" s="31"/>
      <c r="G55" s="28"/>
      <c r="H55" s="31"/>
      <c r="I55" s="28"/>
      <c r="J55" s="31"/>
      <c r="K55" s="28"/>
      <c r="L55" s="31"/>
      <c r="M55" s="25"/>
      <c r="N55" s="1" t="s">
        <v>140</v>
      </c>
    </row>
    <row r="56" spans="1:52" ht="30" customHeight="1" x14ac:dyDescent="0.3">
      <c r="A56" s="26" t="s">
        <v>137</v>
      </c>
      <c r="B56" s="26" t="s">
        <v>706</v>
      </c>
      <c r="C56" s="26" t="s">
        <v>133</v>
      </c>
      <c r="D56" s="27">
        <v>1</v>
      </c>
      <c r="E56" s="29">
        <f>단가대비표!O81</f>
        <v>4361</v>
      </c>
      <c r="F56" s="32">
        <f>TRUNC(E56*D56,1)</f>
        <v>4361</v>
      </c>
      <c r="G56" s="29">
        <f>단가대비표!P81</f>
        <v>0</v>
      </c>
      <c r="H56" s="32">
        <f>TRUNC(G56*D56,1)</f>
        <v>0</v>
      </c>
      <c r="I56" s="29">
        <f>단가대비표!V81</f>
        <v>0</v>
      </c>
      <c r="J56" s="32">
        <f>TRUNC(I56*D56,1)</f>
        <v>0</v>
      </c>
      <c r="K56" s="29">
        <f t="shared" ref="K56:L58" si="7">TRUNC(E56+G56+I56,1)</f>
        <v>4361</v>
      </c>
      <c r="L56" s="32">
        <f t="shared" si="7"/>
        <v>4361</v>
      </c>
      <c r="M56" s="26" t="s">
        <v>52</v>
      </c>
      <c r="N56" s="1" t="s">
        <v>140</v>
      </c>
      <c r="O56" s="1" t="s">
        <v>707</v>
      </c>
      <c r="P56" s="1" t="s">
        <v>64</v>
      </c>
      <c r="Q56" s="1" t="s">
        <v>64</v>
      </c>
      <c r="R56" s="1" t="s">
        <v>63</v>
      </c>
      <c r="AV56" s="1" t="s">
        <v>52</v>
      </c>
      <c r="AW56" s="1" t="s">
        <v>708</v>
      </c>
      <c r="AX56" s="1" t="s">
        <v>52</v>
      </c>
      <c r="AY56" s="1" t="s">
        <v>52</v>
      </c>
      <c r="AZ56" s="1" t="s">
        <v>52</v>
      </c>
    </row>
    <row r="57" spans="1:52" ht="30" customHeight="1" x14ac:dyDescent="0.3">
      <c r="A57" s="26" t="s">
        <v>709</v>
      </c>
      <c r="B57" s="26" t="s">
        <v>624</v>
      </c>
      <c r="C57" s="26" t="s">
        <v>625</v>
      </c>
      <c r="D57" s="27">
        <v>0.03</v>
      </c>
      <c r="E57" s="29">
        <f>단가대비표!O127</f>
        <v>0</v>
      </c>
      <c r="F57" s="32">
        <f>TRUNC(E57*D57,1)</f>
        <v>0</v>
      </c>
      <c r="G57" s="29">
        <f>단가대비표!P127</f>
        <v>286219</v>
      </c>
      <c r="H57" s="32">
        <f>TRUNC(G57*D57,1)</f>
        <v>8586.5</v>
      </c>
      <c r="I57" s="29">
        <f>단가대비표!V127</f>
        <v>0</v>
      </c>
      <c r="J57" s="32">
        <f>TRUNC(I57*D57,1)</f>
        <v>0</v>
      </c>
      <c r="K57" s="29">
        <f t="shared" si="7"/>
        <v>286219</v>
      </c>
      <c r="L57" s="32">
        <f t="shared" si="7"/>
        <v>8586.5</v>
      </c>
      <c r="M57" s="26" t="s">
        <v>52</v>
      </c>
      <c r="N57" s="1" t="s">
        <v>140</v>
      </c>
      <c r="O57" s="1" t="s">
        <v>710</v>
      </c>
      <c r="P57" s="1" t="s">
        <v>64</v>
      </c>
      <c r="Q57" s="1" t="s">
        <v>64</v>
      </c>
      <c r="R57" s="1" t="s">
        <v>63</v>
      </c>
      <c r="V57">
        <v>1</v>
      </c>
      <c r="AV57" s="1" t="s">
        <v>52</v>
      </c>
      <c r="AW57" s="1" t="s">
        <v>711</v>
      </c>
      <c r="AX57" s="1" t="s">
        <v>52</v>
      </c>
      <c r="AY57" s="1" t="s">
        <v>52</v>
      </c>
      <c r="AZ57" s="1" t="s">
        <v>52</v>
      </c>
    </row>
    <row r="58" spans="1:52" ht="30" customHeight="1" x14ac:dyDescent="0.3">
      <c r="A58" s="26" t="s">
        <v>696</v>
      </c>
      <c r="B58" s="26" t="s">
        <v>697</v>
      </c>
      <c r="C58" s="26" t="s">
        <v>556</v>
      </c>
      <c r="D58" s="27">
        <v>1</v>
      </c>
      <c r="E58" s="29">
        <f>TRUNC(SUMIF(V56:V58, RIGHTB(O58, 1), H56:H58)*U58, 2)</f>
        <v>257.58999999999997</v>
      </c>
      <c r="F58" s="32">
        <f>TRUNC(E58*D58,1)</f>
        <v>257.5</v>
      </c>
      <c r="G58" s="29">
        <v>0</v>
      </c>
      <c r="H58" s="32">
        <f>TRUNC(G58*D58,1)</f>
        <v>0</v>
      </c>
      <c r="I58" s="29">
        <v>0</v>
      </c>
      <c r="J58" s="32">
        <f>TRUNC(I58*D58,1)</f>
        <v>0</v>
      </c>
      <c r="K58" s="29">
        <f t="shared" si="7"/>
        <v>257.5</v>
      </c>
      <c r="L58" s="32">
        <f t="shared" si="7"/>
        <v>257.5</v>
      </c>
      <c r="M58" s="26" t="s">
        <v>52</v>
      </c>
      <c r="N58" s="1" t="s">
        <v>140</v>
      </c>
      <c r="O58" s="1" t="s">
        <v>557</v>
      </c>
      <c r="P58" s="1" t="s">
        <v>64</v>
      </c>
      <c r="Q58" s="1" t="s">
        <v>64</v>
      </c>
      <c r="R58" s="1" t="s">
        <v>64</v>
      </c>
      <c r="S58">
        <v>1</v>
      </c>
      <c r="T58">
        <v>0</v>
      </c>
      <c r="U58">
        <v>0.03</v>
      </c>
      <c r="AV58" s="1" t="s">
        <v>52</v>
      </c>
      <c r="AW58" s="1" t="s">
        <v>712</v>
      </c>
      <c r="AX58" s="1" t="s">
        <v>52</v>
      </c>
      <c r="AY58" s="1" t="s">
        <v>52</v>
      </c>
      <c r="AZ58" s="1" t="s">
        <v>52</v>
      </c>
    </row>
    <row r="59" spans="1:52" ht="30" customHeight="1" x14ac:dyDescent="0.3">
      <c r="A59" s="26" t="s">
        <v>631</v>
      </c>
      <c r="B59" s="26" t="s">
        <v>52</v>
      </c>
      <c r="C59" s="26" t="s">
        <v>52</v>
      </c>
      <c r="D59" s="27"/>
      <c r="E59" s="29"/>
      <c r="F59" s="32">
        <f>TRUNC(SUMIF(N56:N58, N55, F56:F58),0)</f>
        <v>4618</v>
      </c>
      <c r="G59" s="29"/>
      <c r="H59" s="32">
        <f>TRUNC(SUMIF(N56:N58, N55, H56:H58),0)</f>
        <v>8586</v>
      </c>
      <c r="I59" s="29"/>
      <c r="J59" s="32">
        <f>TRUNC(SUMIF(N56:N58, N55, J56:J58),0)</f>
        <v>0</v>
      </c>
      <c r="K59" s="29"/>
      <c r="L59" s="32">
        <f>F59+H59+J59</f>
        <v>13204</v>
      </c>
      <c r="M59" s="26" t="s">
        <v>52</v>
      </c>
      <c r="N59" s="1" t="s">
        <v>166</v>
      </c>
      <c r="O59" s="1" t="s">
        <v>166</v>
      </c>
      <c r="P59" s="1" t="s">
        <v>52</v>
      </c>
      <c r="Q59" s="1" t="s">
        <v>52</v>
      </c>
      <c r="R59" s="1" t="s">
        <v>52</v>
      </c>
      <c r="AV59" s="1" t="s">
        <v>52</v>
      </c>
      <c r="AW59" s="1" t="s">
        <v>52</v>
      </c>
      <c r="AX59" s="1" t="s">
        <v>52</v>
      </c>
      <c r="AY59" s="1" t="s">
        <v>52</v>
      </c>
      <c r="AZ59" s="1" t="s">
        <v>52</v>
      </c>
    </row>
    <row r="60" spans="1:52" ht="30" customHeight="1" x14ac:dyDescent="0.3">
      <c r="A60" s="27"/>
      <c r="B60" s="27"/>
      <c r="C60" s="27"/>
      <c r="D60" s="27"/>
      <c r="E60" s="29"/>
      <c r="F60" s="32"/>
      <c r="G60" s="29"/>
      <c r="H60" s="32"/>
      <c r="I60" s="29"/>
      <c r="J60" s="32"/>
      <c r="K60" s="29"/>
      <c r="L60" s="32"/>
      <c r="M60" s="27"/>
    </row>
    <row r="61" spans="1:52" ht="30" customHeight="1" x14ac:dyDescent="0.3">
      <c r="A61" s="23" t="s">
        <v>713</v>
      </c>
      <c r="B61" s="24"/>
      <c r="C61" s="24"/>
      <c r="D61" s="24"/>
      <c r="E61" s="28"/>
      <c r="F61" s="31"/>
      <c r="G61" s="28"/>
      <c r="H61" s="31"/>
      <c r="I61" s="28"/>
      <c r="J61" s="31"/>
      <c r="K61" s="28"/>
      <c r="L61" s="31"/>
      <c r="M61" s="25"/>
      <c r="N61" s="1" t="s">
        <v>144</v>
      </c>
    </row>
    <row r="62" spans="1:52" ht="30" customHeight="1" x14ac:dyDescent="0.3">
      <c r="A62" s="26" t="s">
        <v>137</v>
      </c>
      <c r="B62" s="26" t="s">
        <v>714</v>
      </c>
      <c r="C62" s="26" t="s">
        <v>133</v>
      </c>
      <c r="D62" s="27">
        <v>1</v>
      </c>
      <c r="E62" s="29">
        <f>단가대비표!O82</f>
        <v>6270</v>
      </c>
      <c r="F62" s="32">
        <f>TRUNC(E62*D62,1)</f>
        <v>6270</v>
      </c>
      <c r="G62" s="29">
        <f>단가대비표!P82</f>
        <v>0</v>
      </c>
      <c r="H62" s="32">
        <f>TRUNC(G62*D62,1)</f>
        <v>0</v>
      </c>
      <c r="I62" s="29">
        <f>단가대비표!V82</f>
        <v>0</v>
      </c>
      <c r="J62" s="32">
        <f>TRUNC(I62*D62,1)</f>
        <v>0</v>
      </c>
      <c r="K62" s="29">
        <f t="shared" ref="K62:L64" si="8">TRUNC(E62+G62+I62,1)</f>
        <v>6270</v>
      </c>
      <c r="L62" s="32">
        <f t="shared" si="8"/>
        <v>6270</v>
      </c>
      <c r="M62" s="26" t="s">
        <v>52</v>
      </c>
      <c r="N62" s="1" t="s">
        <v>144</v>
      </c>
      <c r="O62" s="1" t="s">
        <v>715</v>
      </c>
      <c r="P62" s="1" t="s">
        <v>64</v>
      </c>
      <c r="Q62" s="1" t="s">
        <v>64</v>
      </c>
      <c r="R62" s="1" t="s">
        <v>63</v>
      </c>
      <c r="AV62" s="1" t="s">
        <v>52</v>
      </c>
      <c r="AW62" s="1" t="s">
        <v>716</v>
      </c>
      <c r="AX62" s="1" t="s">
        <v>52</v>
      </c>
      <c r="AY62" s="1" t="s">
        <v>52</v>
      </c>
      <c r="AZ62" s="1" t="s">
        <v>52</v>
      </c>
    </row>
    <row r="63" spans="1:52" ht="30" customHeight="1" x14ac:dyDescent="0.3">
      <c r="A63" s="26" t="s">
        <v>709</v>
      </c>
      <c r="B63" s="26" t="s">
        <v>624</v>
      </c>
      <c r="C63" s="26" t="s">
        <v>625</v>
      </c>
      <c r="D63" s="27">
        <v>0.03</v>
      </c>
      <c r="E63" s="29">
        <f>단가대비표!O127</f>
        <v>0</v>
      </c>
      <c r="F63" s="32">
        <f>TRUNC(E63*D63,1)</f>
        <v>0</v>
      </c>
      <c r="G63" s="29">
        <f>단가대비표!P127</f>
        <v>286219</v>
      </c>
      <c r="H63" s="32">
        <f>TRUNC(G63*D63,1)</f>
        <v>8586.5</v>
      </c>
      <c r="I63" s="29">
        <f>단가대비표!V127</f>
        <v>0</v>
      </c>
      <c r="J63" s="32">
        <f>TRUNC(I63*D63,1)</f>
        <v>0</v>
      </c>
      <c r="K63" s="29">
        <f t="shared" si="8"/>
        <v>286219</v>
      </c>
      <c r="L63" s="32">
        <f t="shared" si="8"/>
        <v>8586.5</v>
      </c>
      <c r="M63" s="26" t="s">
        <v>52</v>
      </c>
      <c r="N63" s="1" t="s">
        <v>144</v>
      </c>
      <c r="O63" s="1" t="s">
        <v>710</v>
      </c>
      <c r="P63" s="1" t="s">
        <v>64</v>
      </c>
      <c r="Q63" s="1" t="s">
        <v>64</v>
      </c>
      <c r="R63" s="1" t="s">
        <v>63</v>
      </c>
      <c r="V63">
        <v>1</v>
      </c>
      <c r="AV63" s="1" t="s">
        <v>52</v>
      </c>
      <c r="AW63" s="1" t="s">
        <v>717</v>
      </c>
      <c r="AX63" s="1" t="s">
        <v>52</v>
      </c>
      <c r="AY63" s="1" t="s">
        <v>52</v>
      </c>
      <c r="AZ63" s="1" t="s">
        <v>52</v>
      </c>
    </row>
    <row r="64" spans="1:52" ht="30" customHeight="1" x14ac:dyDescent="0.3">
      <c r="A64" s="26" t="s">
        <v>696</v>
      </c>
      <c r="B64" s="26" t="s">
        <v>697</v>
      </c>
      <c r="C64" s="26" t="s">
        <v>556</v>
      </c>
      <c r="D64" s="27">
        <v>1</v>
      </c>
      <c r="E64" s="29">
        <f>TRUNC(SUMIF(V62:V64, RIGHTB(O64, 1), H62:H64)*U64, 2)</f>
        <v>257.58999999999997</v>
      </c>
      <c r="F64" s="32">
        <f>TRUNC(E64*D64,1)</f>
        <v>257.5</v>
      </c>
      <c r="G64" s="29">
        <v>0</v>
      </c>
      <c r="H64" s="32">
        <f>TRUNC(G64*D64,1)</f>
        <v>0</v>
      </c>
      <c r="I64" s="29">
        <v>0</v>
      </c>
      <c r="J64" s="32">
        <f>TRUNC(I64*D64,1)</f>
        <v>0</v>
      </c>
      <c r="K64" s="29">
        <f t="shared" si="8"/>
        <v>257.5</v>
      </c>
      <c r="L64" s="32">
        <f t="shared" si="8"/>
        <v>257.5</v>
      </c>
      <c r="M64" s="26" t="s">
        <v>52</v>
      </c>
      <c r="N64" s="1" t="s">
        <v>144</v>
      </c>
      <c r="O64" s="1" t="s">
        <v>557</v>
      </c>
      <c r="P64" s="1" t="s">
        <v>64</v>
      </c>
      <c r="Q64" s="1" t="s">
        <v>64</v>
      </c>
      <c r="R64" s="1" t="s">
        <v>64</v>
      </c>
      <c r="S64">
        <v>1</v>
      </c>
      <c r="T64">
        <v>0</v>
      </c>
      <c r="U64">
        <v>0.03</v>
      </c>
      <c r="AV64" s="1" t="s">
        <v>52</v>
      </c>
      <c r="AW64" s="1" t="s">
        <v>718</v>
      </c>
      <c r="AX64" s="1" t="s">
        <v>52</v>
      </c>
      <c r="AY64" s="1" t="s">
        <v>52</v>
      </c>
      <c r="AZ64" s="1" t="s">
        <v>52</v>
      </c>
    </row>
    <row r="65" spans="1:52" ht="30" customHeight="1" x14ac:dyDescent="0.3">
      <c r="A65" s="26" t="s">
        <v>631</v>
      </c>
      <c r="B65" s="26" t="s">
        <v>52</v>
      </c>
      <c r="C65" s="26" t="s">
        <v>52</v>
      </c>
      <c r="D65" s="27"/>
      <c r="E65" s="29"/>
      <c r="F65" s="32">
        <f>TRUNC(SUMIF(N62:N64, N61, F62:F64),0)</f>
        <v>6527</v>
      </c>
      <c r="G65" s="29"/>
      <c r="H65" s="32">
        <f>TRUNC(SUMIF(N62:N64, N61, H62:H64),0)</f>
        <v>8586</v>
      </c>
      <c r="I65" s="29"/>
      <c r="J65" s="32">
        <f>TRUNC(SUMIF(N62:N64, N61, J62:J64),0)</f>
        <v>0</v>
      </c>
      <c r="K65" s="29"/>
      <c r="L65" s="32">
        <f>F65+H65+J65</f>
        <v>15113</v>
      </c>
      <c r="M65" s="26" t="s">
        <v>52</v>
      </c>
      <c r="N65" s="1" t="s">
        <v>166</v>
      </c>
      <c r="O65" s="1" t="s">
        <v>166</v>
      </c>
      <c r="P65" s="1" t="s">
        <v>52</v>
      </c>
      <c r="Q65" s="1" t="s">
        <v>52</v>
      </c>
      <c r="R65" s="1" t="s">
        <v>52</v>
      </c>
      <c r="AV65" s="1" t="s">
        <v>52</v>
      </c>
      <c r="AW65" s="1" t="s">
        <v>52</v>
      </c>
      <c r="AX65" s="1" t="s">
        <v>52</v>
      </c>
      <c r="AY65" s="1" t="s">
        <v>52</v>
      </c>
      <c r="AZ65" s="1" t="s">
        <v>52</v>
      </c>
    </row>
    <row r="66" spans="1:52" ht="30" customHeight="1" x14ac:dyDescent="0.3">
      <c r="A66" s="27"/>
      <c r="B66" s="27"/>
      <c r="C66" s="27"/>
      <c r="D66" s="27"/>
      <c r="E66" s="29"/>
      <c r="F66" s="32"/>
      <c r="G66" s="29"/>
      <c r="H66" s="32"/>
      <c r="I66" s="29"/>
      <c r="J66" s="32"/>
      <c r="K66" s="29"/>
      <c r="L66" s="32"/>
      <c r="M66" s="27"/>
    </row>
    <row r="67" spans="1:52" ht="30" customHeight="1" x14ac:dyDescent="0.3">
      <c r="A67" s="23" t="s">
        <v>719</v>
      </c>
      <c r="B67" s="24"/>
      <c r="C67" s="24"/>
      <c r="D67" s="24"/>
      <c r="E67" s="28"/>
      <c r="F67" s="31"/>
      <c r="G67" s="28"/>
      <c r="H67" s="31"/>
      <c r="I67" s="28"/>
      <c r="J67" s="31"/>
      <c r="K67" s="28"/>
      <c r="L67" s="31"/>
      <c r="M67" s="25"/>
      <c r="N67" s="1" t="s">
        <v>519</v>
      </c>
    </row>
    <row r="68" spans="1:52" ht="30" customHeight="1" x14ac:dyDescent="0.3">
      <c r="A68" s="26" t="s">
        <v>720</v>
      </c>
      <c r="B68" s="26" t="s">
        <v>721</v>
      </c>
      <c r="C68" s="26" t="s">
        <v>60</v>
      </c>
      <c r="D68" s="27">
        <v>0.4</v>
      </c>
      <c r="E68" s="29">
        <f>단가대비표!O68</f>
        <v>6176</v>
      </c>
      <c r="F68" s="32">
        <f t="shared" ref="F68:F75" si="9">TRUNC(E68*D68,1)</f>
        <v>2470.4</v>
      </c>
      <c r="G68" s="29">
        <f>단가대비표!P68</f>
        <v>0</v>
      </c>
      <c r="H68" s="32">
        <f t="shared" ref="H68:H75" si="10">TRUNC(G68*D68,1)</f>
        <v>0</v>
      </c>
      <c r="I68" s="29">
        <f>단가대비표!V68</f>
        <v>0</v>
      </c>
      <c r="J68" s="32">
        <f t="shared" ref="J68:J75" si="11">TRUNC(I68*D68,1)</f>
        <v>0</v>
      </c>
      <c r="K68" s="29">
        <f t="shared" ref="K68:L75" si="12">TRUNC(E68+G68+I68,1)</f>
        <v>6176</v>
      </c>
      <c r="L68" s="32">
        <f t="shared" si="12"/>
        <v>2470.4</v>
      </c>
      <c r="M68" s="26" t="s">
        <v>52</v>
      </c>
      <c r="N68" s="1" t="s">
        <v>519</v>
      </c>
      <c r="O68" s="1" t="s">
        <v>722</v>
      </c>
      <c r="P68" s="1" t="s">
        <v>64</v>
      </c>
      <c r="Q68" s="1" t="s">
        <v>64</v>
      </c>
      <c r="R68" s="1" t="s">
        <v>63</v>
      </c>
      <c r="AV68" s="1" t="s">
        <v>52</v>
      </c>
      <c r="AW68" s="1" t="s">
        <v>723</v>
      </c>
      <c r="AX68" s="1" t="s">
        <v>52</v>
      </c>
      <c r="AY68" s="1" t="s">
        <v>52</v>
      </c>
      <c r="AZ68" s="1" t="s">
        <v>52</v>
      </c>
    </row>
    <row r="69" spans="1:52" ht="30" customHeight="1" x14ac:dyDescent="0.3">
      <c r="A69" s="26" t="s">
        <v>724</v>
      </c>
      <c r="B69" s="26" t="s">
        <v>725</v>
      </c>
      <c r="C69" s="26" t="s">
        <v>133</v>
      </c>
      <c r="D69" s="27">
        <v>2</v>
      </c>
      <c r="E69" s="29">
        <f>단가대비표!O32</f>
        <v>1170</v>
      </c>
      <c r="F69" s="32">
        <f t="shared" si="9"/>
        <v>2340</v>
      </c>
      <c r="G69" s="29">
        <f>단가대비표!P32</f>
        <v>0</v>
      </c>
      <c r="H69" s="32">
        <f t="shared" si="10"/>
        <v>0</v>
      </c>
      <c r="I69" s="29">
        <f>단가대비표!V32</f>
        <v>0</v>
      </c>
      <c r="J69" s="32">
        <f t="shared" si="11"/>
        <v>0</v>
      </c>
      <c r="K69" s="29">
        <f t="shared" si="12"/>
        <v>1170</v>
      </c>
      <c r="L69" s="32">
        <f t="shared" si="12"/>
        <v>2340</v>
      </c>
      <c r="M69" s="26" t="s">
        <v>52</v>
      </c>
      <c r="N69" s="1" t="s">
        <v>519</v>
      </c>
      <c r="O69" s="1" t="s">
        <v>726</v>
      </c>
      <c r="P69" s="1" t="s">
        <v>64</v>
      </c>
      <c r="Q69" s="1" t="s">
        <v>64</v>
      </c>
      <c r="R69" s="1" t="s">
        <v>63</v>
      </c>
      <c r="AV69" s="1" t="s">
        <v>52</v>
      </c>
      <c r="AW69" s="1" t="s">
        <v>727</v>
      </c>
      <c r="AX69" s="1" t="s">
        <v>52</v>
      </c>
      <c r="AY69" s="1" t="s">
        <v>52</v>
      </c>
      <c r="AZ69" s="1" t="s">
        <v>52</v>
      </c>
    </row>
    <row r="70" spans="1:52" ht="30" customHeight="1" x14ac:dyDescent="0.3">
      <c r="A70" s="26" t="s">
        <v>728</v>
      </c>
      <c r="B70" s="26" t="s">
        <v>729</v>
      </c>
      <c r="C70" s="26" t="s">
        <v>133</v>
      </c>
      <c r="D70" s="27">
        <v>2</v>
      </c>
      <c r="E70" s="29">
        <f>단가대비표!O36</f>
        <v>120</v>
      </c>
      <c r="F70" s="32">
        <f t="shared" si="9"/>
        <v>240</v>
      </c>
      <c r="G70" s="29">
        <f>단가대비표!P36</f>
        <v>0</v>
      </c>
      <c r="H70" s="32">
        <f t="shared" si="10"/>
        <v>0</v>
      </c>
      <c r="I70" s="29">
        <f>단가대비표!V36</f>
        <v>0</v>
      </c>
      <c r="J70" s="32">
        <f t="shared" si="11"/>
        <v>0</v>
      </c>
      <c r="K70" s="29">
        <f t="shared" si="12"/>
        <v>120</v>
      </c>
      <c r="L70" s="32">
        <f t="shared" si="12"/>
        <v>240</v>
      </c>
      <c r="M70" s="26" t="s">
        <v>52</v>
      </c>
      <c r="N70" s="1" t="s">
        <v>519</v>
      </c>
      <c r="O70" s="1" t="s">
        <v>730</v>
      </c>
      <c r="P70" s="1" t="s">
        <v>64</v>
      </c>
      <c r="Q70" s="1" t="s">
        <v>64</v>
      </c>
      <c r="R70" s="1" t="s">
        <v>63</v>
      </c>
      <c r="AV70" s="1" t="s">
        <v>52</v>
      </c>
      <c r="AW70" s="1" t="s">
        <v>731</v>
      </c>
      <c r="AX70" s="1" t="s">
        <v>52</v>
      </c>
      <c r="AY70" s="1" t="s">
        <v>52</v>
      </c>
      <c r="AZ70" s="1" t="s">
        <v>52</v>
      </c>
    </row>
    <row r="71" spans="1:52" ht="30" customHeight="1" x14ac:dyDescent="0.3">
      <c r="A71" s="26" t="s">
        <v>732</v>
      </c>
      <c r="B71" s="26" t="s">
        <v>733</v>
      </c>
      <c r="C71" s="26" t="s">
        <v>162</v>
      </c>
      <c r="D71" s="27">
        <v>4</v>
      </c>
      <c r="E71" s="29">
        <f>단가대비표!O33</f>
        <v>25.2</v>
      </c>
      <c r="F71" s="32">
        <f t="shared" si="9"/>
        <v>100.8</v>
      </c>
      <c r="G71" s="29">
        <f>단가대비표!P33</f>
        <v>0</v>
      </c>
      <c r="H71" s="32">
        <f t="shared" si="10"/>
        <v>0</v>
      </c>
      <c r="I71" s="29">
        <f>단가대비표!V33</f>
        <v>0</v>
      </c>
      <c r="J71" s="32">
        <f t="shared" si="11"/>
        <v>0</v>
      </c>
      <c r="K71" s="29">
        <f t="shared" si="12"/>
        <v>25.2</v>
      </c>
      <c r="L71" s="32">
        <f t="shared" si="12"/>
        <v>100.8</v>
      </c>
      <c r="M71" s="26" t="s">
        <v>52</v>
      </c>
      <c r="N71" s="1" t="s">
        <v>519</v>
      </c>
      <c r="O71" s="1" t="s">
        <v>734</v>
      </c>
      <c r="P71" s="1" t="s">
        <v>64</v>
      </c>
      <c r="Q71" s="1" t="s">
        <v>64</v>
      </c>
      <c r="R71" s="1" t="s">
        <v>63</v>
      </c>
      <c r="AV71" s="1" t="s">
        <v>52</v>
      </c>
      <c r="AW71" s="1" t="s">
        <v>735</v>
      </c>
      <c r="AX71" s="1" t="s">
        <v>52</v>
      </c>
      <c r="AY71" s="1" t="s">
        <v>52</v>
      </c>
      <c r="AZ71" s="1" t="s">
        <v>52</v>
      </c>
    </row>
    <row r="72" spans="1:52" ht="30" customHeight="1" x14ac:dyDescent="0.3">
      <c r="A72" s="26" t="s">
        <v>736</v>
      </c>
      <c r="B72" s="26" t="s">
        <v>737</v>
      </c>
      <c r="C72" s="26" t="s">
        <v>162</v>
      </c>
      <c r="D72" s="27">
        <v>4</v>
      </c>
      <c r="E72" s="29">
        <f>단가대비표!O34</f>
        <v>9.3000000000000007</v>
      </c>
      <c r="F72" s="32">
        <f t="shared" si="9"/>
        <v>37.200000000000003</v>
      </c>
      <c r="G72" s="29">
        <f>단가대비표!P34</f>
        <v>0</v>
      </c>
      <c r="H72" s="32">
        <f t="shared" si="10"/>
        <v>0</v>
      </c>
      <c r="I72" s="29">
        <f>단가대비표!V34</f>
        <v>0</v>
      </c>
      <c r="J72" s="32">
        <f t="shared" si="11"/>
        <v>0</v>
      </c>
      <c r="K72" s="29">
        <f t="shared" si="12"/>
        <v>9.3000000000000007</v>
      </c>
      <c r="L72" s="32">
        <f t="shared" si="12"/>
        <v>37.200000000000003</v>
      </c>
      <c r="M72" s="26" t="s">
        <v>52</v>
      </c>
      <c r="N72" s="1" t="s">
        <v>519</v>
      </c>
      <c r="O72" s="1" t="s">
        <v>738</v>
      </c>
      <c r="P72" s="1" t="s">
        <v>64</v>
      </c>
      <c r="Q72" s="1" t="s">
        <v>64</v>
      </c>
      <c r="R72" s="1" t="s">
        <v>63</v>
      </c>
      <c r="AV72" s="1" t="s">
        <v>52</v>
      </c>
      <c r="AW72" s="1" t="s">
        <v>739</v>
      </c>
      <c r="AX72" s="1" t="s">
        <v>52</v>
      </c>
      <c r="AY72" s="1" t="s">
        <v>52</v>
      </c>
      <c r="AZ72" s="1" t="s">
        <v>52</v>
      </c>
    </row>
    <row r="73" spans="1:52" ht="30" customHeight="1" x14ac:dyDescent="0.3">
      <c r="A73" s="26" t="s">
        <v>720</v>
      </c>
      <c r="B73" s="26" t="s">
        <v>740</v>
      </c>
      <c r="C73" s="26" t="s">
        <v>133</v>
      </c>
      <c r="D73" s="27">
        <v>2</v>
      </c>
      <c r="E73" s="29">
        <f>단가대비표!O69</f>
        <v>500</v>
      </c>
      <c r="F73" s="32">
        <f t="shared" si="9"/>
        <v>1000</v>
      </c>
      <c r="G73" s="29">
        <f>단가대비표!P69</f>
        <v>0</v>
      </c>
      <c r="H73" s="32">
        <f t="shared" si="10"/>
        <v>0</v>
      </c>
      <c r="I73" s="29">
        <f>단가대비표!V69</f>
        <v>0</v>
      </c>
      <c r="J73" s="32">
        <f t="shared" si="11"/>
        <v>0</v>
      </c>
      <c r="K73" s="29">
        <f t="shared" si="12"/>
        <v>500</v>
      </c>
      <c r="L73" s="32">
        <f t="shared" si="12"/>
        <v>1000</v>
      </c>
      <c r="M73" s="26" t="s">
        <v>52</v>
      </c>
      <c r="N73" s="1" t="s">
        <v>519</v>
      </c>
      <c r="O73" s="1" t="s">
        <v>741</v>
      </c>
      <c r="P73" s="1" t="s">
        <v>64</v>
      </c>
      <c r="Q73" s="1" t="s">
        <v>64</v>
      </c>
      <c r="R73" s="1" t="s">
        <v>63</v>
      </c>
      <c r="AV73" s="1" t="s">
        <v>52</v>
      </c>
      <c r="AW73" s="1" t="s">
        <v>742</v>
      </c>
      <c r="AX73" s="1" t="s">
        <v>52</v>
      </c>
      <c r="AY73" s="1" t="s">
        <v>52</v>
      </c>
      <c r="AZ73" s="1" t="s">
        <v>52</v>
      </c>
    </row>
    <row r="74" spans="1:52" ht="30" customHeight="1" x14ac:dyDescent="0.3">
      <c r="A74" s="26" t="s">
        <v>709</v>
      </c>
      <c r="B74" s="26" t="s">
        <v>624</v>
      </c>
      <c r="C74" s="26" t="s">
        <v>625</v>
      </c>
      <c r="D74" s="27">
        <v>0.15</v>
      </c>
      <c r="E74" s="29">
        <f>단가대비표!O127</f>
        <v>0</v>
      </c>
      <c r="F74" s="32">
        <f t="shared" si="9"/>
        <v>0</v>
      </c>
      <c r="G74" s="29">
        <f>단가대비표!P127</f>
        <v>286219</v>
      </c>
      <c r="H74" s="32">
        <f t="shared" si="10"/>
        <v>42932.800000000003</v>
      </c>
      <c r="I74" s="29">
        <f>단가대비표!V127</f>
        <v>0</v>
      </c>
      <c r="J74" s="32">
        <f t="shared" si="11"/>
        <v>0</v>
      </c>
      <c r="K74" s="29">
        <f t="shared" si="12"/>
        <v>286219</v>
      </c>
      <c r="L74" s="32">
        <f t="shared" si="12"/>
        <v>42932.800000000003</v>
      </c>
      <c r="M74" s="26" t="s">
        <v>52</v>
      </c>
      <c r="N74" s="1" t="s">
        <v>519</v>
      </c>
      <c r="O74" s="1" t="s">
        <v>710</v>
      </c>
      <c r="P74" s="1" t="s">
        <v>64</v>
      </c>
      <c r="Q74" s="1" t="s">
        <v>64</v>
      </c>
      <c r="R74" s="1" t="s">
        <v>63</v>
      </c>
      <c r="V74">
        <v>1</v>
      </c>
      <c r="AV74" s="1" t="s">
        <v>52</v>
      </c>
      <c r="AW74" s="1" t="s">
        <v>743</v>
      </c>
      <c r="AX74" s="1" t="s">
        <v>52</v>
      </c>
      <c r="AY74" s="1" t="s">
        <v>52</v>
      </c>
      <c r="AZ74" s="1" t="s">
        <v>52</v>
      </c>
    </row>
    <row r="75" spans="1:52" ht="30" customHeight="1" x14ac:dyDescent="0.3">
      <c r="A75" s="26" t="s">
        <v>696</v>
      </c>
      <c r="B75" s="26" t="s">
        <v>697</v>
      </c>
      <c r="C75" s="26" t="s">
        <v>556</v>
      </c>
      <c r="D75" s="27">
        <v>1</v>
      </c>
      <c r="E75" s="29">
        <f>TRUNC(SUMIF(V68:V75, RIGHTB(O75, 1), H68:H75)*U75, 2)</f>
        <v>1287.98</v>
      </c>
      <c r="F75" s="32">
        <f t="shared" si="9"/>
        <v>1287.9000000000001</v>
      </c>
      <c r="G75" s="29">
        <v>0</v>
      </c>
      <c r="H75" s="32">
        <f t="shared" si="10"/>
        <v>0</v>
      </c>
      <c r="I75" s="29">
        <v>0</v>
      </c>
      <c r="J75" s="32">
        <f t="shared" si="11"/>
        <v>0</v>
      </c>
      <c r="K75" s="29">
        <f t="shared" si="12"/>
        <v>1287.9000000000001</v>
      </c>
      <c r="L75" s="32">
        <f t="shared" si="12"/>
        <v>1287.9000000000001</v>
      </c>
      <c r="M75" s="26" t="s">
        <v>52</v>
      </c>
      <c r="N75" s="1" t="s">
        <v>519</v>
      </c>
      <c r="O75" s="1" t="s">
        <v>557</v>
      </c>
      <c r="P75" s="1" t="s">
        <v>64</v>
      </c>
      <c r="Q75" s="1" t="s">
        <v>64</v>
      </c>
      <c r="R75" s="1" t="s">
        <v>64</v>
      </c>
      <c r="S75">
        <v>1</v>
      </c>
      <c r="T75">
        <v>0</v>
      </c>
      <c r="U75">
        <v>0.03</v>
      </c>
      <c r="AV75" s="1" t="s">
        <v>52</v>
      </c>
      <c r="AW75" s="1" t="s">
        <v>744</v>
      </c>
      <c r="AX75" s="1" t="s">
        <v>52</v>
      </c>
      <c r="AY75" s="1" t="s">
        <v>52</v>
      </c>
      <c r="AZ75" s="1" t="s">
        <v>52</v>
      </c>
    </row>
    <row r="76" spans="1:52" ht="30" customHeight="1" x14ac:dyDescent="0.3">
      <c r="A76" s="26" t="s">
        <v>631</v>
      </c>
      <c r="B76" s="26" t="s">
        <v>52</v>
      </c>
      <c r="C76" s="26" t="s">
        <v>52</v>
      </c>
      <c r="D76" s="27"/>
      <c r="E76" s="29"/>
      <c r="F76" s="32">
        <f>TRUNC(SUMIF(N68:N75, N67, F68:F75),0)</f>
        <v>7476</v>
      </c>
      <c r="G76" s="29"/>
      <c r="H76" s="32">
        <f>TRUNC(SUMIF(N68:N75, N67, H68:H75),0)</f>
        <v>42932</v>
      </c>
      <c r="I76" s="29"/>
      <c r="J76" s="32">
        <f>TRUNC(SUMIF(N68:N75, N67, J68:J75),0)</f>
        <v>0</v>
      </c>
      <c r="K76" s="29"/>
      <c r="L76" s="32">
        <f>F76+H76+J76</f>
        <v>50408</v>
      </c>
      <c r="M76" s="26" t="s">
        <v>52</v>
      </c>
      <c r="N76" s="1" t="s">
        <v>166</v>
      </c>
      <c r="O76" s="1" t="s">
        <v>166</v>
      </c>
      <c r="P76" s="1" t="s">
        <v>52</v>
      </c>
      <c r="Q76" s="1" t="s">
        <v>52</v>
      </c>
      <c r="R76" s="1" t="s">
        <v>52</v>
      </c>
      <c r="AV76" s="1" t="s">
        <v>52</v>
      </c>
      <c r="AW76" s="1" t="s">
        <v>52</v>
      </c>
      <c r="AX76" s="1" t="s">
        <v>52</v>
      </c>
      <c r="AY76" s="1" t="s">
        <v>52</v>
      </c>
      <c r="AZ76" s="1" t="s">
        <v>52</v>
      </c>
    </row>
    <row r="77" spans="1:52" ht="30" customHeight="1" x14ac:dyDescent="0.3">
      <c r="A77" s="27"/>
      <c r="B77" s="27"/>
      <c r="C77" s="27"/>
      <c r="D77" s="27"/>
      <c r="E77" s="29"/>
      <c r="F77" s="32"/>
      <c r="G77" s="29"/>
      <c r="H77" s="32"/>
      <c r="I77" s="29"/>
      <c r="J77" s="32"/>
      <c r="K77" s="29"/>
      <c r="L77" s="32"/>
      <c r="M77" s="27"/>
    </row>
    <row r="78" spans="1:52" ht="30" customHeight="1" x14ac:dyDescent="0.3">
      <c r="A78" s="23" t="s">
        <v>745</v>
      </c>
      <c r="B78" s="24"/>
      <c r="C78" s="24"/>
      <c r="D78" s="24"/>
      <c r="E78" s="28"/>
      <c r="F78" s="31"/>
      <c r="G78" s="28"/>
      <c r="H78" s="31"/>
      <c r="I78" s="28"/>
      <c r="J78" s="31"/>
      <c r="K78" s="28"/>
      <c r="L78" s="31"/>
      <c r="M78" s="25"/>
      <c r="N78" s="1" t="s">
        <v>524</v>
      </c>
    </row>
    <row r="79" spans="1:52" ht="30" customHeight="1" x14ac:dyDescent="0.3">
      <c r="A79" s="26" t="s">
        <v>720</v>
      </c>
      <c r="B79" s="26" t="s">
        <v>721</v>
      </c>
      <c r="C79" s="26" t="s">
        <v>60</v>
      </c>
      <c r="D79" s="27">
        <v>0.4</v>
      </c>
      <c r="E79" s="29">
        <f>단가대비표!O68</f>
        <v>6176</v>
      </c>
      <c r="F79" s="32">
        <f t="shared" ref="F79:F85" si="13">TRUNC(E79*D79,1)</f>
        <v>2470.4</v>
      </c>
      <c r="G79" s="29">
        <f>단가대비표!P68</f>
        <v>0</v>
      </c>
      <c r="H79" s="32">
        <f t="shared" ref="H79:H85" si="14">TRUNC(G79*D79,1)</f>
        <v>0</v>
      </c>
      <c r="I79" s="29">
        <f>단가대비표!V68</f>
        <v>0</v>
      </c>
      <c r="J79" s="32">
        <f t="shared" ref="J79:J85" si="15">TRUNC(I79*D79,1)</f>
        <v>0</v>
      </c>
      <c r="K79" s="29">
        <f t="shared" ref="K79:L85" si="16">TRUNC(E79+G79+I79,1)</f>
        <v>6176</v>
      </c>
      <c r="L79" s="32">
        <f t="shared" si="16"/>
        <v>2470.4</v>
      </c>
      <c r="M79" s="26" t="s">
        <v>52</v>
      </c>
      <c r="N79" s="1" t="s">
        <v>524</v>
      </c>
      <c r="O79" s="1" t="s">
        <v>722</v>
      </c>
      <c r="P79" s="1" t="s">
        <v>64</v>
      </c>
      <c r="Q79" s="1" t="s">
        <v>64</v>
      </c>
      <c r="R79" s="1" t="s">
        <v>63</v>
      </c>
      <c r="AV79" s="1" t="s">
        <v>52</v>
      </c>
      <c r="AW79" s="1" t="s">
        <v>746</v>
      </c>
      <c r="AX79" s="1" t="s">
        <v>52</v>
      </c>
      <c r="AY79" s="1" t="s">
        <v>52</v>
      </c>
      <c r="AZ79" s="1" t="s">
        <v>52</v>
      </c>
    </row>
    <row r="80" spans="1:52" ht="30" customHeight="1" x14ac:dyDescent="0.3">
      <c r="A80" s="26" t="s">
        <v>747</v>
      </c>
      <c r="B80" s="26" t="s">
        <v>748</v>
      </c>
      <c r="C80" s="26" t="s">
        <v>133</v>
      </c>
      <c r="D80" s="27">
        <v>2</v>
      </c>
      <c r="E80" s="29">
        <f>단가대비표!O35</f>
        <v>160</v>
      </c>
      <c r="F80" s="32">
        <f t="shared" si="13"/>
        <v>320</v>
      </c>
      <c r="G80" s="29">
        <f>단가대비표!P35</f>
        <v>0</v>
      </c>
      <c r="H80" s="32">
        <f t="shared" si="14"/>
        <v>0</v>
      </c>
      <c r="I80" s="29">
        <f>단가대비표!V35</f>
        <v>0</v>
      </c>
      <c r="J80" s="32">
        <f t="shared" si="15"/>
        <v>0</v>
      </c>
      <c r="K80" s="29">
        <f t="shared" si="16"/>
        <v>160</v>
      </c>
      <c r="L80" s="32">
        <f t="shared" si="16"/>
        <v>320</v>
      </c>
      <c r="M80" s="26" t="s">
        <v>52</v>
      </c>
      <c r="N80" s="1" t="s">
        <v>524</v>
      </c>
      <c r="O80" s="1" t="s">
        <v>749</v>
      </c>
      <c r="P80" s="1" t="s">
        <v>64</v>
      </c>
      <c r="Q80" s="1" t="s">
        <v>64</v>
      </c>
      <c r="R80" s="1" t="s">
        <v>63</v>
      </c>
      <c r="AV80" s="1" t="s">
        <v>52</v>
      </c>
      <c r="AW80" s="1" t="s">
        <v>750</v>
      </c>
      <c r="AX80" s="1" t="s">
        <v>52</v>
      </c>
      <c r="AY80" s="1" t="s">
        <v>52</v>
      </c>
      <c r="AZ80" s="1" t="s">
        <v>52</v>
      </c>
    </row>
    <row r="81" spans="1:52" ht="30" customHeight="1" x14ac:dyDescent="0.3">
      <c r="A81" s="26" t="s">
        <v>732</v>
      </c>
      <c r="B81" s="26" t="s">
        <v>733</v>
      </c>
      <c r="C81" s="26" t="s">
        <v>162</v>
      </c>
      <c r="D81" s="27">
        <v>2</v>
      </c>
      <c r="E81" s="29">
        <f>단가대비표!O33</f>
        <v>25.2</v>
      </c>
      <c r="F81" s="32">
        <f t="shared" si="13"/>
        <v>50.4</v>
      </c>
      <c r="G81" s="29">
        <f>단가대비표!P33</f>
        <v>0</v>
      </c>
      <c r="H81" s="32">
        <f t="shared" si="14"/>
        <v>0</v>
      </c>
      <c r="I81" s="29">
        <f>단가대비표!V33</f>
        <v>0</v>
      </c>
      <c r="J81" s="32">
        <f t="shared" si="15"/>
        <v>0</v>
      </c>
      <c r="K81" s="29">
        <f t="shared" si="16"/>
        <v>25.2</v>
      </c>
      <c r="L81" s="32">
        <f t="shared" si="16"/>
        <v>50.4</v>
      </c>
      <c r="M81" s="26" t="s">
        <v>52</v>
      </c>
      <c r="N81" s="1" t="s">
        <v>524</v>
      </c>
      <c r="O81" s="1" t="s">
        <v>734</v>
      </c>
      <c r="P81" s="1" t="s">
        <v>64</v>
      </c>
      <c r="Q81" s="1" t="s">
        <v>64</v>
      </c>
      <c r="R81" s="1" t="s">
        <v>63</v>
      </c>
      <c r="AV81" s="1" t="s">
        <v>52</v>
      </c>
      <c r="AW81" s="1" t="s">
        <v>751</v>
      </c>
      <c r="AX81" s="1" t="s">
        <v>52</v>
      </c>
      <c r="AY81" s="1" t="s">
        <v>52</v>
      </c>
      <c r="AZ81" s="1" t="s">
        <v>52</v>
      </c>
    </row>
    <row r="82" spans="1:52" ht="30" customHeight="1" x14ac:dyDescent="0.3">
      <c r="A82" s="26" t="s">
        <v>736</v>
      </c>
      <c r="B82" s="26" t="s">
        <v>737</v>
      </c>
      <c r="C82" s="26" t="s">
        <v>162</v>
      </c>
      <c r="D82" s="27">
        <v>2</v>
      </c>
      <c r="E82" s="29">
        <f>단가대비표!O34</f>
        <v>9.3000000000000007</v>
      </c>
      <c r="F82" s="32">
        <f t="shared" si="13"/>
        <v>18.600000000000001</v>
      </c>
      <c r="G82" s="29">
        <f>단가대비표!P34</f>
        <v>0</v>
      </c>
      <c r="H82" s="32">
        <f t="shared" si="14"/>
        <v>0</v>
      </c>
      <c r="I82" s="29">
        <f>단가대비표!V34</f>
        <v>0</v>
      </c>
      <c r="J82" s="32">
        <f t="shared" si="15"/>
        <v>0</v>
      </c>
      <c r="K82" s="29">
        <f t="shared" si="16"/>
        <v>9.3000000000000007</v>
      </c>
      <c r="L82" s="32">
        <f t="shared" si="16"/>
        <v>18.600000000000001</v>
      </c>
      <c r="M82" s="26" t="s">
        <v>52</v>
      </c>
      <c r="N82" s="1" t="s">
        <v>524</v>
      </c>
      <c r="O82" s="1" t="s">
        <v>738</v>
      </c>
      <c r="P82" s="1" t="s">
        <v>64</v>
      </c>
      <c r="Q82" s="1" t="s">
        <v>64</v>
      </c>
      <c r="R82" s="1" t="s">
        <v>63</v>
      </c>
      <c r="AV82" s="1" t="s">
        <v>52</v>
      </c>
      <c r="AW82" s="1" t="s">
        <v>752</v>
      </c>
      <c r="AX82" s="1" t="s">
        <v>52</v>
      </c>
      <c r="AY82" s="1" t="s">
        <v>52</v>
      </c>
      <c r="AZ82" s="1" t="s">
        <v>52</v>
      </c>
    </row>
    <row r="83" spans="1:52" ht="30" customHeight="1" x14ac:dyDescent="0.3">
      <c r="A83" s="26" t="s">
        <v>720</v>
      </c>
      <c r="B83" s="26" t="s">
        <v>740</v>
      </c>
      <c r="C83" s="26" t="s">
        <v>133</v>
      </c>
      <c r="D83" s="27">
        <v>2</v>
      </c>
      <c r="E83" s="29">
        <f>단가대비표!O69</f>
        <v>500</v>
      </c>
      <c r="F83" s="32">
        <f t="shared" si="13"/>
        <v>1000</v>
      </c>
      <c r="G83" s="29">
        <f>단가대비표!P69</f>
        <v>0</v>
      </c>
      <c r="H83" s="32">
        <f t="shared" si="14"/>
        <v>0</v>
      </c>
      <c r="I83" s="29">
        <f>단가대비표!V69</f>
        <v>0</v>
      </c>
      <c r="J83" s="32">
        <f t="shared" si="15"/>
        <v>0</v>
      </c>
      <c r="K83" s="29">
        <f t="shared" si="16"/>
        <v>500</v>
      </c>
      <c r="L83" s="32">
        <f t="shared" si="16"/>
        <v>1000</v>
      </c>
      <c r="M83" s="26" t="s">
        <v>52</v>
      </c>
      <c r="N83" s="1" t="s">
        <v>524</v>
      </c>
      <c r="O83" s="1" t="s">
        <v>741</v>
      </c>
      <c r="P83" s="1" t="s">
        <v>64</v>
      </c>
      <c r="Q83" s="1" t="s">
        <v>64</v>
      </c>
      <c r="R83" s="1" t="s">
        <v>63</v>
      </c>
      <c r="AV83" s="1" t="s">
        <v>52</v>
      </c>
      <c r="AW83" s="1" t="s">
        <v>753</v>
      </c>
      <c r="AX83" s="1" t="s">
        <v>52</v>
      </c>
      <c r="AY83" s="1" t="s">
        <v>52</v>
      </c>
      <c r="AZ83" s="1" t="s">
        <v>52</v>
      </c>
    </row>
    <row r="84" spans="1:52" ht="30" customHeight="1" x14ac:dyDescent="0.3">
      <c r="A84" s="26" t="s">
        <v>709</v>
      </c>
      <c r="B84" s="26" t="s">
        <v>624</v>
      </c>
      <c r="C84" s="26" t="s">
        <v>625</v>
      </c>
      <c r="D84" s="27">
        <v>0.08</v>
      </c>
      <c r="E84" s="29">
        <f>단가대비표!O127</f>
        <v>0</v>
      </c>
      <c r="F84" s="32">
        <f t="shared" si="13"/>
        <v>0</v>
      </c>
      <c r="G84" s="29">
        <f>단가대비표!P127</f>
        <v>286219</v>
      </c>
      <c r="H84" s="32">
        <f t="shared" si="14"/>
        <v>22897.5</v>
      </c>
      <c r="I84" s="29">
        <f>단가대비표!V127</f>
        <v>0</v>
      </c>
      <c r="J84" s="32">
        <f t="shared" si="15"/>
        <v>0</v>
      </c>
      <c r="K84" s="29">
        <f t="shared" si="16"/>
        <v>286219</v>
      </c>
      <c r="L84" s="32">
        <f t="shared" si="16"/>
        <v>22897.5</v>
      </c>
      <c r="M84" s="26" t="s">
        <v>52</v>
      </c>
      <c r="N84" s="1" t="s">
        <v>524</v>
      </c>
      <c r="O84" s="1" t="s">
        <v>710</v>
      </c>
      <c r="P84" s="1" t="s">
        <v>64</v>
      </c>
      <c r="Q84" s="1" t="s">
        <v>64</v>
      </c>
      <c r="R84" s="1" t="s">
        <v>63</v>
      </c>
      <c r="V84">
        <v>1</v>
      </c>
      <c r="AV84" s="1" t="s">
        <v>52</v>
      </c>
      <c r="AW84" s="1" t="s">
        <v>754</v>
      </c>
      <c r="AX84" s="1" t="s">
        <v>52</v>
      </c>
      <c r="AY84" s="1" t="s">
        <v>52</v>
      </c>
      <c r="AZ84" s="1" t="s">
        <v>52</v>
      </c>
    </row>
    <row r="85" spans="1:52" ht="30" customHeight="1" x14ac:dyDescent="0.3">
      <c r="A85" s="26" t="s">
        <v>696</v>
      </c>
      <c r="B85" s="26" t="s">
        <v>697</v>
      </c>
      <c r="C85" s="26" t="s">
        <v>556</v>
      </c>
      <c r="D85" s="27">
        <v>1</v>
      </c>
      <c r="E85" s="29">
        <f>TRUNC(SUMIF(V79:V85, RIGHTB(O85, 1), H79:H85)*U85, 2)</f>
        <v>686.92</v>
      </c>
      <c r="F85" s="32">
        <f t="shared" si="13"/>
        <v>686.9</v>
      </c>
      <c r="G85" s="29">
        <v>0</v>
      </c>
      <c r="H85" s="32">
        <f t="shared" si="14"/>
        <v>0</v>
      </c>
      <c r="I85" s="29">
        <v>0</v>
      </c>
      <c r="J85" s="32">
        <f t="shared" si="15"/>
        <v>0</v>
      </c>
      <c r="K85" s="29">
        <f t="shared" si="16"/>
        <v>686.9</v>
      </c>
      <c r="L85" s="32">
        <f t="shared" si="16"/>
        <v>686.9</v>
      </c>
      <c r="M85" s="26" t="s">
        <v>52</v>
      </c>
      <c r="N85" s="1" t="s">
        <v>524</v>
      </c>
      <c r="O85" s="1" t="s">
        <v>557</v>
      </c>
      <c r="P85" s="1" t="s">
        <v>64</v>
      </c>
      <c r="Q85" s="1" t="s">
        <v>64</v>
      </c>
      <c r="R85" s="1" t="s">
        <v>64</v>
      </c>
      <c r="S85">
        <v>1</v>
      </c>
      <c r="T85">
        <v>0</v>
      </c>
      <c r="U85">
        <v>0.03</v>
      </c>
      <c r="AV85" s="1" t="s">
        <v>52</v>
      </c>
      <c r="AW85" s="1" t="s">
        <v>755</v>
      </c>
      <c r="AX85" s="1" t="s">
        <v>52</v>
      </c>
      <c r="AY85" s="1" t="s">
        <v>52</v>
      </c>
      <c r="AZ85" s="1" t="s">
        <v>52</v>
      </c>
    </row>
    <row r="86" spans="1:52" ht="30" customHeight="1" x14ac:dyDescent="0.3">
      <c r="A86" s="26" t="s">
        <v>631</v>
      </c>
      <c r="B86" s="26" t="s">
        <v>52</v>
      </c>
      <c r="C86" s="26" t="s">
        <v>52</v>
      </c>
      <c r="D86" s="27"/>
      <c r="E86" s="29"/>
      <c r="F86" s="32">
        <f>TRUNC(SUMIF(N79:N85, N78, F79:F85),0)</f>
        <v>4546</v>
      </c>
      <c r="G86" s="29"/>
      <c r="H86" s="32">
        <f>TRUNC(SUMIF(N79:N85, N78, H79:H85),0)</f>
        <v>22897</v>
      </c>
      <c r="I86" s="29"/>
      <c r="J86" s="32">
        <f>TRUNC(SUMIF(N79:N85, N78, J79:J85),0)</f>
        <v>0</v>
      </c>
      <c r="K86" s="29"/>
      <c r="L86" s="32">
        <f>F86+H86+J86</f>
        <v>27443</v>
      </c>
      <c r="M86" s="26" t="s">
        <v>52</v>
      </c>
      <c r="N86" s="1" t="s">
        <v>166</v>
      </c>
      <c r="O86" s="1" t="s">
        <v>166</v>
      </c>
      <c r="P86" s="1" t="s">
        <v>52</v>
      </c>
      <c r="Q86" s="1" t="s">
        <v>52</v>
      </c>
      <c r="R86" s="1" t="s">
        <v>52</v>
      </c>
      <c r="AV86" s="1" t="s">
        <v>52</v>
      </c>
      <c r="AW86" s="1" t="s">
        <v>52</v>
      </c>
      <c r="AX86" s="1" t="s">
        <v>52</v>
      </c>
      <c r="AY86" s="1" t="s">
        <v>52</v>
      </c>
      <c r="AZ86" s="1" t="s">
        <v>52</v>
      </c>
    </row>
    <row r="87" spans="1:52" ht="30" customHeight="1" x14ac:dyDescent="0.3">
      <c r="A87" s="27"/>
      <c r="B87" s="27"/>
      <c r="C87" s="27"/>
      <c r="D87" s="27"/>
      <c r="E87" s="29"/>
      <c r="F87" s="32"/>
      <c r="G87" s="29"/>
      <c r="H87" s="32"/>
      <c r="I87" s="29"/>
      <c r="J87" s="32"/>
      <c r="K87" s="29"/>
      <c r="L87" s="32"/>
      <c r="M87" s="27"/>
    </row>
    <row r="88" spans="1:52" ht="30" customHeight="1" x14ac:dyDescent="0.3">
      <c r="A88" s="23" t="s">
        <v>756</v>
      </c>
      <c r="B88" s="24"/>
      <c r="C88" s="24"/>
      <c r="D88" s="24"/>
      <c r="E88" s="28"/>
      <c r="F88" s="31"/>
      <c r="G88" s="28"/>
      <c r="H88" s="31"/>
      <c r="I88" s="28"/>
      <c r="J88" s="31"/>
      <c r="K88" s="28"/>
      <c r="L88" s="31"/>
      <c r="M88" s="25"/>
      <c r="N88" s="1" t="s">
        <v>537</v>
      </c>
    </row>
    <row r="89" spans="1:52" ht="30" customHeight="1" x14ac:dyDescent="0.3">
      <c r="A89" s="26" t="s">
        <v>758</v>
      </c>
      <c r="B89" s="26" t="s">
        <v>759</v>
      </c>
      <c r="C89" s="26" t="s">
        <v>760</v>
      </c>
      <c r="D89" s="27">
        <v>0.12</v>
      </c>
      <c r="E89" s="29">
        <f>단가대비표!O133</f>
        <v>23400</v>
      </c>
      <c r="F89" s="32">
        <f t="shared" ref="F89:F95" si="17">TRUNC(E89*D89,1)</f>
        <v>2808</v>
      </c>
      <c r="G89" s="29">
        <f>단가대비표!P133</f>
        <v>0</v>
      </c>
      <c r="H89" s="32">
        <f t="shared" ref="H89:H95" si="18">TRUNC(G89*D89,1)</f>
        <v>0</v>
      </c>
      <c r="I89" s="29">
        <f>단가대비표!V133</f>
        <v>0</v>
      </c>
      <c r="J89" s="32">
        <f t="shared" ref="J89:J95" si="19">TRUNC(I89*D89,1)</f>
        <v>0</v>
      </c>
      <c r="K89" s="29">
        <f t="shared" ref="K89:L95" si="20">TRUNC(E89+G89+I89,1)</f>
        <v>23400</v>
      </c>
      <c r="L89" s="32">
        <f t="shared" si="20"/>
        <v>2808</v>
      </c>
      <c r="M89" s="26" t="s">
        <v>52</v>
      </c>
      <c r="N89" s="1" t="s">
        <v>537</v>
      </c>
      <c r="O89" s="1" t="s">
        <v>761</v>
      </c>
      <c r="P89" s="1" t="s">
        <v>64</v>
      </c>
      <c r="Q89" s="1" t="s">
        <v>64</v>
      </c>
      <c r="R89" s="1" t="s">
        <v>63</v>
      </c>
      <c r="AV89" s="1" t="s">
        <v>52</v>
      </c>
      <c r="AW89" s="1" t="s">
        <v>762</v>
      </c>
      <c r="AX89" s="1" t="s">
        <v>52</v>
      </c>
      <c r="AY89" s="1" t="s">
        <v>52</v>
      </c>
      <c r="AZ89" s="1" t="s">
        <v>52</v>
      </c>
    </row>
    <row r="90" spans="1:52" ht="30" customHeight="1" x14ac:dyDescent="0.3">
      <c r="A90" s="26" t="s">
        <v>763</v>
      </c>
      <c r="B90" s="26" t="s">
        <v>764</v>
      </c>
      <c r="C90" s="26" t="s">
        <v>765</v>
      </c>
      <c r="D90" s="27">
        <v>3.2</v>
      </c>
      <c r="E90" s="29">
        <f>단가대비표!O134</f>
        <v>22000</v>
      </c>
      <c r="F90" s="32">
        <f t="shared" si="17"/>
        <v>70400</v>
      </c>
      <c r="G90" s="29">
        <f>단가대비표!P134</f>
        <v>0</v>
      </c>
      <c r="H90" s="32">
        <f t="shared" si="18"/>
        <v>0</v>
      </c>
      <c r="I90" s="29">
        <f>단가대비표!V134</f>
        <v>0</v>
      </c>
      <c r="J90" s="32">
        <f t="shared" si="19"/>
        <v>0</v>
      </c>
      <c r="K90" s="29">
        <f t="shared" si="20"/>
        <v>22000</v>
      </c>
      <c r="L90" s="32">
        <f t="shared" si="20"/>
        <v>70400</v>
      </c>
      <c r="M90" s="26" t="s">
        <v>52</v>
      </c>
      <c r="N90" s="1" t="s">
        <v>537</v>
      </c>
      <c r="O90" s="1" t="s">
        <v>766</v>
      </c>
      <c r="P90" s="1" t="s">
        <v>64</v>
      </c>
      <c r="Q90" s="1" t="s">
        <v>64</v>
      </c>
      <c r="R90" s="1" t="s">
        <v>63</v>
      </c>
      <c r="AV90" s="1" t="s">
        <v>52</v>
      </c>
      <c r="AW90" s="1" t="s">
        <v>767</v>
      </c>
      <c r="AX90" s="1" t="s">
        <v>52</v>
      </c>
      <c r="AY90" s="1" t="s">
        <v>52</v>
      </c>
      <c r="AZ90" s="1" t="s">
        <v>52</v>
      </c>
    </row>
    <row r="91" spans="1:52" ht="30" customHeight="1" x14ac:dyDescent="0.3">
      <c r="A91" s="26" t="s">
        <v>768</v>
      </c>
      <c r="B91" s="26" t="s">
        <v>769</v>
      </c>
      <c r="C91" s="26" t="s">
        <v>770</v>
      </c>
      <c r="D91" s="27">
        <v>480</v>
      </c>
      <c r="E91" s="29">
        <f>단가대비표!O135</f>
        <v>30</v>
      </c>
      <c r="F91" s="32">
        <f t="shared" si="17"/>
        <v>14400</v>
      </c>
      <c r="G91" s="29">
        <f>단가대비표!P135</f>
        <v>0</v>
      </c>
      <c r="H91" s="32">
        <f t="shared" si="18"/>
        <v>0</v>
      </c>
      <c r="I91" s="29">
        <f>단가대비표!V135</f>
        <v>0</v>
      </c>
      <c r="J91" s="32">
        <f t="shared" si="19"/>
        <v>0</v>
      </c>
      <c r="K91" s="29">
        <f t="shared" si="20"/>
        <v>30</v>
      </c>
      <c r="L91" s="32">
        <f t="shared" si="20"/>
        <v>14400</v>
      </c>
      <c r="M91" s="26" t="s">
        <v>52</v>
      </c>
      <c r="N91" s="1" t="s">
        <v>537</v>
      </c>
      <c r="O91" s="1" t="s">
        <v>771</v>
      </c>
      <c r="P91" s="1" t="s">
        <v>64</v>
      </c>
      <c r="Q91" s="1" t="s">
        <v>64</v>
      </c>
      <c r="R91" s="1" t="s">
        <v>63</v>
      </c>
      <c r="AV91" s="1" t="s">
        <v>52</v>
      </c>
      <c r="AW91" s="1" t="s">
        <v>772</v>
      </c>
      <c r="AX91" s="1" t="s">
        <v>52</v>
      </c>
      <c r="AY91" s="1" t="s">
        <v>52</v>
      </c>
      <c r="AZ91" s="1" t="s">
        <v>52</v>
      </c>
    </row>
    <row r="92" spans="1:52" ht="30" customHeight="1" x14ac:dyDescent="0.3">
      <c r="A92" s="26" t="s">
        <v>773</v>
      </c>
      <c r="B92" s="26" t="s">
        <v>624</v>
      </c>
      <c r="C92" s="26" t="s">
        <v>625</v>
      </c>
      <c r="D92" s="27">
        <v>0.125</v>
      </c>
      <c r="E92" s="29">
        <f>단가대비표!O122</f>
        <v>0</v>
      </c>
      <c r="F92" s="32">
        <f t="shared" si="17"/>
        <v>0</v>
      </c>
      <c r="G92" s="29">
        <f>단가대비표!P122</f>
        <v>258904</v>
      </c>
      <c r="H92" s="32">
        <f t="shared" si="18"/>
        <v>32363</v>
      </c>
      <c r="I92" s="29">
        <f>단가대비표!V122</f>
        <v>0</v>
      </c>
      <c r="J92" s="32">
        <f t="shared" si="19"/>
        <v>0</v>
      </c>
      <c r="K92" s="29">
        <f t="shared" si="20"/>
        <v>258904</v>
      </c>
      <c r="L92" s="32">
        <f t="shared" si="20"/>
        <v>32363</v>
      </c>
      <c r="M92" s="26" t="s">
        <v>52</v>
      </c>
      <c r="N92" s="1" t="s">
        <v>537</v>
      </c>
      <c r="O92" s="1" t="s">
        <v>774</v>
      </c>
      <c r="P92" s="1" t="s">
        <v>64</v>
      </c>
      <c r="Q92" s="1" t="s">
        <v>64</v>
      </c>
      <c r="R92" s="1" t="s">
        <v>63</v>
      </c>
      <c r="V92">
        <v>1</v>
      </c>
      <c r="AV92" s="1" t="s">
        <v>52</v>
      </c>
      <c r="AW92" s="1" t="s">
        <v>775</v>
      </c>
      <c r="AX92" s="1" t="s">
        <v>52</v>
      </c>
      <c r="AY92" s="1" t="s">
        <v>52</v>
      </c>
      <c r="AZ92" s="1" t="s">
        <v>52</v>
      </c>
    </row>
    <row r="93" spans="1:52" ht="30" customHeight="1" x14ac:dyDescent="0.3">
      <c r="A93" s="26" t="s">
        <v>776</v>
      </c>
      <c r="B93" s="26" t="s">
        <v>624</v>
      </c>
      <c r="C93" s="26" t="s">
        <v>625</v>
      </c>
      <c r="D93" s="27">
        <v>0.125</v>
      </c>
      <c r="E93" s="29">
        <f>단가대비표!O121</f>
        <v>0</v>
      </c>
      <c r="F93" s="32">
        <f t="shared" si="17"/>
        <v>0</v>
      </c>
      <c r="G93" s="29">
        <f>단가대비표!P121</f>
        <v>228717</v>
      </c>
      <c r="H93" s="32">
        <f t="shared" si="18"/>
        <v>28589.599999999999</v>
      </c>
      <c r="I93" s="29">
        <f>단가대비표!V121</f>
        <v>0</v>
      </c>
      <c r="J93" s="32">
        <f t="shared" si="19"/>
        <v>0</v>
      </c>
      <c r="K93" s="29">
        <f t="shared" si="20"/>
        <v>228717</v>
      </c>
      <c r="L93" s="32">
        <f t="shared" si="20"/>
        <v>28589.599999999999</v>
      </c>
      <c r="M93" s="26" t="s">
        <v>52</v>
      </c>
      <c r="N93" s="1" t="s">
        <v>537</v>
      </c>
      <c r="O93" s="1" t="s">
        <v>777</v>
      </c>
      <c r="P93" s="1" t="s">
        <v>64</v>
      </c>
      <c r="Q93" s="1" t="s">
        <v>64</v>
      </c>
      <c r="R93" s="1" t="s">
        <v>63</v>
      </c>
      <c r="V93">
        <v>1</v>
      </c>
      <c r="AV93" s="1" t="s">
        <v>52</v>
      </c>
      <c r="AW93" s="1" t="s">
        <v>778</v>
      </c>
      <c r="AX93" s="1" t="s">
        <v>52</v>
      </c>
      <c r="AY93" s="1" t="s">
        <v>52</v>
      </c>
      <c r="AZ93" s="1" t="s">
        <v>52</v>
      </c>
    </row>
    <row r="94" spans="1:52" ht="30" customHeight="1" x14ac:dyDescent="0.3">
      <c r="A94" s="26" t="s">
        <v>779</v>
      </c>
      <c r="B94" s="26" t="s">
        <v>624</v>
      </c>
      <c r="C94" s="26" t="s">
        <v>625</v>
      </c>
      <c r="D94" s="27">
        <v>0.125</v>
      </c>
      <c r="E94" s="29">
        <f>단가대비표!O120</f>
        <v>0</v>
      </c>
      <c r="F94" s="32">
        <f t="shared" si="17"/>
        <v>0</v>
      </c>
      <c r="G94" s="29">
        <f>단가대비표!P120</f>
        <v>172698</v>
      </c>
      <c r="H94" s="32">
        <f t="shared" si="18"/>
        <v>21587.200000000001</v>
      </c>
      <c r="I94" s="29">
        <f>단가대비표!V120</f>
        <v>0</v>
      </c>
      <c r="J94" s="32">
        <f t="shared" si="19"/>
        <v>0</v>
      </c>
      <c r="K94" s="29">
        <f t="shared" si="20"/>
        <v>172698</v>
      </c>
      <c r="L94" s="32">
        <f t="shared" si="20"/>
        <v>21587.200000000001</v>
      </c>
      <c r="M94" s="26" t="s">
        <v>52</v>
      </c>
      <c r="N94" s="1" t="s">
        <v>537</v>
      </c>
      <c r="O94" s="1" t="s">
        <v>780</v>
      </c>
      <c r="P94" s="1" t="s">
        <v>64</v>
      </c>
      <c r="Q94" s="1" t="s">
        <v>64</v>
      </c>
      <c r="R94" s="1" t="s">
        <v>63</v>
      </c>
      <c r="V94">
        <v>1</v>
      </c>
      <c r="AV94" s="1" t="s">
        <v>52</v>
      </c>
      <c r="AW94" s="1" t="s">
        <v>781</v>
      </c>
      <c r="AX94" s="1" t="s">
        <v>52</v>
      </c>
      <c r="AY94" s="1" t="s">
        <v>52</v>
      </c>
      <c r="AZ94" s="1" t="s">
        <v>52</v>
      </c>
    </row>
    <row r="95" spans="1:52" ht="30" customHeight="1" x14ac:dyDescent="0.3">
      <c r="A95" s="26" t="s">
        <v>696</v>
      </c>
      <c r="B95" s="26" t="s">
        <v>697</v>
      </c>
      <c r="C95" s="26" t="s">
        <v>556</v>
      </c>
      <c r="D95" s="27">
        <v>1</v>
      </c>
      <c r="E95" s="29">
        <f>TRUNC(SUMIF(V89:V95, RIGHTB(O95, 1), H89:H95)*U95, 2)</f>
        <v>2476.19</v>
      </c>
      <c r="F95" s="32">
        <f t="shared" si="17"/>
        <v>2476.1</v>
      </c>
      <c r="G95" s="29">
        <v>0</v>
      </c>
      <c r="H95" s="32">
        <f t="shared" si="18"/>
        <v>0</v>
      </c>
      <c r="I95" s="29">
        <v>0</v>
      </c>
      <c r="J95" s="32">
        <f t="shared" si="19"/>
        <v>0</v>
      </c>
      <c r="K95" s="29">
        <f t="shared" si="20"/>
        <v>2476.1</v>
      </c>
      <c r="L95" s="32">
        <f t="shared" si="20"/>
        <v>2476.1</v>
      </c>
      <c r="M95" s="26" t="s">
        <v>52</v>
      </c>
      <c r="N95" s="1" t="s">
        <v>537</v>
      </c>
      <c r="O95" s="1" t="s">
        <v>557</v>
      </c>
      <c r="P95" s="1" t="s">
        <v>64</v>
      </c>
      <c r="Q95" s="1" t="s">
        <v>64</v>
      </c>
      <c r="R95" s="1" t="s">
        <v>64</v>
      </c>
      <c r="S95">
        <v>1</v>
      </c>
      <c r="T95">
        <v>0</v>
      </c>
      <c r="U95">
        <v>0.03</v>
      </c>
      <c r="AV95" s="1" t="s">
        <v>52</v>
      </c>
      <c r="AW95" s="1" t="s">
        <v>782</v>
      </c>
      <c r="AX95" s="1" t="s">
        <v>52</v>
      </c>
      <c r="AY95" s="1" t="s">
        <v>52</v>
      </c>
      <c r="AZ95" s="1" t="s">
        <v>52</v>
      </c>
    </row>
    <row r="96" spans="1:52" ht="30" customHeight="1" x14ac:dyDescent="0.3">
      <c r="A96" s="26" t="s">
        <v>631</v>
      </c>
      <c r="B96" s="26" t="s">
        <v>52</v>
      </c>
      <c r="C96" s="26" t="s">
        <v>52</v>
      </c>
      <c r="D96" s="27"/>
      <c r="E96" s="29"/>
      <c r="F96" s="32">
        <f>TRUNC(SUMIF(N89:N95, N88, F89:F95),0)</f>
        <v>90084</v>
      </c>
      <c r="G96" s="29"/>
      <c r="H96" s="32">
        <f>TRUNC(SUMIF(N89:N95, N88, H89:H95),0)</f>
        <v>82539</v>
      </c>
      <c r="I96" s="29"/>
      <c r="J96" s="32">
        <f>TRUNC(SUMIF(N89:N95, N88, J89:J95),0)</f>
        <v>0</v>
      </c>
      <c r="K96" s="29"/>
      <c r="L96" s="32">
        <f>F96+H96+J96</f>
        <v>172623</v>
      </c>
      <c r="M96" s="26" t="s">
        <v>52</v>
      </c>
      <c r="N96" s="1" t="s">
        <v>166</v>
      </c>
      <c r="O96" s="1" t="s">
        <v>166</v>
      </c>
      <c r="P96" s="1" t="s">
        <v>52</v>
      </c>
      <c r="Q96" s="1" t="s">
        <v>52</v>
      </c>
      <c r="R96" s="1" t="s">
        <v>52</v>
      </c>
      <c r="AV96" s="1" t="s">
        <v>52</v>
      </c>
      <c r="AW96" s="1" t="s">
        <v>52</v>
      </c>
      <c r="AX96" s="1" t="s">
        <v>52</v>
      </c>
      <c r="AY96" s="1" t="s">
        <v>52</v>
      </c>
      <c r="AZ96" s="1" t="s">
        <v>52</v>
      </c>
    </row>
    <row r="97" spans="1:52" ht="30" customHeight="1" x14ac:dyDescent="0.3">
      <c r="A97" s="27"/>
      <c r="B97" s="27"/>
      <c r="C97" s="27"/>
      <c r="D97" s="27"/>
      <c r="E97" s="29"/>
      <c r="F97" s="32"/>
      <c r="G97" s="29"/>
      <c r="H97" s="32"/>
      <c r="I97" s="29"/>
      <c r="J97" s="32"/>
      <c r="K97" s="29"/>
      <c r="L97" s="32"/>
      <c r="M97" s="27"/>
    </row>
    <row r="98" spans="1:52" ht="30" customHeight="1" x14ac:dyDescent="0.3">
      <c r="A98" s="23" t="s">
        <v>783</v>
      </c>
      <c r="B98" s="24"/>
      <c r="C98" s="24"/>
      <c r="D98" s="24"/>
      <c r="E98" s="28"/>
      <c r="F98" s="31"/>
      <c r="G98" s="28"/>
      <c r="H98" s="31"/>
      <c r="I98" s="28"/>
      <c r="J98" s="31"/>
      <c r="K98" s="28"/>
      <c r="L98" s="31"/>
      <c r="M98" s="25"/>
      <c r="N98" s="1" t="s">
        <v>207</v>
      </c>
    </row>
    <row r="99" spans="1:52" ht="30" customHeight="1" x14ac:dyDescent="0.3">
      <c r="A99" s="26" t="s">
        <v>204</v>
      </c>
      <c r="B99" s="26" t="s">
        <v>205</v>
      </c>
      <c r="C99" s="26" t="s">
        <v>60</v>
      </c>
      <c r="D99" s="27">
        <v>1</v>
      </c>
      <c r="E99" s="29">
        <f>단가대비표!O25</f>
        <v>1300</v>
      </c>
      <c r="F99" s="32">
        <f t="shared" ref="F99:F104" si="21">TRUNC(E99*D99,1)</f>
        <v>1300</v>
      </c>
      <c r="G99" s="29">
        <f>단가대비표!P25</f>
        <v>0</v>
      </c>
      <c r="H99" s="32">
        <f t="shared" ref="H99:H104" si="22">TRUNC(G99*D99,1)</f>
        <v>0</v>
      </c>
      <c r="I99" s="29">
        <f>단가대비표!V25</f>
        <v>0</v>
      </c>
      <c r="J99" s="32">
        <f t="shared" ref="J99:J104" si="23">TRUNC(I99*D99,1)</f>
        <v>0</v>
      </c>
      <c r="K99" s="29">
        <f t="shared" ref="K99:L104" si="24">TRUNC(E99+G99+I99,1)</f>
        <v>1300</v>
      </c>
      <c r="L99" s="32">
        <f t="shared" si="24"/>
        <v>1300</v>
      </c>
      <c r="M99" s="26" t="s">
        <v>52</v>
      </c>
      <c r="N99" s="1" t="s">
        <v>207</v>
      </c>
      <c r="O99" s="1" t="s">
        <v>785</v>
      </c>
      <c r="P99" s="1" t="s">
        <v>64</v>
      </c>
      <c r="Q99" s="1" t="s">
        <v>64</v>
      </c>
      <c r="R99" s="1" t="s">
        <v>63</v>
      </c>
      <c r="V99">
        <v>1</v>
      </c>
      <c r="AV99" s="1" t="s">
        <v>52</v>
      </c>
      <c r="AW99" s="1" t="s">
        <v>786</v>
      </c>
      <c r="AX99" s="1" t="s">
        <v>52</v>
      </c>
      <c r="AY99" s="1" t="s">
        <v>52</v>
      </c>
      <c r="AZ99" s="1" t="s">
        <v>52</v>
      </c>
    </row>
    <row r="100" spans="1:52" ht="30" customHeight="1" x14ac:dyDescent="0.3">
      <c r="A100" s="26" t="s">
        <v>204</v>
      </c>
      <c r="B100" s="26" t="s">
        <v>205</v>
      </c>
      <c r="C100" s="26" t="s">
        <v>60</v>
      </c>
      <c r="D100" s="27">
        <v>7.4999999999999997E-2</v>
      </c>
      <c r="E100" s="29">
        <f>단가대비표!O25</f>
        <v>1300</v>
      </c>
      <c r="F100" s="32">
        <f t="shared" si="21"/>
        <v>97.5</v>
      </c>
      <c r="G100" s="29">
        <f>단가대비표!P25</f>
        <v>0</v>
      </c>
      <c r="H100" s="32">
        <f t="shared" si="22"/>
        <v>0</v>
      </c>
      <c r="I100" s="29">
        <f>단가대비표!V25</f>
        <v>0</v>
      </c>
      <c r="J100" s="32">
        <f t="shared" si="23"/>
        <v>0</v>
      </c>
      <c r="K100" s="29">
        <f t="shared" si="24"/>
        <v>1300</v>
      </c>
      <c r="L100" s="32">
        <f t="shared" si="24"/>
        <v>97.5</v>
      </c>
      <c r="M100" s="26" t="s">
        <v>52</v>
      </c>
      <c r="N100" s="1" t="s">
        <v>207</v>
      </c>
      <c r="O100" s="1" t="s">
        <v>785</v>
      </c>
      <c r="P100" s="1" t="s">
        <v>64</v>
      </c>
      <c r="Q100" s="1" t="s">
        <v>64</v>
      </c>
      <c r="R100" s="1" t="s">
        <v>63</v>
      </c>
      <c r="AV100" s="1" t="s">
        <v>52</v>
      </c>
      <c r="AW100" s="1" t="s">
        <v>786</v>
      </c>
      <c r="AX100" s="1" t="s">
        <v>52</v>
      </c>
      <c r="AY100" s="1" t="s">
        <v>52</v>
      </c>
      <c r="AZ100" s="1" t="s">
        <v>52</v>
      </c>
    </row>
    <row r="101" spans="1:52" ht="30" customHeight="1" x14ac:dyDescent="0.3">
      <c r="A101" s="26" t="s">
        <v>690</v>
      </c>
      <c r="B101" s="26" t="s">
        <v>691</v>
      </c>
      <c r="C101" s="26" t="s">
        <v>556</v>
      </c>
      <c r="D101" s="27">
        <v>1</v>
      </c>
      <c r="E101" s="29">
        <f>TRUNC(SUMIF(V99:V104, RIGHTB(O101, 1), F99:F104)*U101, 2)</f>
        <v>26</v>
      </c>
      <c r="F101" s="32">
        <f t="shared" si="21"/>
        <v>26</v>
      </c>
      <c r="G101" s="29">
        <v>0</v>
      </c>
      <c r="H101" s="32">
        <f t="shared" si="22"/>
        <v>0</v>
      </c>
      <c r="I101" s="29">
        <v>0</v>
      </c>
      <c r="J101" s="32">
        <f t="shared" si="23"/>
        <v>0</v>
      </c>
      <c r="K101" s="29">
        <f t="shared" si="24"/>
        <v>26</v>
      </c>
      <c r="L101" s="32">
        <f t="shared" si="24"/>
        <v>26</v>
      </c>
      <c r="M101" s="26" t="s">
        <v>52</v>
      </c>
      <c r="N101" s="1" t="s">
        <v>207</v>
      </c>
      <c r="O101" s="1" t="s">
        <v>557</v>
      </c>
      <c r="P101" s="1" t="s">
        <v>64</v>
      </c>
      <c r="Q101" s="1" t="s">
        <v>64</v>
      </c>
      <c r="R101" s="1" t="s">
        <v>64</v>
      </c>
      <c r="S101">
        <v>0</v>
      </c>
      <c r="T101">
        <v>0</v>
      </c>
      <c r="U101">
        <v>0.02</v>
      </c>
      <c r="AV101" s="1" t="s">
        <v>52</v>
      </c>
      <c r="AW101" s="1" t="s">
        <v>787</v>
      </c>
      <c r="AX101" s="1" t="s">
        <v>52</v>
      </c>
      <c r="AY101" s="1" t="s">
        <v>52</v>
      </c>
      <c r="AZ101" s="1" t="s">
        <v>52</v>
      </c>
    </row>
    <row r="102" spans="1:52" ht="30" customHeight="1" x14ac:dyDescent="0.3">
      <c r="A102" s="26" t="s">
        <v>788</v>
      </c>
      <c r="B102" s="26" t="s">
        <v>624</v>
      </c>
      <c r="C102" s="26" t="s">
        <v>625</v>
      </c>
      <c r="D102" s="27">
        <v>9.1999999999999998E-3</v>
      </c>
      <c r="E102" s="29">
        <f>단가대비표!O131</f>
        <v>0</v>
      </c>
      <c r="F102" s="32">
        <f t="shared" si="21"/>
        <v>0</v>
      </c>
      <c r="G102" s="29">
        <f>단가대비표!P131</f>
        <v>471931</v>
      </c>
      <c r="H102" s="32">
        <f t="shared" si="22"/>
        <v>4341.7</v>
      </c>
      <c r="I102" s="29">
        <f>단가대비표!V131</f>
        <v>0</v>
      </c>
      <c r="J102" s="32">
        <f t="shared" si="23"/>
        <v>0</v>
      </c>
      <c r="K102" s="29">
        <f t="shared" si="24"/>
        <v>471931</v>
      </c>
      <c r="L102" s="32">
        <f t="shared" si="24"/>
        <v>4341.7</v>
      </c>
      <c r="M102" s="26" t="s">
        <v>52</v>
      </c>
      <c r="N102" s="1" t="s">
        <v>207</v>
      </c>
      <c r="O102" s="1" t="s">
        <v>789</v>
      </c>
      <c r="P102" s="1" t="s">
        <v>64</v>
      </c>
      <c r="Q102" s="1" t="s">
        <v>64</v>
      </c>
      <c r="R102" s="1" t="s">
        <v>63</v>
      </c>
      <c r="W102">
        <v>2</v>
      </c>
      <c r="AV102" s="1" t="s">
        <v>52</v>
      </c>
      <c r="AW102" s="1" t="s">
        <v>790</v>
      </c>
      <c r="AX102" s="1" t="s">
        <v>52</v>
      </c>
      <c r="AY102" s="1" t="s">
        <v>52</v>
      </c>
      <c r="AZ102" s="1" t="s">
        <v>52</v>
      </c>
    </row>
    <row r="103" spans="1:52" ht="30" customHeight="1" x14ac:dyDescent="0.3">
      <c r="A103" s="26" t="s">
        <v>776</v>
      </c>
      <c r="B103" s="26" t="s">
        <v>624</v>
      </c>
      <c r="C103" s="26" t="s">
        <v>625</v>
      </c>
      <c r="D103" s="27">
        <v>4.5999999999999999E-3</v>
      </c>
      <c r="E103" s="29">
        <f>단가대비표!O121</f>
        <v>0</v>
      </c>
      <c r="F103" s="32">
        <f t="shared" si="21"/>
        <v>0</v>
      </c>
      <c r="G103" s="29">
        <f>단가대비표!P121</f>
        <v>228717</v>
      </c>
      <c r="H103" s="32">
        <f t="shared" si="22"/>
        <v>1052</v>
      </c>
      <c r="I103" s="29">
        <f>단가대비표!V121</f>
        <v>0</v>
      </c>
      <c r="J103" s="32">
        <f t="shared" si="23"/>
        <v>0</v>
      </c>
      <c r="K103" s="29">
        <f t="shared" si="24"/>
        <v>228717</v>
      </c>
      <c r="L103" s="32">
        <f t="shared" si="24"/>
        <v>1052</v>
      </c>
      <c r="M103" s="26" t="s">
        <v>52</v>
      </c>
      <c r="N103" s="1" t="s">
        <v>207</v>
      </c>
      <c r="O103" s="1" t="s">
        <v>777</v>
      </c>
      <c r="P103" s="1" t="s">
        <v>64</v>
      </c>
      <c r="Q103" s="1" t="s">
        <v>64</v>
      </c>
      <c r="R103" s="1" t="s">
        <v>63</v>
      </c>
      <c r="W103">
        <v>2</v>
      </c>
      <c r="AV103" s="1" t="s">
        <v>52</v>
      </c>
      <c r="AW103" s="1" t="s">
        <v>791</v>
      </c>
      <c r="AX103" s="1" t="s">
        <v>52</v>
      </c>
      <c r="AY103" s="1" t="s">
        <v>52</v>
      </c>
      <c r="AZ103" s="1" t="s">
        <v>52</v>
      </c>
    </row>
    <row r="104" spans="1:52" ht="30" customHeight="1" x14ac:dyDescent="0.3">
      <c r="A104" s="26" t="s">
        <v>696</v>
      </c>
      <c r="B104" s="26" t="s">
        <v>697</v>
      </c>
      <c r="C104" s="26" t="s">
        <v>556</v>
      </c>
      <c r="D104" s="27">
        <v>1</v>
      </c>
      <c r="E104" s="29">
        <f>TRUNC(SUMIF(W99:W104, RIGHTB(O104, 1), H99:H104)*U104, 2)</f>
        <v>161.81</v>
      </c>
      <c r="F104" s="32">
        <f t="shared" si="21"/>
        <v>161.80000000000001</v>
      </c>
      <c r="G104" s="29">
        <v>0</v>
      </c>
      <c r="H104" s="32">
        <f t="shared" si="22"/>
        <v>0</v>
      </c>
      <c r="I104" s="29">
        <v>0</v>
      </c>
      <c r="J104" s="32">
        <f t="shared" si="23"/>
        <v>0</v>
      </c>
      <c r="K104" s="29">
        <f t="shared" si="24"/>
        <v>161.80000000000001</v>
      </c>
      <c r="L104" s="32">
        <f t="shared" si="24"/>
        <v>161.80000000000001</v>
      </c>
      <c r="M104" s="26" t="s">
        <v>52</v>
      </c>
      <c r="N104" s="1" t="s">
        <v>207</v>
      </c>
      <c r="O104" s="1" t="s">
        <v>698</v>
      </c>
      <c r="P104" s="1" t="s">
        <v>64</v>
      </c>
      <c r="Q104" s="1" t="s">
        <v>64</v>
      </c>
      <c r="R104" s="1" t="s">
        <v>64</v>
      </c>
      <c r="S104">
        <v>1</v>
      </c>
      <c r="T104">
        <v>0</v>
      </c>
      <c r="U104">
        <v>0.03</v>
      </c>
      <c r="AV104" s="1" t="s">
        <v>52</v>
      </c>
      <c r="AW104" s="1" t="s">
        <v>792</v>
      </c>
      <c r="AX104" s="1" t="s">
        <v>52</v>
      </c>
      <c r="AY104" s="1" t="s">
        <v>52</v>
      </c>
      <c r="AZ104" s="1" t="s">
        <v>52</v>
      </c>
    </row>
    <row r="105" spans="1:52" ht="30" customHeight="1" x14ac:dyDescent="0.3">
      <c r="A105" s="26" t="s">
        <v>631</v>
      </c>
      <c r="B105" s="26" t="s">
        <v>52</v>
      </c>
      <c r="C105" s="26" t="s">
        <v>52</v>
      </c>
      <c r="D105" s="27"/>
      <c r="E105" s="29"/>
      <c r="F105" s="32">
        <f>TRUNC(SUMIF(N99:N104, N98, F99:F104),0)</f>
        <v>1585</v>
      </c>
      <c r="G105" s="29"/>
      <c r="H105" s="32">
        <f>TRUNC(SUMIF(N99:N104, N98, H99:H104),0)</f>
        <v>5393</v>
      </c>
      <c r="I105" s="29"/>
      <c r="J105" s="32">
        <f>TRUNC(SUMIF(N99:N104, N98, J99:J104),0)</f>
        <v>0</v>
      </c>
      <c r="K105" s="29"/>
      <c r="L105" s="32">
        <f>F105+H105+J105</f>
        <v>6978</v>
      </c>
      <c r="M105" s="26" t="s">
        <v>52</v>
      </c>
      <c r="N105" s="1" t="s">
        <v>166</v>
      </c>
      <c r="O105" s="1" t="s">
        <v>166</v>
      </c>
      <c r="P105" s="1" t="s">
        <v>52</v>
      </c>
      <c r="Q105" s="1" t="s">
        <v>52</v>
      </c>
      <c r="R105" s="1" t="s">
        <v>52</v>
      </c>
      <c r="AV105" s="1" t="s">
        <v>52</v>
      </c>
      <c r="AW105" s="1" t="s">
        <v>52</v>
      </c>
      <c r="AX105" s="1" t="s">
        <v>52</v>
      </c>
      <c r="AY105" s="1" t="s">
        <v>52</v>
      </c>
      <c r="AZ105" s="1" t="s">
        <v>52</v>
      </c>
    </row>
    <row r="106" spans="1:52" ht="30" customHeight="1" x14ac:dyDescent="0.3">
      <c r="A106" s="27"/>
      <c r="B106" s="27"/>
      <c r="C106" s="27"/>
      <c r="D106" s="27"/>
      <c r="E106" s="29"/>
      <c r="F106" s="32"/>
      <c r="G106" s="29"/>
      <c r="H106" s="32"/>
      <c r="I106" s="29"/>
      <c r="J106" s="32"/>
      <c r="K106" s="29"/>
      <c r="L106" s="32"/>
      <c r="M106" s="27"/>
    </row>
    <row r="107" spans="1:52" ht="30" customHeight="1" x14ac:dyDescent="0.3">
      <c r="A107" s="23" t="s">
        <v>793</v>
      </c>
      <c r="B107" s="24"/>
      <c r="C107" s="24"/>
      <c r="D107" s="24"/>
      <c r="E107" s="28"/>
      <c r="F107" s="31"/>
      <c r="G107" s="28"/>
      <c r="H107" s="31"/>
      <c r="I107" s="28"/>
      <c r="J107" s="31"/>
      <c r="K107" s="28"/>
      <c r="L107" s="31"/>
      <c r="M107" s="25"/>
      <c r="N107" s="1" t="s">
        <v>211</v>
      </c>
    </row>
    <row r="108" spans="1:52" ht="30" customHeight="1" x14ac:dyDescent="0.3">
      <c r="A108" s="26" t="s">
        <v>204</v>
      </c>
      <c r="B108" s="26" t="s">
        <v>209</v>
      </c>
      <c r="C108" s="26" t="s">
        <v>60</v>
      </c>
      <c r="D108" s="27">
        <v>1</v>
      </c>
      <c r="E108" s="29">
        <f>단가대비표!O26</f>
        <v>1260</v>
      </c>
      <c r="F108" s="32">
        <f t="shared" ref="F108:F113" si="25">TRUNC(E108*D108,1)</f>
        <v>1260</v>
      </c>
      <c r="G108" s="29">
        <f>단가대비표!P26</f>
        <v>0</v>
      </c>
      <c r="H108" s="32">
        <f t="shared" ref="H108:H113" si="26">TRUNC(G108*D108,1)</f>
        <v>0</v>
      </c>
      <c r="I108" s="29">
        <f>단가대비표!V26</f>
        <v>0</v>
      </c>
      <c r="J108" s="32">
        <f t="shared" ref="J108:J113" si="27">TRUNC(I108*D108,1)</f>
        <v>0</v>
      </c>
      <c r="K108" s="29">
        <f t="shared" ref="K108:L113" si="28">TRUNC(E108+G108+I108,1)</f>
        <v>1260</v>
      </c>
      <c r="L108" s="32">
        <f t="shared" si="28"/>
        <v>1260</v>
      </c>
      <c r="M108" s="26" t="s">
        <v>52</v>
      </c>
      <c r="N108" s="1" t="s">
        <v>211</v>
      </c>
      <c r="O108" s="1" t="s">
        <v>794</v>
      </c>
      <c r="P108" s="1" t="s">
        <v>64</v>
      </c>
      <c r="Q108" s="1" t="s">
        <v>64</v>
      </c>
      <c r="R108" s="1" t="s">
        <v>63</v>
      </c>
      <c r="V108">
        <v>1</v>
      </c>
      <c r="AV108" s="1" t="s">
        <v>52</v>
      </c>
      <c r="AW108" s="1" t="s">
        <v>795</v>
      </c>
      <c r="AX108" s="1" t="s">
        <v>52</v>
      </c>
      <c r="AY108" s="1" t="s">
        <v>52</v>
      </c>
      <c r="AZ108" s="1" t="s">
        <v>52</v>
      </c>
    </row>
    <row r="109" spans="1:52" ht="30" customHeight="1" x14ac:dyDescent="0.3">
      <c r="A109" s="26" t="s">
        <v>204</v>
      </c>
      <c r="B109" s="26" t="s">
        <v>209</v>
      </c>
      <c r="C109" s="26" t="s">
        <v>60</v>
      </c>
      <c r="D109" s="27">
        <v>7.4999999999999997E-2</v>
      </c>
      <c r="E109" s="29">
        <f>단가대비표!O26</f>
        <v>1260</v>
      </c>
      <c r="F109" s="32">
        <f t="shared" si="25"/>
        <v>94.5</v>
      </c>
      <c r="G109" s="29">
        <f>단가대비표!P26</f>
        <v>0</v>
      </c>
      <c r="H109" s="32">
        <f t="shared" si="26"/>
        <v>0</v>
      </c>
      <c r="I109" s="29">
        <f>단가대비표!V26</f>
        <v>0</v>
      </c>
      <c r="J109" s="32">
        <f t="shared" si="27"/>
        <v>0</v>
      </c>
      <c r="K109" s="29">
        <f t="shared" si="28"/>
        <v>1260</v>
      </c>
      <c r="L109" s="32">
        <f t="shared" si="28"/>
        <v>94.5</v>
      </c>
      <c r="M109" s="26" t="s">
        <v>52</v>
      </c>
      <c r="N109" s="1" t="s">
        <v>211</v>
      </c>
      <c r="O109" s="1" t="s">
        <v>794</v>
      </c>
      <c r="P109" s="1" t="s">
        <v>64</v>
      </c>
      <c r="Q109" s="1" t="s">
        <v>64</v>
      </c>
      <c r="R109" s="1" t="s">
        <v>63</v>
      </c>
      <c r="AV109" s="1" t="s">
        <v>52</v>
      </c>
      <c r="AW109" s="1" t="s">
        <v>795</v>
      </c>
      <c r="AX109" s="1" t="s">
        <v>52</v>
      </c>
      <c r="AY109" s="1" t="s">
        <v>52</v>
      </c>
      <c r="AZ109" s="1" t="s">
        <v>52</v>
      </c>
    </row>
    <row r="110" spans="1:52" ht="30" customHeight="1" x14ac:dyDescent="0.3">
      <c r="A110" s="26" t="s">
        <v>690</v>
      </c>
      <c r="B110" s="26" t="s">
        <v>691</v>
      </c>
      <c r="C110" s="26" t="s">
        <v>556</v>
      </c>
      <c r="D110" s="27">
        <v>1</v>
      </c>
      <c r="E110" s="29">
        <f>TRUNC(SUMIF(V108:V113, RIGHTB(O110, 1), F108:F113)*U110, 2)</f>
        <v>25.2</v>
      </c>
      <c r="F110" s="32">
        <f t="shared" si="25"/>
        <v>25.2</v>
      </c>
      <c r="G110" s="29">
        <v>0</v>
      </c>
      <c r="H110" s="32">
        <f t="shared" si="26"/>
        <v>0</v>
      </c>
      <c r="I110" s="29">
        <v>0</v>
      </c>
      <c r="J110" s="32">
        <f t="shared" si="27"/>
        <v>0</v>
      </c>
      <c r="K110" s="29">
        <f t="shared" si="28"/>
        <v>25.2</v>
      </c>
      <c r="L110" s="32">
        <f t="shared" si="28"/>
        <v>25.2</v>
      </c>
      <c r="M110" s="26" t="s">
        <v>52</v>
      </c>
      <c r="N110" s="1" t="s">
        <v>211</v>
      </c>
      <c r="O110" s="1" t="s">
        <v>557</v>
      </c>
      <c r="P110" s="1" t="s">
        <v>64</v>
      </c>
      <c r="Q110" s="1" t="s">
        <v>64</v>
      </c>
      <c r="R110" s="1" t="s">
        <v>64</v>
      </c>
      <c r="S110">
        <v>0</v>
      </c>
      <c r="T110">
        <v>0</v>
      </c>
      <c r="U110">
        <v>0.02</v>
      </c>
      <c r="AV110" s="1" t="s">
        <v>52</v>
      </c>
      <c r="AW110" s="1" t="s">
        <v>796</v>
      </c>
      <c r="AX110" s="1" t="s">
        <v>52</v>
      </c>
      <c r="AY110" s="1" t="s">
        <v>52</v>
      </c>
      <c r="AZ110" s="1" t="s">
        <v>52</v>
      </c>
    </row>
    <row r="111" spans="1:52" ht="30" customHeight="1" x14ac:dyDescent="0.3">
      <c r="A111" s="26" t="s">
        <v>788</v>
      </c>
      <c r="B111" s="26" t="s">
        <v>624</v>
      </c>
      <c r="C111" s="26" t="s">
        <v>625</v>
      </c>
      <c r="D111" s="27">
        <v>9.1999999999999998E-3</v>
      </c>
      <c r="E111" s="29">
        <f>단가대비표!O131</f>
        <v>0</v>
      </c>
      <c r="F111" s="32">
        <f t="shared" si="25"/>
        <v>0</v>
      </c>
      <c r="G111" s="29">
        <f>단가대비표!P131</f>
        <v>471931</v>
      </c>
      <c r="H111" s="32">
        <f t="shared" si="26"/>
        <v>4341.7</v>
      </c>
      <c r="I111" s="29">
        <f>단가대비표!V131</f>
        <v>0</v>
      </c>
      <c r="J111" s="32">
        <f t="shared" si="27"/>
        <v>0</v>
      </c>
      <c r="K111" s="29">
        <f t="shared" si="28"/>
        <v>471931</v>
      </c>
      <c r="L111" s="32">
        <f t="shared" si="28"/>
        <v>4341.7</v>
      </c>
      <c r="M111" s="26" t="s">
        <v>52</v>
      </c>
      <c r="N111" s="1" t="s">
        <v>211</v>
      </c>
      <c r="O111" s="1" t="s">
        <v>789</v>
      </c>
      <c r="P111" s="1" t="s">
        <v>64</v>
      </c>
      <c r="Q111" s="1" t="s">
        <v>64</v>
      </c>
      <c r="R111" s="1" t="s">
        <v>63</v>
      </c>
      <c r="W111">
        <v>2</v>
      </c>
      <c r="AV111" s="1" t="s">
        <v>52</v>
      </c>
      <c r="AW111" s="1" t="s">
        <v>797</v>
      </c>
      <c r="AX111" s="1" t="s">
        <v>52</v>
      </c>
      <c r="AY111" s="1" t="s">
        <v>52</v>
      </c>
      <c r="AZ111" s="1" t="s">
        <v>52</v>
      </c>
    </row>
    <row r="112" spans="1:52" ht="30" customHeight="1" x14ac:dyDescent="0.3">
      <c r="A112" s="26" t="s">
        <v>776</v>
      </c>
      <c r="B112" s="26" t="s">
        <v>624</v>
      </c>
      <c r="C112" s="26" t="s">
        <v>625</v>
      </c>
      <c r="D112" s="27">
        <v>4.5999999999999999E-3</v>
      </c>
      <c r="E112" s="29">
        <f>단가대비표!O121</f>
        <v>0</v>
      </c>
      <c r="F112" s="32">
        <f t="shared" si="25"/>
        <v>0</v>
      </c>
      <c r="G112" s="29">
        <f>단가대비표!P121</f>
        <v>228717</v>
      </c>
      <c r="H112" s="32">
        <f t="shared" si="26"/>
        <v>1052</v>
      </c>
      <c r="I112" s="29">
        <f>단가대비표!V121</f>
        <v>0</v>
      </c>
      <c r="J112" s="32">
        <f t="shared" si="27"/>
        <v>0</v>
      </c>
      <c r="K112" s="29">
        <f t="shared" si="28"/>
        <v>228717</v>
      </c>
      <c r="L112" s="32">
        <f t="shared" si="28"/>
        <v>1052</v>
      </c>
      <c r="M112" s="26" t="s">
        <v>52</v>
      </c>
      <c r="N112" s="1" t="s">
        <v>211</v>
      </c>
      <c r="O112" s="1" t="s">
        <v>777</v>
      </c>
      <c r="P112" s="1" t="s">
        <v>64</v>
      </c>
      <c r="Q112" s="1" t="s">
        <v>64</v>
      </c>
      <c r="R112" s="1" t="s">
        <v>63</v>
      </c>
      <c r="W112">
        <v>2</v>
      </c>
      <c r="AV112" s="1" t="s">
        <v>52</v>
      </c>
      <c r="AW112" s="1" t="s">
        <v>798</v>
      </c>
      <c r="AX112" s="1" t="s">
        <v>52</v>
      </c>
      <c r="AY112" s="1" t="s">
        <v>52</v>
      </c>
      <c r="AZ112" s="1" t="s">
        <v>52</v>
      </c>
    </row>
    <row r="113" spans="1:52" ht="30" customHeight="1" x14ac:dyDescent="0.3">
      <c r="A113" s="26" t="s">
        <v>696</v>
      </c>
      <c r="B113" s="26" t="s">
        <v>697</v>
      </c>
      <c r="C113" s="26" t="s">
        <v>556</v>
      </c>
      <c r="D113" s="27">
        <v>1</v>
      </c>
      <c r="E113" s="29">
        <f>TRUNC(SUMIF(W108:W113, RIGHTB(O113, 1), H108:H113)*U113, 2)</f>
        <v>161.81</v>
      </c>
      <c r="F113" s="32">
        <f t="shared" si="25"/>
        <v>161.80000000000001</v>
      </c>
      <c r="G113" s="29">
        <v>0</v>
      </c>
      <c r="H113" s="32">
        <f t="shared" si="26"/>
        <v>0</v>
      </c>
      <c r="I113" s="29">
        <v>0</v>
      </c>
      <c r="J113" s="32">
        <f t="shared" si="27"/>
        <v>0</v>
      </c>
      <c r="K113" s="29">
        <f t="shared" si="28"/>
        <v>161.80000000000001</v>
      </c>
      <c r="L113" s="32">
        <f t="shared" si="28"/>
        <v>161.80000000000001</v>
      </c>
      <c r="M113" s="26" t="s">
        <v>52</v>
      </c>
      <c r="N113" s="1" t="s">
        <v>211</v>
      </c>
      <c r="O113" s="1" t="s">
        <v>698</v>
      </c>
      <c r="P113" s="1" t="s">
        <v>64</v>
      </c>
      <c r="Q113" s="1" t="s">
        <v>64</v>
      </c>
      <c r="R113" s="1" t="s">
        <v>64</v>
      </c>
      <c r="S113">
        <v>1</v>
      </c>
      <c r="T113">
        <v>0</v>
      </c>
      <c r="U113">
        <v>0.03</v>
      </c>
      <c r="AV113" s="1" t="s">
        <v>52</v>
      </c>
      <c r="AW113" s="1" t="s">
        <v>799</v>
      </c>
      <c r="AX113" s="1" t="s">
        <v>52</v>
      </c>
      <c r="AY113" s="1" t="s">
        <v>52</v>
      </c>
      <c r="AZ113" s="1" t="s">
        <v>52</v>
      </c>
    </row>
    <row r="114" spans="1:52" ht="30" customHeight="1" x14ac:dyDescent="0.3">
      <c r="A114" s="26" t="s">
        <v>631</v>
      </c>
      <c r="B114" s="26" t="s">
        <v>52</v>
      </c>
      <c r="C114" s="26" t="s">
        <v>52</v>
      </c>
      <c r="D114" s="27"/>
      <c r="E114" s="29"/>
      <c r="F114" s="32">
        <f>TRUNC(SUMIF(N108:N113, N107, F108:F113),0)</f>
        <v>1541</v>
      </c>
      <c r="G114" s="29"/>
      <c r="H114" s="32">
        <f>TRUNC(SUMIF(N108:N113, N107, H108:H113),0)</f>
        <v>5393</v>
      </c>
      <c r="I114" s="29"/>
      <c r="J114" s="32">
        <f>TRUNC(SUMIF(N108:N113, N107, J108:J113),0)</f>
        <v>0</v>
      </c>
      <c r="K114" s="29"/>
      <c r="L114" s="32">
        <f>F114+H114+J114</f>
        <v>6934</v>
      </c>
      <c r="M114" s="26" t="s">
        <v>52</v>
      </c>
      <c r="N114" s="1" t="s">
        <v>166</v>
      </c>
      <c r="O114" s="1" t="s">
        <v>166</v>
      </c>
      <c r="P114" s="1" t="s">
        <v>52</v>
      </c>
      <c r="Q114" s="1" t="s">
        <v>52</v>
      </c>
      <c r="R114" s="1" t="s">
        <v>52</v>
      </c>
      <c r="AV114" s="1" t="s">
        <v>52</v>
      </c>
      <c r="AW114" s="1" t="s">
        <v>52</v>
      </c>
      <c r="AX114" s="1" t="s">
        <v>52</v>
      </c>
      <c r="AY114" s="1" t="s">
        <v>52</v>
      </c>
      <c r="AZ114" s="1" t="s">
        <v>52</v>
      </c>
    </row>
    <row r="115" spans="1:52" ht="30" customHeight="1" x14ac:dyDescent="0.3">
      <c r="A115" s="27"/>
      <c r="B115" s="27"/>
      <c r="C115" s="27"/>
      <c r="D115" s="27"/>
      <c r="E115" s="29"/>
      <c r="F115" s="32"/>
      <c r="G115" s="29"/>
      <c r="H115" s="32"/>
      <c r="I115" s="29"/>
      <c r="J115" s="32"/>
      <c r="K115" s="29"/>
      <c r="L115" s="32"/>
      <c r="M115" s="27"/>
    </row>
    <row r="116" spans="1:52" ht="30" customHeight="1" x14ac:dyDescent="0.3">
      <c r="A116" s="23" t="s">
        <v>800</v>
      </c>
      <c r="B116" s="24"/>
      <c r="C116" s="24"/>
      <c r="D116" s="24"/>
      <c r="E116" s="28"/>
      <c r="F116" s="31"/>
      <c r="G116" s="28"/>
      <c r="H116" s="31"/>
      <c r="I116" s="28"/>
      <c r="J116" s="31"/>
      <c r="K116" s="28"/>
      <c r="L116" s="31"/>
      <c r="M116" s="25"/>
      <c r="N116" s="1" t="s">
        <v>312</v>
      </c>
    </row>
    <row r="117" spans="1:52" ht="30" customHeight="1" x14ac:dyDescent="0.3">
      <c r="A117" s="26" t="s">
        <v>309</v>
      </c>
      <c r="B117" s="26" t="s">
        <v>310</v>
      </c>
      <c r="C117" s="26" t="s">
        <v>60</v>
      </c>
      <c r="D117" s="27">
        <v>1</v>
      </c>
      <c r="E117" s="29">
        <f>단가대비표!O15</f>
        <v>519</v>
      </c>
      <c r="F117" s="32">
        <f>TRUNC(E117*D117,1)</f>
        <v>519</v>
      </c>
      <c r="G117" s="29">
        <f>단가대비표!P15</f>
        <v>0</v>
      </c>
      <c r="H117" s="32">
        <f>TRUNC(G117*D117,1)</f>
        <v>0</v>
      </c>
      <c r="I117" s="29">
        <f>단가대비표!V15</f>
        <v>0</v>
      </c>
      <c r="J117" s="32">
        <f>TRUNC(I117*D117,1)</f>
        <v>0</v>
      </c>
      <c r="K117" s="29">
        <f t="shared" ref="K117:L121" si="29">TRUNC(E117+G117+I117,1)</f>
        <v>519</v>
      </c>
      <c r="L117" s="32">
        <f t="shared" si="29"/>
        <v>519</v>
      </c>
      <c r="M117" s="26" t="s">
        <v>52</v>
      </c>
      <c r="N117" s="1" t="s">
        <v>312</v>
      </c>
      <c r="O117" s="1" t="s">
        <v>802</v>
      </c>
      <c r="P117" s="1" t="s">
        <v>64</v>
      </c>
      <c r="Q117" s="1" t="s">
        <v>64</v>
      </c>
      <c r="R117" s="1" t="s">
        <v>63</v>
      </c>
      <c r="V117">
        <v>1</v>
      </c>
      <c r="AV117" s="1" t="s">
        <v>52</v>
      </c>
      <c r="AW117" s="1" t="s">
        <v>803</v>
      </c>
      <c r="AX117" s="1" t="s">
        <v>52</v>
      </c>
      <c r="AY117" s="1" t="s">
        <v>52</v>
      </c>
      <c r="AZ117" s="1" t="s">
        <v>52</v>
      </c>
    </row>
    <row r="118" spans="1:52" ht="30" customHeight="1" x14ac:dyDescent="0.3">
      <c r="A118" s="26" t="s">
        <v>309</v>
      </c>
      <c r="B118" s="26" t="s">
        <v>310</v>
      </c>
      <c r="C118" s="26" t="s">
        <v>60</v>
      </c>
      <c r="D118" s="27">
        <v>7.4999999999999997E-2</v>
      </c>
      <c r="E118" s="29">
        <f>단가대비표!O15</f>
        <v>519</v>
      </c>
      <c r="F118" s="32">
        <f>TRUNC(E118*D118,1)</f>
        <v>38.9</v>
      </c>
      <c r="G118" s="29">
        <f>단가대비표!P15</f>
        <v>0</v>
      </c>
      <c r="H118" s="32">
        <f>TRUNC(G118*D118,1)</f>
        <v>0</v>
      </c>
      <c r="I118" s="29">
        <f>단가대비표!V15</f>
        <v>0</v>
      </c>
      <c r="J118" s="32">
        <f>TRUNC(I118*D118,1)</f>
        <v>0</v>
      </c>
      <c r="K118" s="29">
        <f t="shared" si="29"/>
        <v>519</v>
      </c>
      <c r="L118" s="32">
        <f t="shared" si="29"/>
        <v>38.9</v>
      </c>
      <c r="M118" s="26" t="s">
        <v>52</v>
      </c>
      <c r="N118" s="1" t="s">
        <v>312</v>
      </c>
      <c r="O118" s="1" t="s">
        <v>802</v>
      </c>
      <c r="P118" s="1" t="s">
        <v>64</v>
      </c>
      <c r="Q118" s="1" t="s">
        <v>64</v>
      </c>
      <c r="R118" s="1" t="s">
        <v>63</v>
      </c>
      <c r="AV118" s="1" t="s">
        <v>52</v>
      </c>
      <c r="AW118" s="1" t="s">
        <v>803</v>
      </c>
      <c r="AX118" s="1" t="s">
        <v>52</v>
      </c>
      <c r="AY118" s="1" t="s">
        <v>52</v>
      </c>
      <c r="AZ118" s="1" t="s">
        <v>52</v>
      </c>
    </row>
    <row r="119" spans="1:52" ht="30" customHeight="1" x14ac:dyDescent="0.3">
      <c r="A119" s="26" t="s">
        <v>690</v>
      </c>
      <c r="B119" s="26" t="s">
        <v>691</v>
      </c>
      <c r="C119" s="26" t="s">
        <v>556</v>
      </c>
      <c r="D119" s="27">
        <v>1</v>
      </c>
      <c r="E119" s="29">
        <f>TRUNC(SUMIF(V117:V121, RIGHTB(O119, 1), F117:F121)*U119, 2)</f>
        <v>10.38</v>
      </c>
      <c r="F119" s="32">
        <f>TRUNC(E119*D119,1)</f>
        <v>10.3</v>
      </c>
      <c r="G119" s="29">
        <v>0</v>
      </c>
      <c r="H119" s="32">
        <f>TRUNC(G119*D119,1)</f>
        <v>0</v>
      </c>
      <c r="I119" s="29">
        <v>0</v>
      </c>
      <c r="J119" s="32">
        <f>TRUNC(I119*D119,1)</f>
        <v>0</v>
      </c>
      <c r="K119" s="29">
        <f t="shared" si="29"/>
        <v>10.3</v>
      </c>
      <c r="L119" s="32">
        <f t="shared" si="29"/>
        <v>10.3</v>
      </c>
      <c r="M119" s="26" t="s">
        <v>52</v>
      </c>
      <c r="N119" s="1" t="s">
        <v>312</v>
      </c>
      <c r="O119" s="1" t="s">
        <v>557</v>
      </c>
      <c r="P119" s="1" t="s">
        <v>64</v>
      </c>
      <c r="Q119" s="1" t="s">
        <v>64</v>
      </c>
      <c r="R119" s="1" t="s">
        <v>64</v>
      </c>
      <c r="S119">
        <v>0</v>
      </c>
      <c r="T119">
        <v>0</v>
      </c>
      <c r="U119">
        <v>0.02</v>
      </c>
      <c r="AV119" s="1" t="s">
        <v>52</v>
      </c>
      <c r="AW119" s="1" t="s">
        <v>804</v>
      </c>
      <c r="AX119" s="1" t="s">
        <v>52</v>
      </c>
      <c r="AY119" s="1" t="s">
        <v>52</v>
      </c>
      <c r="AZ119" s="1" t="s">
        <v>52</v>
      </c>
    </row>
    <row r="120" spans="1:52" ht="30" customHeight="1" x14ac:dyDescent="0.3">
      <c r="A120" s="26" t="s">
        <v>805</v>
      </c>
      <c r="B120" s="26" t="s">
        <v>624</v>
      </c>
      <c r="C120" s="26" t="s">
        <v>625</v>
      </c>
      <c r="D120" s="27">
        <v>1.7000000000000001E-2</v>
      </c>
      <c r="E120" s="29">
        <f>단가대비표!O130</f>
        <v>0</v>
      </c>
      <c r="F120" s="32">
        <f>TRUNC(E120*D120,1)</f>
        <v>0</v>
      </c>
      <c r="G120" s="29">
        <f>단가대비표!P130</f>
        <v>438070</v>
      </c>
      <c r="H120" s="32">
        <f>TRUNC(G120*D120,1)</f>
        <v>7447.1</v>
      </c>
      <c r="I120" s="29">
        <f>단가대비표!V130</f>
        <v>0</v>
      </c>
      <c r="J120" s="32">
        <f>TRUNC(I120*D120,1)</f>
        <v>0</v>
      </c>
      <c r="K120" s="29">
        <f t="shared" si="29"/>
        <v>438070</v>
      </c>
      <c r="L120" s="32">
        <f t="shared" si="29"/>
        <v>7447.1</v>
      </c>
      <c r="M120" s="26" t="s">
        <v>52</v>
      </c>
      <c r="N120" s="1" t="s">
        <v>312</v>
      </c>
      <c r="O120" s="1" t="s">
        <v>806</v>
      </c>
      <c r="P120" s="1" t="s">
        <v>64</v>
      </c>
      <c r="Q120" s="1" t="s">
        <v>64</v>
      </c>
      <c r="R120" s="1" t="s">
        <v>63</v>
      </c>
      <c r="W120">
        <v>2</v>
      </c>
      <c r="AV120" s="1" t="s">
        <v>52</v>
      </c>
      <c r="AW120" s="1" t="s">
        <v>807</v>
      </c>
      <c r="AX120" s="1" t="s">
        <v>52</v>
      </c>
      <c r="AY120" s="1" t="s">
        <v>52</v>
      </c>
      <c r="AZ120" s="1" t="s">
        <v>52</v>
      </c>
    </row>
    <row r="121" spans="1:52" ht="30" customHeight="1" x14ac:dyDescent="0.3">
      <c r="A121" s="26" t="s">
        <v>696</v>
      </c>
      <c r="B121" s="26" t="s">
        <v>697</v>
      </c>
      <c r="C121" s="26" t="s">
        <v>556</v>
      </c>
      <c r="D121" s="27">
        <v>1</v>
      </c>
      <c r="E121" s="29">
        <f>TRUNC(SUMIF(W117:W121, RIGHTB(O121, 1), H117:H121)*U121, 2)</f>
        <v>223.41</v>
      </c>
      <c r="F121" s="32">
        <f>TRUNC(E121*D121,1)</f>
        <v>223.4</v>
      </c>
      <c r="G121" s="29">
        <v>0</v>
      </c>
      <c r="H121" s="32">
        <f>TRUNC(G121*D121,1)</f>
        <v>0</v>
      </c>
      <c r="I121" s="29">
        <v>0</v>
      </c>
      <c r="J121" s="32">
        <f>TRUNC(I121*D121,1)</f>
        <v>0</v>
      </c>
      <c r="K121" s="29">
        <f t="shared" si="29"/>
        <v>223.4</v>
      </c>
      <c r="L121" s="32">
        <f t="shared" si="29"/>
        <v>223.4</v>
      </c>
      <c r="M121" s="26" t="s">
        <v>52</v>
      </c>
      <c r="N121" s="1" t="s">
        <v>312</v>
      </c>
      <c r="O121" s="1" t="s">
        <v>698</v>
      </c>
      <c r="P121" s="1" t="s">
        <v>64</v>
      </c>
      <c r="Q121" s="1" t="s">
        <v>64</v>
      </c>
      <c r="R121" s="1" t="s">
        <v>64</v>
      </c>
      <c r="S121">
        <v>1</v>
      </c>
      <c r="T121">
        <v>0</v>
      </c>
      <c r="U121">
        <v>0.03</v>
      </c>
      <c r="AV121" s="1" t="s">
        <v>52</v>
      </c>
      <c r="AW121" s="1" t="s">
        <v>808</v>
      </c>
      <c r="AX121" s="1" t="s">
        <v>52</v>
      </c>
      <c r="AY121" s="1" t="s">
        <v>52</v>
      </c>
      <c r="AZ121" s="1" t="s">
        <v>52</v>
      </c>
    </row>
    <row r="122" spans="1:52" ht="30" customHeight="1" x14ac:dyDescent="0.3">
      <c r="A122" s="26" t="s">
        <v>631</v>
      </c>
      <c r="B122" s="26" t="s">
        <v>52</v>
      </c>
      <c r="C122" s="26" t="s">
        <v>52</v>
      </c>
      <c r="D122" s="27"/>
      <c r="E122" s="29"/>
      <c r="F122" s="32">
        <f>TRUNC(SUMIF(N117:N121, N116, F117:F121),0)</f>
        <v>791</v>
      </c>
      <c r="G122" s="29"/>
      <c r="H122" s="32">
        <f>TRUNC(SUMIF(N117:N121, N116, H117:H121),0)</f>
        <v>7447</v>
      </c>
      <c r="I122" s="29"/>
      <c r="J122" s="32">
        <f>TRUNC(SUMIF(N117:N121, N116, J117:J121),0)</f>
        <v>0</v>
      </c>
      <c r="K122" s="29"/>
      <c r="L122" s="32">
        <f>F122+H122+J122</f>
        <v>8238</v>
      </c>
      <c r="M122" s="26" t="s">
        <v>52</v>
      </c>
      <c r="N122" s="1" t="s">
        <v>166</v>
      </c>
      <c r="O122" s="1" t="s">
        <v>166</v>
      </c>
      <c r="P122" s="1" t="s">
        <v>52</v>
      </c>
      <c r="Q122" s="1" t="s">
        <v>52</v>
      </c>
      <c r="R122" s="1" t="s">
        <v>52</v>
      </c>
      <c r="AV122" s="1" t="s">
        <v>52</v>
      </c>
      <c r="AW122" s="1" t="s">
        <v>52</v>
      </c>
      <c r="AX122" s="1" t="s">
        <v>52</v>
      </c>
      <c r="AY122" s="1" t="s">
        <v>52</v>
      </c>
      <c r="AZ122" s="1" t="s">
        <v>52</v>
      </c>
    </row>
    <row r="123" spans="1:52" ht="30" customHeight="1" x14ac:dyDescent="0.3">
      <c r="A123" s="27"/>
      <c r="B123" s="27"/>
      <c r="C123" s="27"/>
      <c r="D123" s="27"/>
      <c r="E123" s="29"/>
      <c r="F123" s="32"/>
      <c r="G123" s="29"/>
      <c r="H123" s="32"/>
      <c r="I123" s="29"/>
      <c r="J123" s="32"/>
      <c r="K123" s="29"/>
      <c r="L123" s="32"/>
      <c r="M123" s="27"/>
    </row>
    <row r="124" spans="1:52" ht="30" customHeight="1" x14ac:dyDescent="0.3">
      <c r="A124" s="23" t="s">
        <v>809</v>
      </c>
      <c r="B124" s="24"/>
      <c r="C124" s="24"/>
      <c r="D124" s="24"/>
      <c r="E124" s="28"/>
      <c r="F124" s="31"/>
      <c r="G124" s="28"/>
      <c r="H124" s="31"/>
      <c r="I124" s="28"/>
      <c r="J124" s="31"/>
      <c r="K124" s="28"/>
      <c r="L124" s="31"/>
      <c r="M124" s="25"/>
      <c r="N124" s="1" t="s">
        <v>316</v>
      </c>
    </row>
    <row r="125" spans="1:52" ht="30" customHeight="1" x14ac:dyDescent="0.3">
      <c r="A125" s="26" t="s">
        <v>309</v>
      </c>
      <c r="B125" s="26" t="s">
        <v>314</v>
      </c>
      <c r="C125" s="26" t="s">
        <v>60</v>
      </c>
      <c r="D125" s="27">
        <v>1</v>
      </c>
      <c r="E125" s="29">
        <f>단가대비표!O16</f>
        <v>964</v>
      </c>
      <c r="F125" s="32">
        <f>TRUNC(E125*D125,1)</f>
        <v>964</v>
      </c>
      <c r="G125" s="29">
        <f>단가대비표!P16</f>
        <v>0</v>
      </c>
      <c r="H125" s="32">
        <f>TRUNC(G125*D125,1)</f>
        <v>0</v>
      </c>
      <c r="I125" s="29">
        <f>단가대비표!V16</f>
        <v>0</v>
      </c>
      <c r="J125" s="32">
        <f>TRUNC(I125*D125,1)</f>
        <v>0</v>
      </c>
      <c r="K125" s="29">
        <f t="shared" ref="K125:L129" si="30">TRUNC(E125+G125+I125,1)</f>
        <v>964</v>
      </c>
      <c r="L125" s="32">
        <f t="shared" si="30"/>
        <v>964</v>
      </c>
      <c r="M125" s="26" t="s">
        <v>52</v>
      </c>
      <c r="N125" s="1" t="s">
        <v>316</v>
      </c>
      <c r="O125" s="1" t="s">
        <v>810</v>
      </c>
      <c r="P125" s="1" t="s">
        <v>64</v>
      </c>
      <c r="Q125" s="1" t="s">
        <v>64</v>
      </c>
      <c r="R125" s="1" t="s">
        <v>63</v>
      </c>
      <c r="V125">
        <v>1</v>
      </c>
      <c r="AV125" s="1" t="s">
        <v>52</v>
      </c>
      <c r="AW125" s="1" t="s">
        <v>811</v>
      </c>
      <c r="AX125" s="1" t="s">
        <v>52</v>
      </c>
      <c r="AY125" s="1" t="s">
        <v>52</v>
      </c>
      <c r="AZ125" s="1" t="s">
        <v>52</v>
      </c>
    </row>
    <row r="126" spans="1:52" ht="30" customHeight="1" x14ac:dyDescent="0.3">
      <c r="A126" s="26" t="s">
        <v>309</v>
      </c>
      <c r="B126" s="26" t="s">
        <v>314</v>
      </c>
      <c r="C126" s="26" t="s">
        <v>60</v>
      </c>
      <c r="D126" s="27">
        <v>7.4999999999999997E-2</v>
      </c>
      <c r="E126" s="29">
        <f>단가대비표!O16</f>
        <v>964</v>
      </c>
      <c r="F126" s="32">
        <f>TRUNC(E126*D126,1)</f>
        <v>72.3</v>
      </c>
      <c r="G126" s="29">
        <f>단가대비표!P16</f>
        <v>0</v>
      </c>
      <c r="H126" s="32">
        <f>TRUNC(G126*D126,1)</f>
        <v>0</v>
      </c>
      <c r="I126" s="29">
        <f>단가대비표!V16</f>
        <v>0</v>
      </c>
      <c r="J126" s="32">
        <f>TRUNC(I126*D126,1)</f>
        <v>0</v>
      </c>
      <c r="K126" s="29">
        <f t="shared" si="30"/>
        <v>964</v>
      </c>
      <c r="L126" s="32">
        <f t="shared" si="30"/>
        <v>72.3</v>
      </c>
      <c r="M126" s="26" t="s">
        <v>52</v>
      </c>
      <c r="N126" s="1" t="s">
        <v>316</v>
      </c>
      <c r="O126" s="1" t="s">
        <v>810</v>
      </c>
      <c r="P126" s="1" t="s">
        <v>64</v>
      </c>
      <c r="Q126" s="1" t="s">
        <v>64</v>
      </c>
      <c r="R126" s="1" t="s">
        <v>63</v>
      </c>
      <c r="AV126" s="1" t="s">
        <v>52</v>
      </c>
      <c r="AW126" s="1" t="s">
        <v>811</v>
      </c>
      <c r="AX126" s="1" t="s">
        <v>52</v>
      </c>
      <c r="AY126" s="1" t="s">
        <v>52</v>
      </c>
      <c r="AZ126" s="1" t="s">
        <v>52</v>
      </c>
    </row>
    <row r="127" spans="1:52" ht="30" customHeight="1" x14ac:dyDescent="0.3">
      <c r="A127" s="26" t="s">
        <v>690</v>
      </c>
      <c r="B127" s="26" t="s">
        <v>691</v>
      </c>
      <c r="C127" s="26" t="s">
        <v>556</v>
      </c>
      <c r="D127" s="27">
        <v>1</v>
      </c>
      <c r="E127" s="29">
        <f>TRUNC(SUMIF(V125:V129, RIGHTB(O127, 1), F125:F129)*U127, 2)</f>
        <v>19.28</v>
      </c>
      <c r="F127" s="32">
        <f>TRUNC(E127*D127,1)</f>
        <v>19.2</v>
      </c>
      <c r="G127" s="29">
        <v>0</v>
      </c>
      <c r="H127" s="32">
        <f>TRUNC(G127*D127,1)</f>
        <v>0</v>
      </c>
      <c r="I127" s="29">
        <v>0</v>
      </c>
      <c r="J127" s="32">
        <f>TRUNC(I127*D127,1)</f>
        <v>0</v>
      </c>
      <c r="K127" s="29">
        <f t="shared" si="30"/>
        <v>19.2</v>
      </c>
      <c r="L127" s="32">
        <f t="shared" si="30"/>
        <v>19.2</v>
      </c>
      <c r="M127" s="26" t="s">
        <v>52</v>
      </c>
      <c r="N127" s="1" t="s">
        <v>316</v>
      </c>
      <c r="O127" s="1" t="s">
        <v>557</v>
      </c>
      <c r="P127" s="1" t="s">
        <v>64</v>
      </c>
      <c r="Q127" s="1" t="s">
        <v>64</v>
      </c>
      <c r="R127" s="1" t="s">
        <v>64</v>
      </c>
      <c r="S127">
        <v>0</v>
      </c>
      <c r="T127">
        <v>0</v>
      </c>
      <c r="U127">
        <v>0.02</v>
      </c>
      <c r="AV127" s="1" t="s">
        <v>52</v>
      </c>
      <c r="AW127" s="1" t="s">
        <v>812</v>
      </c>
      <c r="AX127" s="1" t="s">
        <v>52</v>
      </c>
      <c r="AY127" s="1" t="s">
        <v>52</v>
      </c>
      <c r="AZ127" s="1" t="s">
        <v>52</v>
      </c>
    </row>
    <row r="128" spans="1:52" ht="30" customHeight="1" x14ac:dyDescent="0.3">
      <c r="A128" s="26" t="s">
        <v>805</v>
      </c>
      <c r="B128" s="26" t="s">
        <v>624</v>
      </c>
      <c r="C128" s="26" t="s">
        <v>625</v>
      </c>
      <c r="D128" s="27">
        <v>2.1999999999999999E-2</v>
      </c>
      <c r="E128" s="29">
        <f>단가대비표!O130</f>
        <v>0</v>
      </c>
      <c r="F128" s="32">
        <f>TRUNC(E128*D128,1)</f>
        <v>0</v>
      </c>
      <c r="G128" s="29">
        <f>단가대비표!P130</f>
        <v>438070</v>
      </c>
      <c r="H128" s="32">
        <f>TRUNC(G128*D128,1)</f>
        <v>9637.5</v>
      </c>
      <c r="I128" s="29">
        <f>단가대비표!V130</f>
        <v>0</v>
      </c>
      <c r="J128" s="32">
        <f>TRUNC(I128*D128,1)</f>
        <v>0</v>
      </c>
      <c r="K128" s="29">
        <f t="shared" si="30"/>
        <v>438070</v>
      </c>
      <c r="L128" s="32">
        <f t="shared" si="30"/>
        <v>9637.5</v>
      </c>
      <c r="M128" s="26" t="s">
        <v>52</v>
      </c>
      <c r="N128" s="1" t="s">
        <v>316</v>
      </c>
      <c r="O128" s="1" t="s">
        <v>806</v>
      </c>
      <c r="P128" s="1" t="s">
        <v>64</v>
      </c>
      <c r="Q128" s="1" t="s">
        <v>64</v>
      </c>
      <c r="R128" s="1" t="s">
        <v>63</v>
      </c>
      <c r="W128">
        <v>2</v>
      </c>
      <c r="AV128" s="1" t="s">
        <v>52</v>
      </c>
      <c r="AW128" s="1" t="s">
        <v>813</v>
      </c>
      <c r="AX128" s="1" t="s">
        <v>52</v>
      </c>
      <c r="AY128" s="1" t="s">
        <v>52</v>
      </c>
      <c r="AZ128" s="1" t="s">
        <v>52</v>
      </c>
    </row>
    <row r="129" spans="1:52" ht="30" customHeight="1" x14ac:dyDescent="0.3">
      <c r="A129" s="26" t="s">
        <v>696</v>
      </c>
      <c r="B129" s="26" t="s">
        <v>697</v>
      </c>
      <c r="C129" s="26" t="s">
        <v>556</v>
      </c>
      <c r="D129" s="27">
        <v>1</v>
      </c>
      <c r="E129" s="29">
        <f>TRUNC(SUMIF(W125:W129, RIGHTB(O129, 1), H125:H129)*U129, 2)</f>
        <v>289.12</v>
      </c>
      <c r="F129" s="32">
        <f>TRUNC(E129*D129,1)</f>
        <v>289.10000000000002</v>
      </c>
      <c r="G129" s="29">
        <v>0</v>
      </c>
      <c r="H129" s="32">
        <f>TRUNC(G129*D129,1)</f>
        <v>0</v>
      </c>
      <c r="I129" s="29">
        <v>0</v>
      </c>
      <c r="J129" s="32">
        <f>TRUNC(I129*D129,1)</f>
        <v>0</v>
      </c>
      <c r="K129" s="29">
        <f t="shared" si="30"/>
        <v>289.10000000000002</v>
      </c>
      <c r="L129" s="32">
        <f t="shared" si="30"/>
        <v>289.10000000000002</v>
      </c>
      <c r="M129" s="26" t="s">
        <v>52</v>
      </c>
      <c r="N129" s="1" t="s">
        <v>316</v>
      </c>
      <c r="O129" s="1" t="s">
        <v>698</v>
      </c>
      <c r="P129" s="1" t="s">
        <v>64</v>
      </c>
      <c r="Q129" s="1" t="s">
        <v>64</v>
      </c>
      <c r="R129" s="1" t="s">
        <v>64</v>
      </c>
      <c r="S129">
        <v>1</v>
      </c>
      <c r="T129">
        <v>0</v>
      </c>
      <c r="U129">
        <v>0.03</v>
      </c>
      <c r="AV129" s="1" t="s">
        <v>52</v>
      </c>
      <c r="AW129" s="1" t="s">
        <v>814</v>
      </c>
      <c r="AX129" s="1" t="s">
        <v>52</v>
      </c>
      <c r="AY129" s="1" t="s">
        <v>52</v>
      </c>
      <c r="AZ129" s="1" t="s">
        <v>52</v>
      </c>
    </row>
    <row r="130" spans="1:52" ht="30" customHeight="1" x14ac:dyDescent="0.3">
      <c r="A130" s="26" t="s">
        <v>631</v>
      </c>
      <c r="B130" s="26" t="s">
        <v>52</v>
      </c>
      <c r="C130" s="26" t="s">
        <v>52</v>
      </c>
      <c r="D130" s="27"/>
      <c r="E130" s="29"/>
      <c r="F130" s="32">
        <f>TRUNC(SUMIF(N125:N129, N124, F125:F129),0)</f>
        <v>1344</v>
      </c>
      <c r="G130" s="29"/>
      <c r="H130" s="32">
        <f>TRUNC(SUMIF(N125:N129, N124, H125:H129),0)</f>
        <v>9637</v>
      </c>
      <c r="I130" s="29"/>
      <c r="J130" s="32">
        <f>TRUNC(SUMIF(N125:N129, N124, J125:J129),0)</f>
        <v>0</v>
      </c>
      <c r="K130" s="29"/>
      <c r="L130" s="32">
        <f>F130+H130+J130</f>
        <v>10981</v>
      </c>
      <c r="M130" s="26" t="s">
        <v>52</v>
      </c>
      <c r="N130" s="1" t="s">
        <v>166</v>
      </c>
      <c r="O130" s="1" t="s">
        <v>166</v>
      </c>
      <c r="P130" s="1" t="s">
        <v>52</v>
      </c>
      <c r="Q130" s="1" t="s">
        <v>52</v>
      </c>
      <c r="R130" s="1" t="s">
        <v>52</v>
      </c>
      <c r="AV130" s="1" t="s">
        <v>52</v>
      </c>
      <c r="AW130" s="1" t="s">
        <v>52</v>
      </c>
      <c r="AX130" s="1" t="s">
        <v>52</v>
      </c>
      <c r="AY130" s="1" t="s">
        <v>52</v>
      </c>
      <c r="AZ130" s="1" t="s">
        <v>52</v>
      </c>
    </row>
    <row r="131" spans="1:52" ht="30" customHeight="1" x14ac:dyDescent="0.3">
      <c r="A131" s="27"/>
      <c r="B131" s="27"/>
      <c r="C131" s="27"/>
      <c r="D131" s="27"/>
      <c r="E131" s="29"/>
      <c r="F131" s="32"/>
      <c r="G131" s="29"/>
      <c r="H131" s="32"/>
      <c r="I131" s="29"/>
      <c r="J131" s="32"/>
      <c r="K131" s="29"/>
      <c r="L131" s="32"/>
      <c r="M131" s="27"/>
    </row>
    <row r="132" spans="1:52" ht="30" customHeight="1" x14ac:dyDescent="0.3">
      <c r="A132" s="23" t="s">
        <v>815</v>
      </c>
      <c r="B132" s="24"/>
      <c r="C132" s="24"/>
      <c r="D132" s="24"/>
      <c r="E132" s="28"/>
      <c r="F132" s="31"/>
      <c r="G132" s="28"/>
      <c r="H132" s="31"/>
      <c r="I132" s="28"/>
      <c r="J132" s="31"/>
      <c r="K132" s="28"/>
      <c r="L132" s="31"/>
      <c r="M132" s="25"/>
      <c r="N132" s="1" t="s">
        <v>419</v>
      </c>
    </row>
    <row r="133" spans="1:52" ht="30" customHeight="1" x14ac:dyDescent="0.3">
      <c r="A133" s="26" t="s">
        <v>416</v>
      </c>
      <c r="B133" s="26" t="s">
        <v>417</v>
      </c>
      <c r="C133" s="26" t="s">
        <v>60</v>
      </c>
      <c r="D133" s="27">
        <v>1</v>
      </c>
      <c r="E133" s="29">
        <f>단가대비표!O116</f>
        <v>2200</v>
      </c>
      <c r="F133" s="32">
        <f>TRUNC(E133*D133,1)</f>
        <v>2200</v>
      </c>
      <c r="G133" s="29">
        <f>단가대비표!P116</f>
        <v>0</v>
      </c>
      <c r="H133" s="32">
        <f>TRUNC(G133*D133,1)</f>
        <v>0</v>
      </c>
      <c r="I133" s="29">
        <f>단가대비표!V116</f>
        <v>0</v>
      </c>
      <c r="J133" s="32">
        <f>TRUNC(I133*D133,1)</f>
        <v>0</v>
      </c>
      <c r="K133" s="29">
        <f t="shared" ref="K133:L137" si="31">TRUNC(E133+G133+I133,1)</f>
        <v>2200</v>
      </c>
      <c r="L133" s="32">
        <f t="shared" si="31"/>
        <v>2200</v>
      </c>
      <c r="M133" s="26" t="s">
        <v>52</v>
      </c>
      <c r="N133" s="1" t="s">
        <v>419</v>
      </c>
      <c r="O133" s="1" t="s">
        <v>817</v>
      </c>
      <c r="P133" s="1" t="s">
        <v>64</v>
      </c>
      <c r="Q133" s="1" t="s">
        <v>64</v>
      </c>
      <c r="R133" s="1" t="s">
        <v>63</v>
      </c>
      <c r="V133">
        <v>1</v>
      </c>
      <c r="AV133" s="1" t="s">
        <v>52</v>
      </c>
      <c r="AW133" s="1" t="s">
        <v>818</v>
      </c>
      <c r="AX133" s="1" t="s">
        <v>52</v>
      </c>
      <c r="AY133" s="1" t="s">
        <v>52</v>
      </c>
      <c r="AZ133" s="1" t="s">
        <v>52</v>
      </c>
    </row>
    <row r="134" spans="1:52" ht="30" customHeight="1" x14ac:dyDescent="0.3">
      <c r="A134" s="26" t="s">
        <v>416</v>
      </c>
      <c r="B134" s="26" t="s">
        <v>417</v>
      </c>
      <c r="C134" s="26" t="s">
        <v>60</v>
      </c>
      <c r="D134" s="27">
        <v>7.4999999999999997E-2</v>
      </c>
      <c r="E134" s="29">
        <f>단가대비표!O116</f>
        <v>2200</v>
      </c>
      <c r="F134" s="32">
        <f>TRUNC(E134*D134,1)</f>
        <v>165</v>
      </c>
      <c r="G134" s="29">
        <f>단가대비표!P116</f>
        <v>0</v>
      </c>
      <c r="H134" s="32">
        <f>TRUNC(G134*D134,1)</f>
        <v>0</v>
      </c>
      <c r="I134" s="29">
        <f>단가대비표!V116</f>
        <v>0</v>
      </c>
      <c r="J134" s="32">
        <f>TRUNC(I134*D134,1)</f>
        <v>0</v>
      </c>
      <c r="K134" s="29">
        <f t="shared" si="31"/>
        <v>2200</v>
      </c>
      <c r="L134" s="32">
        <f t="shared" si="31"/>
        <v>165</v>
      </c>
      <c r="M134" s="26" t="s">
        <v>531</v>
      </c>
      <c r="N134" s="1" t="s">
        <v>419</v>
      </c>
      <c r="O134" s="1" t="s">
        <v>817</v>
      </c>
      <c r="P134" s="1" t="s">
        <v>64</v>
      </c>
      <c r="Q134" s="1" t="s">
        <v>64</v>
      </c>
      <c r="R134" s="1" t="s">
        <v>63</v>
      </c>
      <c r="AV134" s="1" t="s">
        <v>52</v>
      </c>
      <c r="AW134" s="1" t="s">
        <v>818</v>
      </c>
      <c r="AX134" s="1" t="s">
        <v>52</v>
      </c>
      <c r="AY134" s="1" t="s">
        <v>52</v>
      </c>
      <c r="AZ134" s="1" t="s">
        <v>52</v>
      </c>
    </row>
    <row r="135" spans="1:52" ht="30" customHeight="1" x14ac:dyDescent="0.3">
      <c r="A135" s="26" t="s">
        <v>690</v>
      </c>
      <c r="B135" s="26" t="s">
        <v>691</v>
      </c>
      <c r="C135" s="26" t="s">
        <v>556</v>
      </c>
      <c r="D135" s="27">
        <v>1</v>
      </c>
      <c r="E135" s="29">
        <f>TRUNC(SUMIF(V133:V137, RIGHTB(O135, 1), F133:F137)*U135, 2)</f>
        <v>44</v>
      </c>
      <c r="F135" s="32">
        <f>TRUNC(E135*D135,1)</f>
        <v>44</v>
      </c>
      <c r="G135" s="29">
        <v>0</v>
      </c>
      <c r="H135" s="32">
        <f>TRUNC(G135*D135,1)</f>
        <v>0</v>
      </c>
      <c r="I135" s="29">
        <v>0</v>
      </c>
      <c r="J135" s="32">
        <f>TRUNC(I135*D135,1)</f>
        <v>0</v>
      </c>
      <c r="K135" s="29">
        <f t="shared" si="31"/>
        <v>44</v>
      </c>
      <c r="L135" s="32">
        <f t="shared" si="31"/>
        <v>44</v>
      </c>
      <c r="M135" s="26" t="s">
        <v>52</v>
      </c>
      <c r="N135" s="1" t="s">
        <v>419</v>
      </c>
      <c r="O135" s="1" t="s">
        <v>557</v>
      </c>
      <c r="P135" s="1" t="s">
        <v>64</v>
      </c>
      <c r="Q135" s="1" t="s">
        <v>64</v>
      </c>
      <c r="R135" s="1" t="s">
        <v>64</v>
      </c>
      <c r="S135">
        <v>0</v>
      </c>
      <c r="T135">
        <v>0</v>
      </c>
      <c r="U135">
        <v>0.02</v>
      </c>
      <c r="AV135" s="1" t="s">
        <v>52</v>
      </c>
      <c r="AW135" s="1" t="s">
        <v>819</v>
      </c>
      <c r="AX135" s="1" t="s">
        <v>52</v>
      </c>
      <c r="AY135" s="1" t="s">
        <v>52</v>
      </c>
      <c r="AZ135" s="1" t="s">
        <v>52</v>
      </c>
    </row>
    <row r="136" spans="1:52" ht="30" customHeight="1" x14ac:dyDescent="0.3">
      <c r="A136" s="26" t="s">
        <v>805</v>
      </c>
      <c r="B136" s="26" t="s">
        <v>624</v>
      </c>
      <c r="C136" s="26" t="s">
        <v>625</v>
      </c>
      <c r="D136" s="27">
        <v>2.3E-2</v>
      </c>
      <c r="E136" s="29">
        <f>단가대비표!O130</f>
        <v>0</v>
      </c>
      <c r="F136" s="32">
        <f>TRUNC(E136*D136,1)</f>
        <v>0</v>
      </c>
      <c r="G136" s="29">
        <f>단가대비표!P130</f>
        <v>438070</v>
      </c>
      <c r="H136" s="32">
        <f>TRUNC(G136*D136,1)</f>
        <v>10075.6</v>
      </c>
      <c r="I136" s="29">
        <f>단가대비표!V130</f>
        <v>0</v>
      </c>
      <c r="J136" s="32">
        <f>TRUNC(I136*D136,1)</f>
        <v>0</v>
      </c>
      <c r="K136" s="29">
        <f t="shared" si="31"/>
        <v>438070</v>
      </c>
      <c r="L136" s="32">
        <f t="shared" si="31"/>
        <v>10075.6</v>
      </c>
      <c r="M136" s="26" t="s">
        <v>52</v>
      </c>
      <c r="N136" s="1" t="s">
        <v>419</v>
      </c>
      <c r="O136" s="1" t="s">
        <v>806</v>
      </c>
      <c r="P136" s="1" t="s">
        <v>64</v>
      </c>
      <c r="Q136" s="1" t="s">
        <v>64</v>
      </c>
      <c r="R136" s="1" t="s">
        <v>63</v>
      </c>
      <c r="W136">
        <v>2</v>
      </c>
      <c r="AV136" s="1" t="s">
        <v>52</v>
      </c>
      <c r="AW136" s="1" t="s">
        <v>820</v>
      </c>
      <c r="AX136" s="1" t="s">
        <v>52</v>
      </c>
      <c r="AY136" s="1" t="s">
        <v>52</v>
      </c>
      <c r="AZ136" s="1" t="s">
        <v>52</v>
      </c>
    </row>
    <row r="137" spans="1:52" ht="30" customHeight="1" x14ac:dyDescent="0.3">
      <c r="A137" s="26" t="s">
        <v>696</v>
      </c>
      <c r="B137" s="26" t="s">
        <v>697</v>
      </c>
      <c r="C137" s="26" t="s">
        <v>556</v>
      </c>
      <c r="D137" s="27">
        <v>1</v>
      </c>
      <c r="E137" s="29">
        <f>TRUNC(SUMIF(W133:W137, RIGHTB(O137, 1), H133:H137)*U137, 2)</f>
        <v>302.26</v>
      </c>
      <c r="F137" s="32">
        <f>TRUNC(E137*D137,1)</f>
        <v>302.2</v>
      </c>
      <c r="G137" s="29">
        <v>0</v>
      </c>
      <c r="H137" s="32">
        <f>TRUNC(G137*D137,1)</f>
        <v>0</v>
      </c>
      <c r="I137" s="29">
        <v>0</v>
      </c>
      <c r="J137" s="32">
        <f>TRUNC(I137*D137,1)</f>
        <v>0</v>
      </c>
      <c r="K137" s="29">
        <f t="shared" si="31"/>
        <v>302.2</v>
      </c>
      <c r="L137" s="32">
        <f t="shared" si="31"/>
        <v>302.2</v>
      </c>
      <c r="M137" s="26" t="s">
        <v>52</v>
      </c>
      <c r="N137" s="1" t="s">
        <v>419</v>
      </c>
      <c r="O137" s="1" t="s">
        <v>698</v>
      </c>
      <c r="P137" s="1" t="s">
        <v>64</v>
      </c>
      <c r="Q137" s="1" t="s">
        <v>64</v>
      </c>
      <c r="R137" s="1" t="s">
        <v>64</v>
      </c>
      <c r="S137">
        <v>1</v>
      </c>
      <c r="T137">
        <v>0</v>
      </c>
      <c r="U137">
        <v>0.03</v>
      </c>
      <c r="AV137" s="1" t="s">
        <v>52</v>
      </c>
      <c r="AW137" s="1" t="s">
        <v>821</v>
      </c>
      <c r="AX137" s="1" t="s">
        <v>52</v>
      </c>
      <c r="AY137" s="1" t="s">
        <v>52</v>
      </c>
      <c r="AZ137" s="1" t="s">
        <v>52</v>
      </c>
    </row>
    <row r="138" spans="1:52" ht="30" customHeight="1" x14ac:dyDescent="0.3">
      <c r="A138" s="26" t="s">
        <v>631</v>
      </c>
      <c r="B138" s="26" t="s">
        <v>52</v>
      </c>
      <c r="C138" s="26" t="s">
        <v>52</v>
      </c>
      <c r="D138" s="27"/>
      <c r="E138" s="29"/>
      <c r="F138" s="32">
        <f>TRUNC(SUMIF(N133:N137, N132, F133:F137),0)</f>
        <v>2711</v>
      </c>
      <c r="G138" s="29"/>
      <c r="H138" s="32">
        <f>TRUNC(SUMIF(N133:N137, N132, H133:H137),0)</f>
        <v>10075</v>
      </c>
      <c r="I138" s="29"/>
      <c r="J138" s="32">
        <f>TRUNC(SUMIF(N133:N137, N132, J133:J137),0)</f>
        <v>0</v>
      </c>
      <c r="K138" s="29"/>
      <c r="L138" s="32">
        <f>F138+H138+J138</f>
        <v>12786</v>
      </c>
      <c r="M138" s="26" t="s">
        <v>52</v>
      </c>
      <c r="N138" s="1" t="s">
        <v>166</v>
      </c>
      <c r="O138" s="1" t="s">
        <v>166</v>
      </c>
      <c r="P138" s="1" t="s">
        <v>52</v>
      </c>
      <c r="Q138" s="1" t="s">
        <v>52</v>
      </c>
      <c r="R138" s="1" t="s">
        <v>52</v>
      </c>
      <c r="AV138" s="1" t="s">
        <v>52</v>
      </c>
      <c r="AW138" s="1" t="s">
        <v>52</v>
      </c>
      <c r="AX138" s="1" t="s">
        <v>52</v>
      </c>
      <c r="AY138" s="1" t="s">
        <v>52</v>
      </c>
      <c r="AZ138" s="1" t="s">
        <v>52</v>
      </c>
    </row>
    <row r="139" spans="1:52" ht="30" customHeight="1" x14ac:dyDescent="0.3">
      <c r="A139" s="27"/>
      <c r="B139" s="27"/>
      <c r="C139" s="27"/>
      <c r="D139" s="27"/>
      <c r="E139" s="29"/>
      <c r="F139" s="32"/>
      <c r="G139" s="29"/>
      <c r="H139" s="32"/>
      <c r="I139" s="29"/>
      <c r="J139" s="32"/>
      <c r="K139" s="29"/>
      <c r="L139" s="32"/>
      <c r="M139" s="27"/>
    </row>
    <row r="140" spans="1:52" ht="30" customHeight="1" x14ac:dyDescent="0.3">
      <c r="A140" s="23" t="s">
        <v>822</v>
      </c>
      <c r="B140" s="24"/>
      <c r="C140" s="24"/>
      <c r="D140" s="24"/>
      <c r="E140" s="28"/>
      <c r="F140" s="31"/>
      <c r="G140" s="28"/>
      <c r="H140" s="31"/>
      <c r="I140" s="28"/>
      <c r="J140" s="31"/>
      <c r="K140" s="28"/>
      <c r="L140" s="31"/>
      <c r="M140" s="25"/>
      <c r="N140" s="1" t="s">
        <v>424</v>
      </c>
    </row>
    <row r="141" spans="1:52" ht="30" customHeight="1" x14ac:dyDescent="0.3">
      <c r="A141" s="26" t="s">
        <v>421</v>
      </c>
      <c r="B141" s="26" t="s">
        <v>422</v>
      </c>
      <c r="C141" s="26" t="s">
        <v>60</v>
      </c>
      <c r="D141" s="27">
        <v>1</v>
      </c>
      <c r="E141" s="29">
        <f>단가대비표!O117</f>
        <v>5400</v>
      </c>
      <c r="F141" s="32">
        <f>TRUNC(E141*D141,1)</f>
        <v>5400</v>
      </c>
      <c r="G141" s="29">
        <f>단가대비표!P117</f>
        <v>0</v>
      </c>
      <c r="H141" s="32">
        <f>TRUNC(G141*D141,1)</f>
        <v>0</v>
      </c>
      <c r="I141" s="29">
        <f>단가대비표!V117</f>
        <v>0</v>
      </c>
      <c r="J141" s="32">
        <f>TRUNC(I141*D141,1)</f>
        <v>0</v>
      </c>
      <c r="K141" s="29">
        <f t="shared" ref="K141:L145" si="32">TRUNC(E141+G141+I141,1)</f>
        <v>5400</v>
      </c>
      <c r="L141" s="32">
        <f t="shared" si="32"/>
        <v>5400</v>
      </c>
      <c r="M141" s="26" t="s">
        <v>52</v>
      </c>
      <c r="N141" s="1" t="s">
        <v>424</v>
      </c>
      <c r="O141" s="1" t="s">
        <v>823</v>
      </c>
      <c r="P141" s="1" t="s">
        <v>64</v>
      </c>
      <c r="Q141" s="1" t="s">
        <v>64</v>
      </c>
      <c r="R141" s="1" t="s">
        <v>63</v>
      </c>
      <c r="V141">
        <v>1</v>
      </c>
      <c r="AV141" s="1" t="s">
        <v>52</v>
      </c>
      <c r="AW141" s="1" t="s">
        <v>824</v>
      </c>
      <c r="AX141" s="1" t="s">
        <v>52</v>
      </c>
      <c r="AY141" s="1" t="s">
        <v>52</v>
      </c>
      <c r="AZ141" s="1" t="s">
        <v>52</v>
      </c>
    </row>
    <row r="142" spans="1:52" ht="30" customHeight="1" x14ac:dyDescent="0.3">
      <c r="A142" s="26" t="s">
        <v>421</v>
      </c>
      <c r="B142" s="26" t="s">
        <v>422</v>
      </c>
      <c r="C142" s="26" t="s">
        <v>60</v>
      </c>
      <c r="D142" s="27">
        <v>7.4999999999999997E-2</v>
      </c>
      <c r="E142" s="29">
        <f>단가대비표!O117</f>
        <v>5400</v>
      </c>
      <c r="F142" s="32">
        <f>TRUNC(E142*D142,1)</f>
        <v>405</v>
      </c>
      <c r="G142" s="29">
        <f>단가대비표!P117</f>
        <v>0</v>
      </c>
      <c r="H142" s="32">
        <f>TRUNC(G142*D142,1)</f>
        <v>0</v>
      </c>
      <c r="I142" s="29">
        <f>단가대비표!V117</f>
        <v>0</v>
      </c>
      <c r="J142" s="32">
        <f>TRUNC(I142*D142,1)</f>
        <v>0</v>
      </c>
      <c r="K142" s="29">
        <f t="shared" si="32"/>
        <v>5400</v>
      </c>
      <c r="L142" s="32">
        <f t="shared" si="32"/>
        <v>405</v>
      </c>
      <c r="M142" s="26" t="s">
        <v>531</v>
      </c>
      <c r="N142" s="1" t="s">
        <v>424</v>
      </c>
      <c r="O142" s="1" t="s">
        <v>823</v>
      </c>
      <c r="P142" s="1" t="s">
        <v>64</v>
      </c>
      <c r="Q142" s="1" t="s">
        <v>64</v>
      </c>
      <c r="R142" s="1" t="s">
        <v>63</v>
      </c>
      <c r="AV142" s="1" t="s">
        <v>52</v>
      </c>
      <c r="AW142" s="1" t="s">
        <v>824</v>
      </c>
      <c r="AX142" s="1" t="s">
        <v>52</v>
      </c>
      <c r="AY142" s="1" t="s">
        <v>52</v>
      </c>
      <c r="AZ142" s="1" t="s">
        <v>52</v>
      </c>
    </row>
    <row r="143" spans="1:52" ht="30" customHeight="1" x14ac:dyDescent="0.3">
      <c r="A143" s="26" t="s">
        <v>690</v>
      </c>
      <c r="B143" s="26" t="s">
        <v>691</v>
      </c>
      <c r="C143" s="26" t="s">
        <v>556</v>
      </c>
      <c r="D143" s="27">
        <v>1</v>
      </c>
      <c r="E143" s="29">
        <f>TRUNC(SUMIF(V141:V145, RIGHTB(O143, 1), F141:F145)*U143, 2)</f>
        <v>108</v>
      </c>
      <c r="F143" s="32">
        <f>TRUNC(E143*D143,1)</f>
        <v>108</v>
      </c>
      <c r="G143" s="29">
        <v>0</v>
      </c>
      <c r="H143" s="32">
        <f>TRUNC(G143*D143,1)</f>
        <v>0</v>
      </c>
      <c r="I143" s="29">
        <v>0</v>
      </c>
      <c r="J143" s="32">
        <f>TRUNC(I143*D143,1)</f>
        <v>0</v>
      </c>
      <c r="K143" s="29">
        <f t="shared" si="32"/>
        <v>108</v>
      </c>
      <c r="L143" s="32">
        <f t="shared" si="32"/>
        <v>108</v>
      </c>
      <c r="M143" s="26" t="s">
        <v>52</v>
      </c>
      <c r="N143" s="1" t="s">
        <v>424</v>
      </c>
      <c r="O143" s="1" t="s">
        <v>557</v>
      </c>
      <c r="P143" s="1" t="s">
        <v>64</v>
      </c>
      <c r="Q143" s="1" t="s">
        <v>64</v>
      </c>
      <c r="R143" s="1" t="s">
        <v>64</v>
      </c>
      <c r="S143">
        <v>0</v>
      </c>
      <c r="T143">
        <v>0</v>
      </c>
      <c r="U143">
        <v>0.02</v>
      </c>
      <c r="AV143" s="1" t="s">
        <v>52</v>
      </c>
      <c r="AW143" s="1" t="s">
        <v>825</v>
      </c>
      <c r="AX143" s="1" t="s">
        <v>52</v>
      </c>
      <c r="AY143" s="1" t="s">
        <v>52</v>
      </c>
      <c r="AZ143" s="1" t="s">
        <v>52</v>
      </c>
    </row>
    <row r="144" spans="1:52" ht="30" customHeight="1" x14ac:dyDescent="0.3">
      <c r="A144" s="26" t="s">
        <v>805</v>
      </c>
      <c r="B144" s="26" t="s">
        <v>624</v>
      </c>
      <c r="C144" s="26" t="s">
        <v>625</v>
      </c>
      <c r="D144" s="27">
        <v>1.9E-2</v>
      </c>
      <c r="E144" s="29">
        <f>단가대비표!O130</f>
        <v>0</v>
      </c>
      <c r="F144" s="32">
        <f>TRUNC(E144*D144,1)</f>
        <v>0</v>
      </c>
      <c r="G144" s="29">
        <f>단가대비표!P130</f>
        <v>438070</v>
      </c>
      <c r="H144" s="32">
        <f>TRUNC(G144*D144,1)</f>
        <v>8323.2999999999993</v>
      </c>
      <c r="I144" s="29">
        <f>단가대비표!V130</f>
        <v>0</v>
      </c>
      <c r="J144" s="32">
        <f>TRUNC(I144*D144,1)</f>
        <v>0</v>
      </c>
      <c r="K144" s="29">
        <f t="shared" si="32"/>
        <v>438070</v>
      </c>
      <c r="L144" s="32">
        <f t="shared" si="32"/>
        <v>8323.2999999999993</v>
      </c>
      <c r="M144" s="26" t="s">
        <v>52</v>
      </c>
      <c r="N144" s="1" t="s">
        <v>424</v>
      </c>
      <c r="O144" s="1" t="s">
        <v>806</v>
      </c>
      <c r="P144" s="1" t="s">
        <v>64</v>
      </c>
      <c r="Q144" s="1" t="s">
        <v>64</v>
      </c>
      <c r="R144" s="1" t="s">
        <v>63</v>
      </c>
      <c r="W144">
        <v>2</v>
      </c>
      <c r="AV144" s="1" t="s">
        <v>52</v>
      </c>
      <c r="AW144" s="1" t="s">
        <v>826</v>
      </c>
      <c r="AX144" s="1" t="s">
        <v>52</v>
      </c>
      <c r="AY144" s="1" t="s">
        <v>52</v>
      </c>
      <c r="AZ144" s="1" t="s">
        <v>52</v>
      </c>
    </row>
    <row r="145" spans="1:52" ht="30" customHeight="1" x14ac:dyDescent="0.3">
      <c r="A145" s="26" t="s">
        <v>696</v>
      </c>
      <c r="B145" s="26" t="s">
        <v>697</v>
      </c>
      <c r="C145" s="26" t="s">
        <v>556</v>
      </c>
      <c r="D145" s="27">
        <v>1</v>
      </c>
      <c r="E145" s="29">
        <f>TRUNC(SUMIF(W141:W145, RIGHTB(O145, 1), H141:H145)*U145, 2)</f>
        <v>249.69</v>
      </c>
      <c r="F145" s="32">
        <f>TRUNC(E145*D145,1)</f>
        <v>249.6</v>
      </c>
      <c r="G145" s="29">
        <v>0</v>
      </c>
      <c r="H145" s="32">
        <f>TRUNC(G145*D145,1)</f>
        <v>0</v>
      </c>
      <c r="I145" s="29">
        <v>0</v>
      </c>
      <c r="J145" s="32">
        <f>TRUNC(I145*D145,1)</f>
        <v>0</v>
      </c>
      <c r="K145" s="29">
        <f t="shared" si="32"/>
        <v>249.6</v>
      </c>
      <c r="L145" s="32">
        <f t="shared" si="32"/>
        <v>249.6</v>
      </c>
      <c r="M145" s="26" t="s">
        <v>52</v>
      </c>
      <c r="N145" s="1" t="s">
        <v>424</v>
      </c>
      <c r="O145" s="1" t="s">
        <v>698</v>
      </c>
      <c r="P145" s="1" t="s">
        <v>64</v>
      </c>
      <c r="Q145" s="1" t="s">
        <v>64</v>
      </c>
      <c r="R145" s="1" t="s">
        <v>64</v>
      </c>
      <c r="S145">
        <v>1</v>
      </c>
      <c r="T145">
        <v>0</v>
      </c>
      <c r="U145">
        <v>0.03</v>
      </c>
      <c r="AV145" s="1" t="s">
        <v>52</v>
      </c>
      <c r="AW145" s="1" t="s">
        <v>827</v>
      </c>
      <c r="AX145" s="1" t="s">
        <v>52</v>
      </c>
      <c r="AY145" s="1" t="s">
        <v>52</v>
      </c>
      <c r="AZ145" s="1" t="s">
        <v>52</v>
      </c>
    </row>
    <row r="146" spans="1:52" ht="30" customHeight="1" x14ac:dyDescent="0.3">
      <c r="A146" s="26" t="s">
        <v>631</v>
      </c>
      <c r="B146" s="26" t="s">
        <v>52</v>
      </c>
      <c r="C146" s="26" t="s">
        <v>52</v>
      </c>
      <c r="D146" s="27"/>
      <c r="E146" s="29"/>
      <c r="F146" s="32">
        <f>TRUNC(SUMIF(N141:N145, N140, F141:F145),0)</f>
        <v>6162</v>
      </c>
      <c r="G146" s="29"/>
      <c r="H146" s="32">
        <f>TRUNC(SUMIF(N141:N145, N140, H141:H145),0)</f>
        <v>8323</v>
      </c>
      <c r="I146" s="29"/>
      <c r="J146" s="32">
        <f>TRUNC(SUMIF(N141:N145, N140, J141:J145),0)</f>
        <v>0</v>
      </c>
      <c r="K146" s="29"/>
      <c r="L146" s="32">
        <f>F146+H146+J146</f>
        <v>14485</v>
      </c>
      <c r="M146" s="26" t="s">
        <v>52</v>
      </c>
      <c r="N146" s="1" t="s">
        <v>166</v>
      </c>
      <c r="O146" s="1" t="s">
        <v>166</v>
      </c>
      <c r="P146" s="1" t="s">
        <v>52</v>
      </c>
      <c r="Q146" s="1" t="s">
        <v>52</v>
      </c>
      <c r="R146" s="1" t="s">
        <v>52</v>
      </c>
      <c r="AV146" s="1" t="s">
        <v>52</v>
      </c>
      <c r="AW146" s="1" t="s">
        <v>52</v>
      </c>
      <c r="AX146" s="1" t="s">
        <v>52</v>
      </c>
      <c r="AY146" s="1" t="s">
        <v>52</v>
      </c>
      <c r="AZ146" s="1" t="s">
        <v>52</v>
      </c>
    </row>
    <row r="147" spans="1:52" ht="30" customHeight="1" x14ac:dyDescent="0.3">
      <c r="A147" s="27"/>
      <c r="B147" s="27"/>
      <c r="C147" s="27"/>
      <c r="D147" s="27"/>
      <c r="E147" s="29"/>
      <c r="F147" s="32"/>
      <c r="G147" s="29"/>
      <c r="H147" s="32"/>
      <c r="I147" s="29"/>
      <c r="J147" s="32"/>
      <c r="K147" s="29"/>
      <c r="L147" s="32"/>
      <c r="M147" s="27"/>
    </row>
    <row r="148" spans="1:52" ht="30" customHeight="1" x14ac:dyDescent="0.3">
      <c r="A148" s="23" t="s">
        <v>828</v>
      </c>
      <c r="B148" s="24"/>
      <c r="C148" s="24"/>
      <c r="D148" s="24"/>
      <c r="E148" s="28"/>
      <c r="F148" s="31"/>
      <c r="G148" s="28"/>
      <c r="H148" s="31"/>
      <c r="I148" s="28"/>
      <c r="J148" s="31"/>
      <c r="K148" s="28"/>
      <c r="L148" s="31"/>
      <c r="M148" s="25"/>
      <c r="N148" s="1" t="s">
        <v>428</v>
      </c>
    </row>
    <row r="149" spans="1:52" ht="30" customHeight="1" x14ac:dyDescent="0.3">
      <c r="A149" s="26" t="s">
        <v>426</v>
      </c>
      <c r="B149" s="26" t="s">
        <v>52</v>
      </c>
      <c r="C149" s="26" t="s">
        <v>60</v>
      </c>
      <c r="D149" s="27">
        <v>1</v>
      </c>
      <c r="E149" s="29">
        <f>단가대비표!O118</f>
        <v>11000</v>
      </c>
      <c r="F149" s="32">
        <f>TRUNC(E149*D149,1)</f>
        <v>11000</v>
      </c>
      <c r="G149" s="29">
        <f>단가대비표!P118</f>
        <v>0</v>
      </c>
      <c r="H149" s="32">
        <f>TRUNC(G149*D149,1)</f>
        <v>0</v>
      </c>
      <c r="I149" s="29">
        <f>단가대비표!V118</f>
        <v>0</v>
      </c>
      <c r="J149" s="32">
        <f>TRUNC(I149*D149,1)</f>
        <v>0</v>
      </c>
      <c r="K149" s="29">
        <f t="shared" ref="K149:L153" si="33">TRUNC(E149+G149+I149,1)</f>
        <v>11000</v>
      </c>
      <c r="L149" s="32">
        <f t="shared" si="33"/>
        <v>11000</v>
      </c>
      <c r="M149" s="26" t="s">
        <v>531</v>
      </c>
      <c r="N149" s="1" t="s">
        <v>428</v>
      </c>
      <c r="O149" s="1" t="s">
        <v>829</v>
      </c>
      <c r="P149" s="1" t="s">
        <v>64</v>
      </c>
      <c r="Q149" s="1" t="s">
        <v>64</v>
      </c>
      <c r="R149" s="1" t="s">
        <v>63</v>
      </c>
      <c r="V149">
        <v>1</v>
      </c>
      <c r="AV149" s="1" t="s">
        <v>52</v>
      </c>
      <c r="AW149" s="1" t="s">
        <v>830</v>
      </c>
      <c r="AX149" s="1" t="s">
        <v>52</v>
      </c>
      <c r="AY149" s="1" t="s">
        <v>52</v>
      </c>
      <c r="AZ149" s="1" t="s">
        <v>52</v>
      </c>
    </row>
    <row r="150" spans="1:52" ht="30" customHeight="1" x14ac:dyDescent="0.3">
      <c r="A150" s="26" t="s">
        <v>426</v>
      </c>
      <c r="B150" s="26" t="s">
        <v>52</v>
      </c>
      <c r="C150" s="26" t="s">
        <v>60</v>
      </c>
      <c r="D150" s="27">
        <v>7.4999999999999997E-2</v>
      </c>
      <c r="E150" s="29">
        <f>단가대비표!O118</f>
        <v>11000</v>
      </c>
      <c r="F150" s="32">
        <f>TRUNC(E150*D150,1)</f>
        <v>825</v>
      </c>
      <c r="G150" s="29">
        <f>단가대비표!P118</f>
        <v>0</v>
      </c>
      <c r="H150" s="32">
        <f>TRUNC(G150*D150,1)</f>
        <v>0</v>
      </c>
      <c r="I150" s="29">
        <f>단가대비표!V118</f>
        <v>0</v>
      </c>
      <c r="J150" s="32">
        <f>TRUNC(I150*D150,1)</f>
        <v>0</v>
      </c>
      <c r="K150" s="29">
        <f t="shared" si="33"/>
        <v>11000</v>
      </c>
      <c r="L150" s="32">
        <f t="shared" si="33"/>
        <v>825</v>
      </c>
      <c r="M150" s="26" t="s">
        <v>531</v>
      </c>
      <c r="N150" s="1" t="s">
        <v>428</v>
      </c>
      <c r="O150" s="1" t="s">
        <v>829</v>
      </c>
      <c r="P150" s="1" t="s">
        <v>64</v>
      </c>
      <c r="Q150" s="1" t="s">
        <v>64</v>
      </c>
      <c r="R150" s="1" t="s">
        <v>63</v>
      </c>
      <c r="AV150" s="1" t="s">
        <v>52</v>
      </c>
      <c r="AW150" s="1" t="s">
        <v>830</v>
      </c>
      <c r="AX150" s="1" t="s">
        <v>52</v>
      </c>
      <c r="AY150" s="1" t="s">
        <v>52</v>
      </c>
      <c r="AZ150" s="1" t="s">
        <v>52</v>
      </c>
    </row>
    <row r="151" spans="1:52" ht="30" customHeight="1" x14ac:dyDescent="0.3">
      <c r="A151" s="26" t="s">
        <v>690</v>
      </c>
      <c r="B151" s="26" t="s">
        <v>691</v>
      </c>
      <c r="C151" s="26" t="s">
        <v>556</v>
      </c>
      <c r="D151" s="27">
        <v>1</v>
      </c>
      <c r="E151" s="29">
        <f>TRUNC(SUMIF(V149:V153, RIGHTB(O151, 1), F149:F153)*U151, 2)</f>
        <v>220</v>
      </c>
      <c r="F151" s="32">
        <f>TRUNC(E151*D151,1)</f>
        <v>220</v>
      </c>
      <c r="G151" s="29">
        <v>0</v>
      </c>
      <c r="H151" s="32">
        <f>TRUNC(G151*D151,1)</f>
        <v>0</v>
      </c>
      <c r="I151" s="29">
        <v>0</v>
      </c>
      <c r="J151" s="32">
        <f>TRUNC(I151*D151,1)</f>
        <v>0</v>
      </c>
      <c r="K151" s="29">
        <f t="shared" si="33"/>
        <v>220</v>
      </c>
      <c r="L151" s="32">
        <f t="shared" si="33"/>
        <v>220</v>
      </c>
      <c r="M151" s="26" t="s">
        <v>52</v>
      </c>
      <c r="N151" s="1" t="s">
        <v>428</v>
      </c>
      <c r="O151" s="1" t="s">
        <v>557</v>
      </c>
      <c r="P151" s="1" t="s">
        <v>64</v>
      </c>
      <c r="Q151" s="1" t="s">
        <v>64</v>
      </c>
      <c r="R151" s="1" t="s">
        <v>64</v>
      </c>
      <c r="S151">
        <v>0</v>
      </c>
      <c r="T151">
        <v>0</v>
      </c>
      <c r="U151">
        <v>0.02</v>
      </c>
      <c r="AV151" s="1" t="s">
        <v>52</v>
      </c>
      <c r="AW151" s="1" t="s">
        <v>831</v>
      </c>
      <c r="AX151" s="1" t="s">
        <v>52</v>
      </c>
      <c r="AY151" s="1" t="s">
        <v>52</v>
      </c>
      <c r="AZ151" s="1" t="s">
        <v>52</v>
      </c>
    </row>
    <row r="152" spans="1:52" ht="30" customHeight="1" x14ac:dyDescent="0.3">
      <c r="A152" s="26" t="s">
        <v>805</v>
      </c>
      <c r="B152" s="26" t="s">
        <v>624</v>
      </c>
      <c r="C152" s="26" t="s">
        <v>625</v>
      </c>
      <c r="D152" s="27">
        <v>1.6E-2</v>
      </c>
      <c r="E152" s="29">
        <f>단가대비표!O130</f>
        <v>0</v>
      </c>
      <c r="F152" s="32">
        <f>TRUNC(E152*D152,1)</f>
        <v>0</v>
      </c>
      <c r="G152" s="29">
        <f>단가대비표!P130</f>
        <v>438070</v>
      </c>
      <c r="H152" s="32">
        <f>TRUNC(G152*D152,1)</f>
        <v>7009.1</v>
      </c>
      <c r="I152" s="29">
        <f>단가대비표!V130</f>
        <v>0</v>
      </c>
      <c r="J152" s="32">
        <f>TRUNC(I152*D152,1)</f>
        <v>0</v>
      </c>
      <c r="K152" s="29">
        <f t="shared" si="33"/>
        <v>438070</v>
      </c>
      <c r="L152" s="32">
        <f t="shared" si="33"/>
        <v>7009.1</v>
      </c>
      <c r="M152" s="26" t="s">
        <v>52</v>
      </c>
      <c r="N152" s="1" t="s">
        <v>428</v>
      </c>
      <c r="O152" s="1" t="s">
        <v>806</v>
      </c>
      <c r="P152" s="1" t="s">
        <v>64</v>
      </c>
      <c r="Q152" s="1" t="s">
        <v>64</v>
      </c>
      <c r="R152" s="1" t="s">
        <v>63</v>
      </c>
      <c r="W152">
        <v>2</v>
      </c>
      <c r="AV152" s="1" t="s">
        <v>52</v>
      </c>
      <c r="AW152" s="1" t="s">
        <v>832</v>
      </c>
      <c r="AX152" s="1" t="s">
        <v>52</v>
      </c>
      <c r="AY152" s="1" t="s">
        <v>52</v>
      </c>
      <c r="AZ152" s="1" t="s">
        <v>52</v>
      </c>
    </row>
    <row r="153" spans="1:52" ht="30" customHeight="1" x14ac:dyDescent="0.3">
      <c r="A153" s="26" t="s">
        <v>696</v>
      </c>
      <c r="B153" s="26" t="s">
        <v>697</v>
      </c>
      <c r="C153" s="26" t="s">
        <v>556</v>
      </c>
      <c r="D153" s="27">
        <v>1</v>
      </c>
      <c r="E153" s="29">
        <f>TRUNC(SUMIF(W149:W153, RIGHTB(O153, 1), H149:H153)*U153, 2)</f>
        <v>210.27</v>
      </c>
      <c r="F153" s="32">
        <f>TRUNC(E153*D153,1)</f>
        <v>210.2</v>
      </c>
      <c r="G153" s="29">
        <v>0</v>
      </c>
      <c r="H153" s="32">
        <f>TRUNC(G153*D153,1)</f>
        <v>0</v>
      </c>
      <c r="I153" s="29">
        <v>0</v>
      </c>
      <c r="J153" s="32">
        <f>TRUNC(I153*D153,1)</f>
        <v>0</v>
      </c>
      <c r="K153" s="29">
        <f t="shared" si="33"/>
        <v>210.2</v>
      </c>
      <c r="L153" s="32">
        <f t="shared" si="33"/>
        <v>210.2</v>
      </c>
      <c r="M153" s="26" t="s">
        <v>52</v>
      </c>
      <c r="N153" s="1" t="s">
        <v>428</v>
      </c>
      <c r="O153" s="1" t="s">
        <v>698</v>
      </c>
      <c r="P153" s="1" t="s">
        <v>64</v>
      </c>
      <c r="Q153" s="1" t="s">
        <v>64</v>
      </c>
      <c r="R153" s="1" t="s">
        <v>64</v>
      </c>
      <c r="S153">
        <v>1</v>
      </c>
      <c r="T153">
        <v>0</v>
      </c>
      <c r="U153">
        <v>0.03</v>
      </c>
      <c r="AV153" s="1" t="s">
        <v>52</v>
      </c>
      <c r="AW153" s="1" t="s">
        <v>833</v>
      </c>
      <c r="AX153" s="1" t="s">
        <v>52</v>
      </c>
      <c r="AY153" s="1" t="s">
        <v>52</v>
      </c>
      <c r="AZ153" s="1" t="s">
        <v>52</v>
      </c>
    </row>
    <row r="154" spans="1:52" ht="30" customHeight="1" x14ac:dyDescent="0.3">
      <c r="A154" s="26" t="s">
        <v>631</v>
      </c>
      <c r="B154" s="26" t="s">
        <v>52</v>
      </c>
      <c r="C154" s="26" t="s">
        <v>52</v>
      </c>
      <c r="D154" s="27"/>
      <c r="E154" s="29"/>
      <c r="F154" s="32">
        <f>TRUNC(SUMIF(N149:N153, N148, F149:F153),0)</f>
        <v>12255</v>
      </c>
      <c r="G154" s="29"/>
      <c r="H154" s="32">
        <f>TRUNC(SUMIF(N149:N153, N148, H149:H153),0)</f>
        <v>7009</v>
      </c>
      <c r="I154" s="29"/>
      <c r="J154" s="32">
        <f>TRUNC(SUMIF(N149:N153, N148, J149:J153),0)</f>
        <v>0</v>
      </c>
      <c r="K154" s="29"/>
      <c r="L154" s="32">
        <f>F154+H154+J154</f>
        <v>19264</v>
      </c>
      <c r="M154" s="26" t="s">
        <v>52</v>
      </c>
      <c r="N154" s="1" t="s">
        <v>166</v>
      </c>
      <c r="O154" s="1" t="s">
        <v>166</v>
      </c>
      <c r="P154" s="1" t="s">
        <v>52</v>
      </c>
      <c r="Q154" s="1" t="s">
        <v>52</v>
      </c>
      <c r="R154" s="1" t="s">
        <v>52</v>
      </c>
      <c r="AV154" s="1" t="s">
        <v>52</v>
      </c>
      <c r="AW154" s="1" t="s">
        <v>52</v>
      </c>
      <c r="AX154" s="1" t="s">
        <v>52</v>
      </c>
      <c r="AY154" s="1" t="s">
        <v>52</v>
      </c>
      <c r="AZ154" s="1" t="s">
        <v>52</v>
      </c>
    </row>
    <row r="155" spans="1:52" ht="30" customHeight="1" x14ac:dyDescent="0.3">
      <c r="A155" s="27"/>
      <c r="B155" s="27"/>
      <c r="C155" s="27"/>
      <c r="D155" s="27"/>
      <c r="E155" s="29"/>
      <c r="F155" s="32"/>
      <c r="G155" s="29"/>
      <c r="H155" s="32"/>
      <c r="I155" s="29"/>
      <c r="J155" s="32"/>
      <c r="K155" s="29"/>
      <c r="L155" s="32"/>
      <c r="M155" s="27"/>
    </row>
    <row r="156" spans="1:52" ht="30" customHeight="1" x14ac:dyDescent="0.3">
      <c r="A156" s="23" t="s">
        <v>834</v>
      </c>
      <c r="B156" s="24"/>
      <c r="C156" s="24"/>
      <c r="D156" s="24"/>
      <c r="E156" s="28"/>
      <c r="F156" s="31"/>
      <c r="G156" s="28"/>
      <c r="H156" s="31"/>
      <c r="I156" s="28"/>
      <c r="J156" s="31"/>
      <c r="K156" s="28"/>
      <c r="L156" s="31"/>
      <c r="M156" s="25"/>
      <c r="N156" s="1" t="s">
        <v>433</v>
      </c>
    </row>
    <row r="157" spans="1:52" ht="30" customHeight="1" x14ac:dyDescent="0.3">
      <c r="A157" s="26" t="s">
        <v>430</v>
      </c>
      <c r="B157" s="26" t="s">
        <v>431</v>
      </c>
      <c r="C157" s="26" t="s">
        <v>60</v>
      </c>
      <c r="D157" s="27">
        <v>1</v>
      </c>
      <c r="E157" s="29">
        <f>단가대비표!O119</f>
        <v>6620</v>
      </c>
      <c r="F157" s="32">
        <f>TRUNC(E157*D157,1)</f>
        <v>6620</v>
      </c>
      <c r="G157" s="29">
        <f>단가대비표!P119</f>
        <v>0</v>
      </c>
      <c r="H157" s="32">
        <f>TRUNC(G157*D157,1)</f>
        <v>0</v>
      </c>
      <c r="I157" s="29">
        <f>단가대비표!V119</f>
        <v>0</v>
      </c>
      <c r="J157" s="32">
        <f>TRUNC(I157*D157,1)</f>
        <v>0</v>
      </c>
      <c r="K157" s="29">
        <f t="shared" ref="K157:L161" si="34">TRUNC(E157+G157+I157,1)</f>
        <v>6620</v>
      </c>
      <c r="L157" s="32">
        <f t="shared" si="34"/>
        <v>6620</v>
      </c>
      <c r="M157" s="26" t="s">
        <v>52</v>
      </c>
      <c r="N157" s="1" t="s">
        <v>433</v>
      </c>
      <c r="O157" s="1" t="s">
        <v>835</v>
      </c>
      <c r="P157" s="1" t="s">
        <v>64</v>
      </c>
      <c r="Q157" s="1" t="s">
        <v>64</v>
      </c>
      <c r="R157" s="1" t="s">
        <v>63</v>
      </c>
      <c r="V157">
        <v>1</v>
      </c>
      <c r="AV157" s="1" t="s">
        <v>52</v>
      </c>
      <c r="AW157" s="1" t="s">
        <v>836</v>
      </c>
      <c r="AX157" s="1" t="s">
        <v>52</v>
      </c>
      <c r="AY157" s="1" t="s">
        <v>52</v>
      </c>
      <c r="AZ157" s="1" t="s">
        <v>52</v>
      </c>
    </row>
    <row r="158" spans="1:52" ht="30" customHeight="1" x14ac:dyDescent="0.3">
      <c r="A158" s="26" t="s">
        <v>430</v>
      </c>
      <c r="B158" s="26" t="s">
        <v>431</v>
      </c>
      <c r="C158" s="26" t="s">
        <v>60</v>
      </c>
      <c r="D158" s="27">
        <v>7.4999999999999997E-2</v>
      </c>
      <c r="E158" s="29">
        <f>단가대비표!O119</f>
        <v>6620</v>
      </c>
      <c r="F158" s="32">
        <f>TRUNC(E158*D158,1)</f>
        <v>496.5</v>
      </c>
      <c r="G158" s="29">
        <f>단가대비표!P119</f>
        <v>0</v>
      </c>
      <c r="H158" s="32">
        <f>TRUNC(G158*D158,1)</f>
        <v>0</v>
      </c>
      <c r="I158" s="29">
        <f>단가대비표!V119</f>
        <v>0</v>
      </c>
      <c r="J158" s="32">
        <f>TRUNC(I158*D158,1)</f>
        <v>0</v>
      </c>
      <c r="K158" s="29">
        <f t="shared" si="34"/>
        <v>6620</v>
      </c>
      <c r="L158" s="32">
        <f t="shared" si="34"/>
        <v>496.5</v>
      </c>
      <c r="M158" s="26" t="s">
        <v>531</v>
      </c>
      <c r="N158" s="1" t="s">
        <v>433</v>
      </c>
      <c r="O158" s="1" t="s">
        <v>835</v>
      </c>
      <c r="P158" s="1" t="s">
        <v>64</v>
      </c>
      <c r="Q158" s="1" t="s">
        <v>64</v>
      </c>
      <c r="R158" s="1" t="s">
        <v>63</v>
      </c>
      <c r="V158">
        <v>1</v>
      </c>
      <c r="AV158" s="1" t="s">
        <v>52</v>
      </c>
      <c r="AW158" s="1" t="s">
        <v>836</v>
      </c>
      <c r="AX158" s="1" t="s">
        <v>52</v>
      </c>
      <c r="AY158" s="1" t="s">
        <v>52</v>
      </c>
      <c r="AZ158" s="1" t="s">
        <v>52</v>
      </c>
    </row>
    <row r="159" spans="1:52" ht="30" customHeight="1" x14ac:dyDescent="0.3">
      <c r="A159" s="26" t="s">
        <v>690</v>
      </c>
      <c r="B159" s="26" t="s">
        <v>691</v>
      </c>
      <c r="C159" s="26" t="s">
        <v>556</v>
      </c>
      <c r="D159" s="27">
        <v>1</v>
      </c>
      <c r="E159" s="29">
        <f>TRUNC(SUMIF(V157:V161, RIGHTB(O159, 1), F157:F161)*U159, 2)</f>
        <v>142.33000000000001</v>
      </c>
      <c r="F159" s="32">
        <f>TRUNC(E159*D159,1)</f>
        <v>142.30000000000001</v>
      </c>
      <c r="G159" s="29">
        <v>0</v>
      </c>
      <c r="H159" s="32">
        <f>TRUNC(G159*D159,1)</f>
        <v>0</v>
      </c>
      <c r="I159" s="29">
        <v>0</v>
      </c>
      <c r="J159" s="32">
        <f>TRUNC(I159*D159,1)</f>
        <v>0</v>
      </c>
      <c r="K159" s="29">
        <f t="shared" si="34"/>
        <v>142.30000000000001</v>
      </c>
      <c r="L159" s="32">
        <f t="shared" si="34"/>
        <v>142.30000000000001</v>
      </c>
      <c r="M159" s="26" t="s">
        <v>52</v>
      </c>
      <c r="N159" s="1" t="s">
        <v>433</v>
      </c>
      <c r="O159" s="1" t="s">
        <v>557</v>
      </c>
      <c r="P159" s="1" t="s">
        <v>64</v>
      </c>
      <c r="Q159" s="1" t="s">
        <v>64</v>
      </c>
      <c r="R159" s="1" t="s">
        <v>64</v>
      </c>
      <c r="S159">
        <v>0</v>
      </c>
      <c r="T159">
        <v>0</v>
      </c>
      <c r="U159">
        <v>0.02</v>
      </c>
      <c r="AV159" s="1" t="s">
        <v>52</v>
      </c>
      <c r="AW159" s="1" t="s">
        <v>837</v>
      </c>
      <c r="AX159" s="1" t="s">
        <v>52</v>
      </c>
      <c r="AY159" s="1" t="s">
        <v>52</v>
      </c>
      <c r="AZ159" s="1" t="s">
        <v>52</v>
      </c>
    </row>
    <row r="160" spans="1:52" ht="30" customHeight="1" x14ac:dyDescent="0.3">
      <c r="A160" s="26" t="s">
        <v>709</v>
      </c>
      <c r="B160" s="26" t="s">
        <v>624</v>
      </c>
      <c r="C160" s="26" t="s">
        <v>625</v>
      </c>
      <c r="D160" s="27">
        <v>1.4E-2</v>
      </c>
      <c r="E160" s="29">
        <f>단가대비표!O127</f>
        <v>0</v>
      </c>
      <c r="F160" s="32">
        <f>TRUNC(E160*D160,1)</f>
        <v>0</v>
      </c>
      <c r="G160" s="29">
        <f>단가대비표!P127</f>
        <v>286219</v>
      </c>
      <c r="H160" s="32">
        <f>TRUNC(G160*D160,1)</f>
        <v>4007</v>
      </c>
      <c r="I160" s="29">
        <f>단가대비표!V127</f>
        <v>0</v>
      </c>
      <c r="J160" s="32">
        <f>TRUNC(I160*D160,1)</f>
        <v>0</v>
      </c>
      <c r="K160" s="29">
        <f t="shared" si="34"/>
        <v>286219</v>
      </c>
      <c r="L160" s="32">
        <f t="shared" si="34"/>
        <v>4007</v>
      </c>
      <c r="M160" s="26" t="s">
        <v>52</v>
      </c>
      <c r="N160" s="1" t="s">
        <v>433</v>
      </c>
      <c r="O160" s="1" t="s">
        <v>710</v>
      </c>
      <c r="P160" s="1" t="s">
        <v>64</v>
      </c>
      <c r="Q160" s="1" t="s">
        <v>64</v>
      </c>
      <c r="R160" s="1" t="s">
        <v>63</v>
      </c>
      <c r="W160">
        <v>2</v>
      </c>
      <c r="AV160" s="1" t="s">
        <v>52</v>
      </c>
      <c r="AW160" s="1" t="s">
        <v>838</v>
      </c>
      <c r="AX160" s="1" t="s">
        <v>52</v>
      </c>
      <c r="AY160" s="1" t="s">
        <v>52</v>
      </c>
      <c r="AZ160" s="1" t="s">
        <v>52</v>
      </c>
    </row>
    <row r="161" spans="1:52" ht="30" customHeight="1" x14ac:dyDescent="0.3">
      <c r="A161" s="26" t="s">
        <v>696</v>
      </c>
      <c r="B161" s="26" t="s">
        <v>697</v>
      </c>
      <c r="C161" s="26" t="s">
        <v>556</v>
      </c>
      <c r="D161" s="27">
        <v>1</v>
      </c>
      <c r="E161" s="29">
        <f>TRUNC(SUMIF(W157:W161, RIGHTB(O161, 1), H157:H161)*U161, 2)</f>
        <v>120.21</v>
      </c>
      <c r="F161" s="32">
        <f>TRUNC(E161*D161,1)</f>
        <v>120.2</v>
      </c>
      <c r="G161" s="29">
        <v>0</v>
      </c>
      <c r="H161" s="32">
        <f>TRUNC(G161*D161,1)</f>
        <v>0</v>
      </c>
      <c r="I161" s="29">
        <v>0</v>
      </c>
      <c r="J161" s="32">
        <f>TRUNC(I161*D161,1)</f>
        <v>0</v>
      </c>
      <c r="K161" s="29">
        <f t="shared" si="34"/>
        <v>120.2</v>
      </c>
      <c r="L161" s="32">
        <f t="shared" si="34"/>
        <v>120.2</v>
      </c>
      <c r="M161" s="26" t="s">
        <v>52</v>
      </c>
      <c r="N161" s="1" t="s">
        <v>433</v>
      </c>
      <c r="O161" s="1" t="s">
        <v>698</v>
      </c>
      <c r="P161" s="1" t="s">
        <v>64</v>
      </c>
      <c r="Q161" s="1" t="s">
        <v>64</v>
      </c>
      <c r="R161" s="1" t="s">
        <v>64</v>
      </c>
      <c r="S161">
        <v>1</v>
      </c>
      <c r="T161">
        <v>0</v>
      </c>
      <c r="U161">
        <v>0.03</v>
      </c>
      <c r="AV161" s="1" t="s">
        <v>52</v>
      </c>
      <c r="AW161" s="1" t="s">
        <v>837</v>
      </c>
      <c r="AX161" s="1" t="s">
        <v>52</v>
      </c>
      <c r="AY161" s="1" t="s">
        <v>52</v>
      </c>
      <c r="AZ161" s="1" t="s">
        <v>52</v>
      </c>
    </row>
    <row r="162" spans="1:52" ht="30" customHeight="1" x14ac:dyDescent="0.3">
      <c r="A162" s="26" t="s">
        <v>631</v>
      </c>
      <c r="B162" s="26" t="s">
        <v>52</v>
      </c>
      <c r="C162" s="26" t="s">
        <v>52</v>
      </c>
      <c r="D162" s="27"/>
      <c r="E162" s="29"/>
      <c r="F162" s="32">
        <f>TRUNC(SUMIF(N157:N161, N156, F157:F161),0)</f>
        <v>7379</v>
      </c>
      <c r="G162" s="29"/>
      <c r="H162" s="32">
        <f>TRUNC(SUMIF(N157:N161, N156, H157:H161),0)</f>
        <v>4007</v>
      </c>
      <c r="I162" s="29"/>
      <c r="J162" s="32">
        <f>TRUNC(SUMIF(N157:N161, N156, J157:J161),0)</f>
        <v>0</v>
      </c>
      <c r="K162" s="29"/>
      <c r="L162" s="32">
        <f>F162+H162+J162</f>
        <v>11386</v>
      </c>
      <c r="M162" s="26" t="s">
        <v>52</v>
      </c>
      <c r="N162" s="1" t="s">
        <v>166</v>
      </c>
      <c r="O162" s="1" t="s">
        <v>166</v>
      </c>
      <c r="P162" s="1" t="s">
        <v>52</v>
      </c>
      <c r="Q162" s="1" t="s">
        <v>52</v>
      </c>
      <c r="R162" s="1" t="s">
        <v>52</v>
      </c>
      <c r="AV162" s="1" t="s">
        <v>52</v>
      </c>
      <c r="AW162" s="1" t="s">
        <v>52</v>
      </c>
      <c r="AX162" s="1" t="s">
        <v>52</v>
      </c>
      <c r="AY162" s="1" t="s">
        <v>52</v>
      </c>
      <c r="AZ162" s="1" t="s">
        <v>52</v>
      </c>
    </row>
    <row r="163" spans="1:52" ht="30" customHeight="1" x14ac:dyDescent="0.3">
      <c r="A163" s="27"/>
      <c r="B163" s="27"/>
      <c r="C163" s="27"/>
      <c r="D163" s="27"/>
      <c r="E163" s="29"/>
      <c r="F163" s="32"/>
      <c r="G163" s="29"/>
      <c r="H163" s="32"/>
      <c r="I163" s="29"/>
      <c r="J163" s="32"/>
      <c r="K163" s="29"/>
      <c r="L163" s="32"/>
      <c r="M163" s="27"/>
    </row>
    <row r="164" spans="1:52" ht="30" customHeight="1" x14ac:dyDescent="0.3">
      <c r="A164" s="23" t="s">
        <v>839</v>
      </c>
      <c r="B164" s="24"/>
      <c r="C164" s="24"/>
      <c r="D164" s="24"/>
      <c r="E164" s="28"/>
      <c r="F164" s="31"/>
      <c r="G164" s="28"/>
      <c r="H164" s="31"/>
      <c r="I164" s="28"/>
      <c r="J164" s="31"/>
      <c r="K164" s="28"/>
      <c r="L164" s="31"/>
      <c r="M164" s="25"/>
      <c r="N164" s="1" t="s">
        <v>259</v>
      </c>
    </row>
    <row r="165" spans="1:52" ht="30" customHeight="1" x14ac:dyDescent="0.3">
      <c r="A165" s="26" t="s">
        <v>256</v>
      </c>
      <c r="B165" s="26" t="s">
        <v>257</v>
      </c>
      <c r="C165" s="26" t="s">
        <v>133</v>
      </c>
      <c r="D165" s="27">
        <v>1</v>
      </c>
      <c r="E165" s="29">
        <f>단가대비표!O52</f>
        <v>2480</v>
      </c>
      <c r="F165" s="32">
        <f>TRUNC(E165*D165,1)</f>
        <v>2480</v>
      </c>
      <c r="G165" s="29">
        <f>단가대비표!P52</f>
        <v>0</v>
      </c>
      <c r="H165" s="32">
        <f>TRUNC(G165*D165,1)</f>
        <v>0</v>
      </c>
      <c r="I165" s="29">
        <f>단가대비표!V52</f>
        <v>0</v>
      </c>
      <c r="J165" s="32">
        <f>TRUNC(I165*D165,1)</f>
        <v>0</v>
      </c>
      <c r="K165" s="29">
        <f t="shared" ref="K165:L169" si="35">TRUNC(E165+G165+I165,1)</f>
        <v>2480</v>
      </c>
      <c r="L165" s="32">
        <f t="shared" si="35"/>
        <v>2480</v>
      </c>
      <c r="M165" s="26" t="s">
        <v>52</v>
      </c>
      <c r="N165" s="1" t="s">
        <v>259</v>
      </c>
      <c r="O165" s="1" t="s">
        <v>841</v>
      </c>
      <c r="P165" s="1" t="s">
        <v>64</v>
      </c>
      <c r="Q165" s="1" t="s">
        <v>64</v>
      </c>
      <c r="R165" s="1" t="s">
        <v>63</v>
      </c>
      <c r="AV165" s="1" t="s">
        <v>52</v>
      </c>
      <c r="AW165" s="1" t="s">
        <v>842</v>
      </c>
      <c r="AX165" s="1" t="s">
        <v>52</v>
      </c>
      <c r="AY165" s="1" t="s">
        <v>52</v>
      </c>
      <c r="AZ165" s="1" t="s">
        <v>52</v>
      </c>
    </row>
    <row r="166" spans="1:52" ht="30" customHeight="1" x14ac:dyDescent="0.3">
      <c r="A166" s="26" t="s">
        <v>843</v>
      </c>
      <c r="B166" s="26" t="s">
        <v>52</v>
      </c>
      <c r="C166" s="26" t="s">
        <v>133</v>
      </c>
      <c r="D166" s="27">
        <v>1</v>
      </c>
      <c r="E166" s="29">
        <f>단가대비표!O55</f>
        <v>517</v>
      </c>
      <c r="F166" s="32">
        <f>TRUNC(E166*D166,1)</f>
        <v>517</v>
      </c>
      <c r="G166" s="29">
        <f>단가대비표!P55</f>
        <v>0</v>
      </c>
      <c r="H166" s="32">
        <f>TRUNC(G166*D166,1)</f>
        <v>0</v>
      </c>
      <c r="I166" s="29">
        <f>단가대비표!V55</f>
        <v>0</v>
      </c>
      <c r="J166" s="32">
        <f>TRUNC(I166*D166,1)</f>
        <v>0</v>
      </c>
      <c r="K166" s="29">
        <f t="shared" si="35"/>
        <v>517</v>
      </c>
      <c r="L166" s="32">
        <f t="shared" si="35"/>
        <v>517</v>
      </c>
      <c r="M166" s="26" t="s">
        <v>531</v>
      </c>
      <c r="N166" s="1" t="s">
        <v>259</v>
      </c>
      <c r="O166" s="1" t="s">
        <v>844</v>
      </c>
      <c r="P166" s="1" t="s">
        <v>64</v>
      </c>
      <c r="Q166" s="1" t="s">
        <v>64</v>
      </c>
      <c r="R166" s="1" t="s">
        <v>63</v>
      </c>
      <c r="AV166" s="1" t="s">
        <v>52</v>
      </c>
      <c r="AW166" s="1" t="s">
        <v>845</v>
      </c>
      <c r="AX166" s="1" t="s">
        <v>52</v>
      </c>
      <c r="AY166" s="1" t="s">
        <v>52</v>
      </c>
      <c r="AZ166" s="1" t="s">
        <v>52</v>
      </c>
    </row>
    <row r="167" spans="1:52" ht="30" customHeight="1" x14ac:dyDescent="0.3">
      <c r="A167" s="26" t="s">
        <v>846</v>
      </c>
      <c r="B167" s="26" t="s">
        <v>52</v>
      </c>
      <c r="C167" s="26" t="s">
        <v>133</v>
      </c>
      <c r="D167" s="27">
        <v>1</v>
      </c>
      <c r="E167" s="29">
        <f>단가대비표!O48</f>
        <v>1550</v>
      </c>
      <c r="F167" s="32">
        <f>TRUNC(E167*D167,1)</f>
        <v>1550</v>
      </c>
      <c r="G167" s="29">
        <f>단가대비표!P48</f>
        <v>0</v>
      </c>
      <c r="H167" s="32">
        <f>TRUNC(G167*D167,1)</f>
        <v>0</v>
      </c>
      <c r="I167" s="29">
        <f>단가대비표!V48</f>
        <v>0</v>
      </c>
      <c r="J167" s="32">
        <f>TRUNC(I167*D167,1)</f>
        <v>0</v>
      </c>
      <c r="K167" s="29">
        <f t="shared" si="35"/>
        <v>1550</v>
      </c>
      <c r="L167" s="32">
        <f t="shared" si="35"/>
        <v>1550</v>
      </c>
      <c r="M167" s="26" t="s">
        <v>52</v>
      </c>
      <c r="N167" s="1" t="s">
        <v>259</v>
      </c>
      <c r="O167" s="1" t="s">
        <v>847</v>
      </c>
      <c r="P167" s="1" t="s">
        <v>64</v>
      </c>
      <c r="Q167" s="1" t="s">
        <v>64</v>
      </c>
      <c r="R167" s="1" t="s">
        <v>63</v>
      </c>
      <c r="AV167" s="1" t="s">
        <v>52</v>
      </c>
      <c r="AW167" s="1" t="s">
        <v>848</v>
      </c>
      <c r="AX167" s="1" t="s">
        <v>52</v>
      </c>
      <c r="AY167" s="1" t="s">
        <v>52</v>
      </c>
      <c r="AZ167" s="1" t="s">
        <v>52</v>
      </c>
    </row>
    <row r="168" spans="1:52" ht="30" customHeight="1" x14ac:dyDescent="0.3">
      <c r="A168" s="26" t="s">
        <v>709</v>
      </c>
      <c r="B168" s="26" t="s">
        <v>624</v>
      </c>
      <c r="C168" s="26" t="s">
        <v>625</v>
      </c>
      <c r="D168" s="27">
        <v>2.8000000000000001E-2</v>
      </c>
      <c r="E168" s="29">
        <f>단가대비표!O127</f>
        <v>0</v>
      </c>
      <c r="F168" s="32">
        <f>TRUNC(E168*D168,1)</f>
        <v>0</v>
      </c>
      <c r="G168" s="29">
        <f>단가대비표!P127</f>
        <v>286219</v>
      </c>
      <c r="H168" s="32">
        <f>TRUNC(G168*D168,1)</f>
        <v>8014.1</v>
      </c>
      <c r="I168" s="29">
        <f>단가대비표!V127</f>
        <v>0</v>
      </c>
      <c r="J168" s="32">
        <f>TRUNC(I168*D168,1)</f>
        <v>0</v>
      </c>
      <c r="K168" s="29">
        <f t="shared" si="35"/>
        <v>286219</v>
      </c>
      <c r="L168" s="32">
        <f t="shared" si="35"/>
        <v>8014.1</v>
      </c>
      <c r="M168" s="26" t="s">
        <v>52</v>
      </c>
      <c r="N168" s="1" t="s">
        <v>259</v>
      </c>
      <c r="O168" s="1" t="s">
        <v>710</v>
      </c>
      <c r="P168" s="1" t="s">
        <v>64</v>
      </c>
      <c r="Q168" s="1" t="s">
        <v>64</v>
      </c>
      <c r="R168" s="1" t="s">
        <v>63</v>
      </c>
      <c r="V168">
        <v>1</v>
      </c>
      <c r="AV168" s="1" t="s">
        <v>52</v>
      </c>
      <c r="AW168" s="1" t="s">
        <v>849</v>
      </c>
      <c r="AX168" s="1" t="s">
        <v>52</v>
      </c>
      <c r="AY168" s="1" t="s">
        <v>52</v>
      </c>
      <c r="AZ168" s="1" t="s">
        <v>52</v>
      </c>
    </row>
    <row r="169" spans="1:52" ht="30" customHeight="1" x14ac:dyDescent="0.3">
      <c r="A169" s="26" t="s">
        <v>696</v>
      </c>
      <c r="B169" s="26" t="s">
        <v>697</v>
      </c>
      <c r="C169" s="26" t="s">
        <v>556</v>
      </c>
      <c r="D169" s="27">
        <v>1</v>
      </c>
      <c r="E169" s="29">
        <f>TRUNC(SUMIF(V165:V169, RIGHTB(O169, 1), H165:H169)*U169, 2)</f>
        <v>240.42</v>
      </c>
      <c r="F169" s="32">
        <f>TRUNC(E169*D169,1)</f>
        <v>240.4</v>
      </c>
      <c r="G169" s="29">
        <v>0</v>
      </c>
      <c r="H169" s="32">
        <f>TRUNC(G169*D169,1)</f>
        <v>0</v>
      </c>
      <c r="I169" s="29">
        <v>0</v>
      </c>
      <c r="J169" s="32">
        <f>TRUNC(I169*D169,1)</f>
        <v>0</v>
      </c>
      <c r="K169" s="29">
        <f t="shared" si="35"/>
        <v>240.4</v>
      </c>
      <c r="L169" s="32">
        <f t="shared" si="35"/>
        <v>240.4</v>
      </c>
      <c r="M169" s="26" t="s">
        <v>52</v>
      </c>
      <c r="N169" s="1" t="s">
        <v>259</v>
      </c>
      <c r="O169" s="1" t="s">
        <v>557</v>
      </c>
      <c r="P169" s="1" t="s">
        <v>64</v>
      </c>
      <c r="Q169" s="1" t="s">
        <v>64</v>
      </c>
      <c r="R169" s="1" t="s">
        <v>64</v>
      </c>
      <c r="S169">
        <v>1</v>
      </c>
      <c r="T169">
        <v>0</v>
      </c>
      <c r="U169">
        <v>0.03</v>
      </c>
      <c r="AV169" s="1" t="s">
        <v>52</v>
      </c>
      <c r="AW169" s="1" t="s">
        <v>850</v>
      </c>
      <c r="AX169" s="1" t="s">
        <v>52</v>
      </c>
      <c r="AY169" s="1" t="s">
        <v>52</v>
      </c>
      <c r="AZ169" s="1" t="s">
        <v>52</v>
      </c>
    </row>
    <row r="170" spans="1:52" ht="30" customHeight="1" x14ac:dyDescent="0.3">
      <c r="A170" s="26" t="s">
        <v>631</v>
      </c>
      <c r="B170" s="26" t="s">
        <v>52</v>
      </c>
      <c r="C170" s="26" t="s">
        <v>52</v>
      </c>
      <c r="D170" s="27"/>
      <c r="E170" s="29"/>
      <c r="F170" s="32">
        <f>TRUNC(SUMIF(N165:N169, N164, F165:F169),0)</f>
        <v>4787</v>
      </c>
      <c r="G170" s="29"/>
      <c r="H170" s="32">
        <f>TRUNC(SUMIF(N165:N169, N164, H165:H169),0)</f>
        <v>8014</v>
      </c>
      <c r="I170" s="29"/>
      <c r="J170" s="32">
        <f>TRUNC(SUMIF(N165:N169, N164, J165:J169),0)</f>
        <v>0</v>
      </c>
      <c r="K170" s="29"/>
      <c r="L170" s="32">
        <f>F170+H170+J170</f>
        <v>12801</v>
      </c>
      <c r="M170" s="26" t="s">
        <v>52</v>
      </c>
      <c r="N170" s="1" t="s">
        <v>166</v>
      </c>
      <c r="O170" s="1" t="s">
        <v>166</v>
      </c>
      <c r="P170" s="1" t="s">
        <v>52</v>
      </c>
      <c r="Q170" s="1" t="s">
        <v>52</v>
      </c>
      <c r="R170" s="1" t="s">
        <v>52</v>
      </c>
      <c r="AV170" s="1" t="s">
        <v>52</v>
      </c>
      <c r="AW170" s="1" t="s">
        <v>52</v>
      </c>
      <c r="AX170" s="1" t="s">
        <v>52</v>
      </c>
      <c r="AY170" s="1" t="s">
        <v>52</v>
      </c>
      <c r="AZ170" s="1" t="s">
        <v>52</v>
      </c>
    </row>
    <row r="171" spans="1:52" ht="30" customHeight="1" x14ac:dyDescent="0.3">
      <c r="A171" s="27"/>
      <c r="B171" s="27"/>
      <c r="C171" s="27"/>
      <c r="D171" s="27"/>
      <c r="E171" s="29"/>
      <c r="F171" s="32"/>
      <c r="G171" s="29"/>
      <c r="H171" s="32"/>
      <c r="I171" s="29"/>
      <c r="J171" s="32"/>
      <c r="K171" s="29"/>
      <c r="L171" s="32"/>
      <c r="M171" s="27"/>
    </row>
    <row r="172" spans="1:52" ht="30" customHeight="1" x14ac:dyDescent="0.3">
      <c r="A172" s="23" t="s">
        <v>851</v>
      </c>
      <c r="B172" s="24"/>
      <c r="C172" s="24"/>
      <c r="D172" s="24"/>
      <c r="E172" s="28"/>
      <c r="F172" s="31"/>
      <c r="G172" s="28"/>
      <c r="H172" s="31"/>
      <c r="I172" s="28"/>
      <c r="J172" s="31"/>
      <c r="K172" s="28"/>
      <c r="L172" s="31"/>
      <c r="M172" s="25"/>
      <c r="N172" s="1" t="s">
        <v>263</v>
      </c>
    </row>
    <row r="173" spans="1:52" ht="30" customHeight="1" x14ac:dyDescent="0.3">
      <c r="A173" s="26" t="s">
        <v>256</v>
      </c>
      <c r="B173" s="26" t="s">
        <v>261</v>
      </c>
      <c r="C173" s="26" t="s">
        <v>133</v>
      </c>
      <c r="D173" s="27">
        <v>1</v>
      </c>
      <c r="E173" s="29">
        <f>단가대비표!O110</f>
        <v>4360</v>
      </c>
      <c r="F173" s="32">
        <f>TRUNC(E173*D173,1)</f>
        <v>4360</v>
      </c>
      <c r="G173" s="29">
        <f>단가대비표!P110</f>
        <v>0</v>
      </c>
      <c r="H173" s="32">
        <f>TRUNC(G173*D173,1)</f>
        <v>0</v>
      </c>
      <c r="I173" s="29">
        <f>단가대비표!V110</f>
        <v>0</v>
      </c>
      <c r="J173" s="32">
        <f>TRUNC(I173*D173,1)</f>
        <v>0</v>
      </c>
      <c r="K173" s="29">
        <f t="shared" ref="K173:L177" si="36">TRUNC(E173+G173+I173,1)</f>
        <v>4360</v>
      </c>
      <c r="L173" s="32">
        <f t="shared" si="36"/>
        <v>4360</v>
      </c>
      <c r="M173" s="26" t="s">
        <v>52</v>
      </c>
      <c r="N173" s="1" t="s">
        <v>263</v>
      </c>
      <c r="O173" s="1" t="s">
        <v>852</v>
      </c>
      <c r="P173" s="1" t="s">
        <v>64</v>
      </c>
      <c r="Q173" s="1" t="s">
        <v>64</v>
      </c>
      <c r="R173" s="1" t="s">
        <v>63</v>
      </c>
      <c r="AV173" s="1" t="s">
        <v>52</v>
      </c>
      <c r="AW173" s="1" t="s">
        <v>853</v>
      </c>
      <c r="AX173" s="1" t="s">
        <v>52</v>
      </c>
      <c r="AY173" s="1" t="s">
        <v>52</v>
      </c>
      <c r="AZ173" s="1" t="s">
        <v>52</v>
      </c>
    </row>
    <row r="174" spans="1:52" ht="30" customHeight="1" x14ac:dyDescent="0.3">
      <c r="A174" s="26" t="s">
        <v>843</v>
      </c>
      <c r="B174" s="26" t="s">
        <v>52</v>
      </c>
      <c r="C174" s="26" t="s">
        <v>133</v>
      </c>
      <c r="D174" s="27">
        <v>1</v>
      </c>
      <c r="E174" s="29">
        <f>단가대비표!O55</f>
        <v>517</v>
      </c>
      <c r="F174" s="32">
        <f>TRUNC(E174*D174,1)</f>
        <v>517</v>
      </c>
      <c r="G174" s="29">
        <f>단가대비표!P55</f>
        <v>0</v>
      </c>
      <c r="H174" s="32">
        <f>TRUNC(G174*D174,1)</f>
        <v>0</v>
      </c>
      <c r="I174" s="29">
        <f>단가대비표!V55</f>
        <v>0</v>
      </c>
      <c r="J174" s="32">
        <f>TRUNC(I174*D174,1)</f>
        <v>0</v>
      </c>
      <c r="K174" s="29">
        <f t="shared" si="36"/>
        <v>517</v>
      </c>
      <c r="L174" s="32">
        <f t="shared" si="36"/>
        <v>517</v>
      </c>
      <c r="M174" s="26" t="s">
        <v>531</v>
      </c>
      <c r="N174" s="1" t="s">
        <v>263</v>
      </c>
      <c r="O174" s="1" t="s">
        <v>844</v>
      </c>
      <c r="P174" s="1" t="s">
        <v>64</v>
      </c>
      <c r="Q174" s="1" t="s">
        <v>64</v>
      </c>
      <c r="R174" s="1" t="s">
        <v>63</v>
      </c>
      <c r="AV174" s="1" t="s">
        <v>52</v>
      </c>
      <c r="AW174" s="1" t="s">
        <v>854</v>
      </c>
      <c r="AX174" s="1" t="s">
        <v>52</v>
      </c>
      <c r="AY174" s="1" t="s">
        <v>52</v>
      </c>
      <c r="AZ174" s="1" t="s">
        <v>52</v>
      </c>
    </row>
    <row r="175" spans="1:52" ht="30" customHeight="1" x14ac:dyDescent="0.3">
      <c r="A175" s="26" t="s">
        <v>846</v>
      </c>
      <c r="B175" s="26" t="s">
        <v>52</v>
      </c>
      <c r="C175" s="26" t="s">
        <v>133</v>
      </c>
      <c r="D175" s="27">
        <v>1</v>
      </c>
      <c r="E175" s="29">
        <f>단가대비표!O48</f>
        <v>1550</v>
      </c>
      <c r="F175" s="32">
        <f>TRUNC(E175*D175,1)</f>
        <v>1550</v>
      </c>
      <c r="G175" s="29">
        <f>단가대비표!P48</f>
        <v>0</v>
      </c>
      <c r="H175" s="32">
        <f>TRUNC(G175*D175,1)</f>
        <v>0</v>
      </c>
      <c r="I175" s="29">
        <f>단가대비표!V48</f>
        <v>0</v>
      </c>
      <c r="J175" s="32">
        <f>TRUNC(I175*D175,1)</f>
        <v>0</v>
      </c>
      <c r="K175" s="29">
        <f t="shared" si="36"/>
        <v>1550</v>
      </c>
      <c r="L175" s="32">
        <f t="shared" si="36"/>
        <v>1550</v>
      </c>
      <c r="M175" s="26" t="s">
        <v>52</v>
      </c>
      <c r="N175" s="1" t="s">
        <v>263</v>
      </c>
      <c r="O175" s="1" t="s">
        <v>847</v>
      </c>
      <c r="P175" s="1" t="s">
        <v>64</v>
      </c>
      <c r="Q175" s="1" t="s">
        <v>64</v>
      </c>
      <c r="R175" s="1" t="s">
        <v>63</v>
      </c>
      <c r="AV175" s="1" t="s">
        <v>52</v>
      </c>
      <c r="AW175" s="1" t="s">
        <v>855</v>
      </c>
      <c r="AX175" s="1" t="s">
        <v>52</v>
      </c>
      <c r="AY175" s="1" t="s">
        <v>52</v>
      </c>
      <c r="AZ175" s="1" t="s">
        <v>52</v>
      </c>
    </row>
    <row r="176" spans="1:52" ht="30" customHeight="1" x14ac:dyDescent="0.3">
      <c r="A176" s="26" t="s">
        <v>709</v>
      </c>
      <c r="B176" s="26" t="s">
        <v>624</v>
      </c>
      <c r="C176" s="26" t="s">
        <v>625</v>
      </c>
      <c r="D176" s="27">
        <v>3.3599999999999998E-2</v>
      </c>
      <c r="E176" s="29">
        <f>단가대비표!O127</f>
        <v>0</v>
      </c>
      <c r="F176" s="32">
        <f>TRUNC(E176*D176,1)</f>
        <v>0</v>
      </c>
      <c r="G176" s="29">
        <f>단가대비표!P127</f>
        <v>286219</v>
      </c>
      <c r="H176" s="32">
        <f>TRUNC(G176*D176,1)</f>
        <v>9616.9</v>
      </c>
      <c r="I176" s="29">
        <f>단가대비표!V127</f>
        <v>0</v>
      </c>
      <c r="J176" s="32">
        <f>TRUNC(I176*D176,1)</f>
        <v>0</v>
      </c>
      <c r="K176" s="29">
        <f t="shared" si="36"/>
        <v>286219</v>
      </c>
      <c r="L176" s="32">
        <f t="shared" si="36"/>
        <v>9616.9</v>
      </c>
      <c r="M176" s="26" t="s">
        <v>52</v>
      </c>
      <c r="N176" s="1" t="s">
        <v>263</v>
      </c>
      <c r="O176" s="1" t="s">
        <v>710</v>
      </c>
      <c r="P176" s="1" t="s">
        <v>64</v>
      </c>
      <c r="Q176" s="1" t="s">
        <v>64</v>
      </c>
      <c r="R176" s="1" t="s">
        <v>63</v>
      </c>
      <c r="V176">
        <v>1</v>
      </c>
      <c r="AV176" s="1" t="s">
        <v>52</v>
      </c>
      <c r="AW176" s="1" t="s">
        <v>856</v>
      </c>
      <c r="AX176" s="1" t="s">
        <v>52</v>
      </c>
      <c r="AY176" s="1" t="s">
        <v>52</v>
      </c>
      <c r="AZ176" s="1" t="s">
        <v>52</v>
      </c>
    </row>
    <row r="177" spans="1:52" ht="30" customHeight="1" x14ac:dyDescent="0.3">
      <c r="A177" s="26" t="s">
        <v>696</v>
      </c>
      <c r="B177" s="26" t="s">
        <v>697</v>
      </c>
      <c r="C177" s="26" t="s">
        <v>556</v>
      </c>
      <c r="D177" s="27">
        <v>1</v>
      </c>
      <c r="E177" s="29">
        <f>TRUNC(SUMIF(V173:V177, RIGHTB(O177, 1), H173:H177)*U177, 2)</f>
        <v>288.5</v>
      </c>
      <c r="F177" s="32">
        <f>TRUNC(E177*D177,1)</f>
        <v>288.5</v>
      </c>
      <c r="G177" s="29">
        <v>0</v>
      </c>
      <c r="H177" s="32">
        <f>TRUNC(G177*D177,1)</f>
        <v>0</v>
      </c>
      <c r="I177" s="29">
        <v>0</v>
      </c>
      <c r="J177" s="32">
        <f>TRUNC(I177*D177,1)</f>
        <v>0</v>
      </c>
      <c r="K177" s="29">
        <f t="shared" si="36"/>
        <v>288.5</v>
      </c>
      <c r="L177" s="32">
        <f t="shared" si="36"/>
        <v>288.5</v>
      </c>
      <c r="M177" s="26" t="s">
        <v>52</v>
      </c>
      <c r="N177" s="1" t="s">
        <v>263</v>
      </c>
      <c r="O177" s="1" t="s">
        <v>557</v>
      </c>
      <c r="P177" s="1" t="s">
        <v>64</v>
      </c>
      <c r="Q177" s="1" t="s">
        <v>64</v>
      </c>
      <c r="R177" s="1" t="s">
        <v>64</v>
      </c>
      <c r="S177">
        <v>1</v>
      </c>
      <c r="T177">
        <v>0</v>
      </c>
      <c r="U177">
        <v>0.03</v>
      </c>
      <c r="AV177" s="1" t="s">
        <v>52</v>
      </c>
      <c r="AW177" s="1" t="s">
        <v>857</v>
      </c>
      <c r="AX177" s="1" t="s">
        <v>52</v>
      </c>
      <c r="AY177" s="1" t="s">
        <v>52</v>
      </c>
      <c r="AZ177" s="1" t="s">
        <v>52</v>
      </c>
    </row>
    <row r="178" spans="1:52" ht="30" customHeight="1" x14ac:dyDescent="0.3">
      <c r="A178" s="26" t="s">
        <v>631</v>
      </c>
      <c r="B178" s="26" t="s">
        <v>52</v>
      </c>
      <c r="C178" s="26" t="s">
        <v>52</v>
      </c>
      <c r="D178" s="27"/>
      <c r="E178" s="29"/>
      <c r="F178" s="32">
        <f>TRUNC(SUMIF(N173:N177, N172, F173:F177),0)</f>
        <v>6715</v>
      </c>
      <c r="G178" s="29"/>
      <c r="H178" s="32">
        <f>TRUNC(SUMIF(N173:N177, N172, H173:H177),0)</f>
        <v>9616</v>
      </c>
      <c r="I178" s="29"/>
      <c r="J178" s="32">
        <f>TRUNC(SUMIF(N173:N177, N172, J173:J177),0)</f>
        <v>0</v>
      </c>
      <c r="K178" s="29"/>
      <c r="L178" s="32">
        <f>F178+H178+J178</f>
        <v>16331</v>
      </c>
      <c r="M178" s="26" t="s">
        <v>52</v>
      </c>
      <c r="N178" s="1" t="s">
        <v>166</v>
      </c>
      <c r="O178" s="1" t="s">
        <v>166</v>
      </c>
      <c r="P178" s="1" t="s">
        <v>52</v>
      </c>
      <c r="Q178" s="1" t="s">
        <v>52</v>
      </c>
      <c r="R178" s="1" t="s">
        <v>52</v>
      </c>
      <c r="AV178" s="1" t="s">
        <v>52</v>
      </c>
      <c r="AW178" s="1" t="s">
        <v>52</v>
      </c>
      <c r="AX178" s="1" t="s">
        <v>52</v>
      </c>
      <c r="AY178" s="1" t="s">
        <v>52</v>
      </c>
      <c r="AZ178" s="1" t="s">
        <v>52</v>
      </c>
    </row>
    <row r="179" spans="1:52" ht="30" customHeight="1" x14ac:dyDescent="0.3">
      <c r="A179" s="27"/>
      <c r="B179" s="27"/>
      <c r="C179" s="27"/>
      <c r="D179" s="27"/>
      <c r="E179" s="29"/>
      <c r="F179" s="32"/>
      <c r="G179" s="29"/>
      <c r="H179" s="32"/>
      <c r="I179" s="29"/>
      <c r="J179" s="32"/>
      <c r="K179" s="29"/>
      <c r="L179" s="32"/>
      <c r="M179" s="27"/>
    </row>
    <row r="180" spans="1:52" ht="30" customHeight="1" x14ac:dyDescent="0.3">
      <c r="A180" s="23" t="s">
        <v>858</v>
      </c>
      <c r="B180" s="24"/>
      <c r="C180" s="24"/>
      <c r="D180" s="24"/>
      <c r="E180" s="28"/>
      <c r="F180" s="31"/>
      <c r="G180" s="28"/>
      <c r="H180" s="31"/>
      <c r="I180" s="28"/>
      <c r="J180" s="31"/>
      <c r="K180" s="28"/>
      <c r="L180" s="31"/>
      <c r="M180" s="25"/>
      <c r="N180" s="1" t="s">
        <v>301</v>
      </c>
    </row>
    <row r="181" spans="1:52" ht="30" customHeight="1" x14ac:dyDescent="0.3">
      <c r="A181" s="26" t="s">
        <v>256</v>
      </c>
      <c r="B181" s="26" t="s">
        <v>859</v>
      </c>
      <c r="C181" s="26" t="s">
        <v>133</v>
      </c>
      <c r="D181" s="27">
        <v>1</v>
      </c>
      <c r="E181" s="29">
        <f>단가대비표!O111</f>
        <v>3520</v>
      </c>
      <c r="F181" s="32">
        <f>TRUNC(E181*D181,1)</f>
        <v>3520</v>
      </c>
      <c r="G181" s="29">
        <f>단가대비표!P111</f>
        <v>0</v>
      </c>
      <c r="H181" s="32">
        <f>TRUNC(G181*D181,1)</f>
        <v>0</v>
      </c>
      <c r="I181" s="29">
        <f>단가대비표!V111</f>
        <v>0</v>
      </c>
      <c r="J181" s="32">
        <f>TRUNC(I181*D181,1)</f>
        <v>0</v>
      </c>
      <c r="K181" s="29">
        <f t="shared" ref="K181:L184" si="37">TRUNC(E181+G181+I181,1)</f>
        <v>3520</v>
      </c>
      <c r="L181" s="32">
        <f t="shared" si="37"/>
        <v>3520</v>
      </c>
      <c r="M181" s="26" t="s">
        <v>52</v>
      </c>
      <c r="N181" s="1" t="s">
        <v>301</v>
      </c>
      <c r="O181" s="1" t="s">
        <v>860</v>
      </c>
      <c r="P181" s="1" t="s">
        <v>64</v>
      </c>
      <c r="Q181" s="1" t="s">
        <v>64</v>
      </c>
      <c r="R181" s="1" t="s">
        <v>63</v>
      </c>
      <c r="AV181" s="1" t="s">
        <v>52</v>
      </c>
      <c r="AW181" s="1" t="s">
        <v>861</v>
      </c>
      <c r="AX181" s="1" t="s">
        <v>52</v>
      </c>
      <c r="AY181" s="1" t="s">
        <v>52</v>
      </c>
      <c r="AZ181" s="1" t="s">
        <v>52</v>
      </c>
    </row>
    <row r="182" spans="1:52" ht="30" customHeight="1" x14ac:dyDescent="0.3">
      <c r="A182" s="26" t="s">
        <v>256</v>
      </c>
      <c r="B182" s="26" t="s">
        <v>862</v>
      </c>
      <c r="C182" s="26" t="s">
        <v>133</v>
      </c>
      <c r="D182" s="27">
        <v>1</v>
      </c>
      <c r="E182" s="29">
        <f>단가대비표!O112</f>
        <v>7040</v>
      </c>
      <c r="F182" s="32">
        <f>TRUNC(E182*D182,1)</f>
        <v>7040</v>
      </c>
      <c r="G182" s="29">
        <f>단가대비표!P112</f>
        <v>0</v>
      </c>
      <c r="H182" s="32">
        <f>TRUNC(G182*D182,1)</f>
        <v>0</v>
      </c>
      <c r="I182" s="29">
        <f>단가대비표!V112</f>
        <v>0</v>
      </c>
      <c r="J182" s="32">
        <f>TRUNC(I182*D182,1)</f>
        <v>0</v>
      </c>
      <c r="K182" s="29">
        <f t="shared" si="37"/>
        <v>7040</v>
      </c>
      <c r="L182" s="32">
        <f t="shared" si="37"/>
        <v>7040</v>
      </c>
      <c r="M182" s="26" t="s">
        <v>531</v>
      </c>
      <c r="N182" s="1" t="s">
        <v>301</v>
      </c>
      <c r="O182" s="1" t="s">
        <v>863</v>
      </c>
      <c r="P182" s="1" t="s">
        <v>64</v>
      </c>
      <c r="Q182" s="1" t="s">
        <v>64</v>
      </c>
      <c r="R182" s="1" t="s">
        <v>63</v>
      </c>
      <c r="AV182" s="1" t="s">
        <v>52</v>
      </c>
      <c r="AW182" s="1" t="s">
        <v>864</v>
      </c>
      <c r="AX182" s="1" t="s">
        <v>52</v>
      </c>
      <c r="AY182" s="1" t="s">
        <v>52</v>
      </c>
      <c r="AZ182" s="1" t="s">
        <v>52</v>
      </c>
    </row>
    <row r="183" spans="1:52" ht="30" customHeight="1" x14ac:dyDescent="0.3">
      <c r="A183" s="26" t="s">
        <v>709</v>
      </c>
      <c r="B183" s="26" t="s">
        <v>624</v>
      </c>
      <c r="C183" s="26" t="s">
        <v>625</v>
      </c>
      <c r="D183" s="27">
        <v>6.1600000000000002E-2</v>
      </c>
      <c r="E183" s="29">
        <f>단가대비표!O127</f>
        <v>0</v>
      </c>
      <c r="F183" s="32">
        <f>TRUNC(E183*D183,1)</f>
        <v>0</v>
      </c>
      <c r="G183" s="29">
        <f>단가대비표!P127</f>
        <v>286219</v>
      </c>
      <c r="H183" s="32">
        <f>TRUNC(G183*D183,1)</f>
        <v>17631</v>
      </c>
      <c r="I183" s="29">
        <f>단가대비표!V127</f>
        <v>0</v>
      </c>
      <c r="J183" s="32">
        <f>TRUNC(I183*D183,1)</f>
        <v>0</v>
      </c>
      <c r="K183" s="29">
        <f t="shared" si="37"/>
        <v>286219</v>
      </c>
      <c r="L183" s="32">
        <f t="shared" si="37"/>
        <v>17631</v>
      </c>
      <c r="M183" s="26" t="s">
        <v>52</v>
      </c>
      <c r="N183" s="1" t="s">
        <v>301</v>
      </c>
      <c r="O183" s="1" t="s">
        <v>710</v>
      </c>
      <c r="P183" s="1" t="s">
        <v>64</v>
      </c>
      <c r="Q183" s="1" t="s">
        <v>64</v>
      </c>
      <c r="R183" s="1" t="s">
        <v>63</v>
      </c>
      <c r="V183">
        <v>1</v>
      </c>
      <c r="AV183" s="1" t="s">
        <v>52</v>
      </c>
      <c r="AW183" s="1" t="s">
        <v>865</v>
      </c>
      <c r="AX183" s="1" t="s">
        <v>52</v>
      </c>
      <c r="AY183" s="1" t="s">
        <v>52</v>
      </c>
      <c r="AZ183" s="1" t="s">
        <v>52</v>
      </c>
    </row>
    <row r="184" spans="1:52" ht="30" customHeight="1" x14ac:dyDescent="0.3">
      <c r="A184" s="26" t="s">
        <v>696</v>
      </c>
      <c r="B184" s="26" t="s">
        <v>697</v>
      </c>
      <c r="C184" s="26" t="s">
        <v>556</v>
      </c>
      <c r="D184" s="27">
        <v>1</v>
      </c>
      <c r="E184" s="29">
        <f>TRUNC(SUMIF(V181:V184, RIGHTB(O184, 1), H181:H184)*U184, 2)</f>
        <v>528.92999999999995</v>
      </c>
      <c r="F184" s="32">
        <f>TRUNC(E184*D184,1)</f>
        <v>528.9</v>
      </c>
      <c r="G184" s="29">
        <v>0</v>
      </c>
      <c r="H184" s="32">
        <f>TRUNC(G184*D184,1)</f>
        <v>0</v>
      </c>
      <c r="I184" s="29">
        <v>0</v>
      </c>
      <c r="J184" s="32">
        <f>TRUNC(I184*D184,1)</f>
        <v>0</v>
      </c>
      <c r="K184" s="29">
        <f t="shared" si="37"/>
        <v>528.9</v>
      </c>
      <c r="L184" s="32">
        <f t="shared" si="37"/>
        <v>528.9</v>
      </c>
      <c r="M184" s="26" t="s">
        <v>52</v>
      </c>
      <c r="N184" s="1" t="s">
        <v>301</v>
      </c>
      <c r="O184" s="1" t="s">
        <v>557</v>
      </c>
      <c r="P184" s="1" t="s">
        <v>64</v>
      </c>
      <c r="Q184" s="1" t="s">
        <v>64</v>
      </c>
      <c r="R184" s="1" t="s">
        <v>64</v>
      </c>
      <c r="S184">
        <v>1</v>
      </c>
      <c r="T184">
        <v>0</v>
      </c>
      <c r="U184">
        <v>0.03</v>
      </c>
      <c r="AV184" s="1" t="s">
        <v>52</v>
      </c>
      <c r="AW184" s="1" t="s">
        <v>866</v>
      </c>
      <c r="AX184" s="1" t="s">
        <v>52</v>
      </c>
      <c r="AY184" s="1" t="s">
        <v>52</v>
      </c>
      <c r="AZ184" s="1" t="s">
        <v>52</v>
      </c>
    </row>
    <row r="185" spans="1:52" ht="30" customHeight="1" x14ac:dyDescent="0.3">
      <c r="A185" s="26" t="s">
        <v>631</v>
      </c>
      <c r="B185" s="26" t="s">
        <v>52</v>
      </c>
      <c r="C185" s="26" t="s">
        <v>52</v>
      </c>
      <c r="D185" s="27"/>
      <c r="E185" s="29"/>
      <c r="F185" s="32">
        <f>TRUNC(SUMIF(N181:N184, N180, F181:F184),0)</f>
        <v>11088</v>
      </c>
      <c r="G185" s="29"/>
      <c r="H185" s="32">
        <f>TRUNC(SUMIF(N181:N184, N180, H181:H184),0)</f>
        <v>17631</v>
      </c>
      <c r="I185" s="29"/>
      <c r="J185" s="32">
        <f>TRUNC(SUMIF(N181:N184, N180, J181:J184),0)</f>
        <v>0</v>
      </c>
      <c r="K185" s="29"/>
      <c r="L185" s="32">
        <f>F185+H185+J185</f>
        <v>28719</v>
      </c>
      <c r="M185" s="26" t="s">
        <v>52</v>
      </c>
      <c r="N185" s="1" t="s">
        <v>166</v>
      </c>
      <c r="O185" s="1" t="s">
        <v>166</v>
      </c>
      <c r="P185" s="1" t="s">
        <v>52</v>
      </c>
      <c r="Q185" s="1" t="s">
        <v>52</v>
      </c>
      <c r="R185" s="1" t="s">
        <v>52</v>
      </c>
      <c r="AV185" s="1" t="s">
        <v>52</v>
      </c>
      <c r="AW185" s="1" t="s">
        <v>52</v>
      </c>
      <c r="AX185" s="1" t="s">
        <v>52</v>
      </c>
      <c r="AY185" s="1" t="s">
        <v>52</v>
      </c>
      <c r="AZ185" s="1" t="s">
        <v>52</v>
      </c>
    </row>
    <row r="186" spans="1:52" ht="30" customHeight="1" x14ac:dyDescent="0.3">
      <c r="A186" s="27"/>
      <c r="B186" s="27"/>
      <c r="C186" s="27"/>
      <c r="D186" s="27"/>
      <c r="E186" s="29"/>
      <c r="F186" s="32"/>
      <c r="G186" s="29"/>
      <c r="H186" s="32"/>
      <c r="I186" s="29"/>
      <c r="J186" s="32"/>
      <c r="K186" s="29"/>
      <c r="L186" s="32"/>
      <c r="M186" s="27"/>
    </row>
    <row r="187" spans="1:52" ht="30" customHeight="1" x14ac:dyDescent="0.3">
      <c r="A187" s="23" t="s">
        <v>867</v>
      </c>
      <c r="B187" s="24"/>
      <c r="C187" s="24"/>
      <c r="D187" s="24"/>
      <c r="E187" s="28"/>
      <c r="F187" s="31"/>
      <c r="G187" s="28"/>
      <c r="H187" s="31"/>
      <c r="I187" s="28"/>
      <c r="J187" s="31"/>
      <c r="K187" s="28"/>
      <c r="L187" s="31"/>
      <c r="M187" s="25"/>
      <c r="N187" s="1" t="s">
        <v>327</v>
      </c>
    </row>
    <row r="188" spans="1:52" ht="30" customHeight="1" x14ac:dyDescent="0.3">
      <c r="A188" s="26" t="s">
        <v>324</v>
      </c>
      <c r="B188" s="26" t="s">
        <v>325</v>
      </c>
      <c r="C188" s="26" t="s">
        <v>133</v>
      </c>
      <c r="D188" s="27">
        <v>1</v>
      </c>
      <c r="E188" s="29">
        <f>단가대비표!O53</f>
        <v>2120</v>
      </c>
      <c r="F188" s="32">
        <f t="shared" ref="F188:F193" si="38">TRUNC(E188*D188,1)</f>
        <v>2120</v>
      </c>
      <c r="G188" s="29">
        <f>단가대비표!P53</f>
        <v>0</v>
      </c>
      <c r="H188" s="32">
        <f t="shared" ref="H188:H193" si="39">TRUNC(G188*D188,1)</f>
        <v>0</v>
      </c>
      <c r="I188" s="29">
        <f>단가대비표!V53</f>
        <v>0</v>
      </c>
      <c r="J188" s="32">
        <f t="shared" ref="J188:J193" si="40">TRUNC(I188*D188,1)</f>
        <v>0</v>
      </c>
      <c r="K188" s="29">
        <f t="shared" ref="K188:L193" si="41">TRUNC(E188+G188+I188,1)</f>
        <v>2120</v>
      </c>
      <c r="L188" s="32">
        <f t="shared" si="41"/>
        <v>2120</v>
      </c>
      <c r="M188" s="26" t="s">
        <v>52</v>
      </c>
      <c r="N188" s="1" t="s">
        <v>327</v>
      </c>
      <c r="O188" s="1" t="s">
        <v>869</v>
      </c>
      <c r="P188" s="1" t="s">
        <v>64</v>
      </c>
      <c r="Q188" s="1" t="s">
        <v>64</v>
      </c>
      <c r="R188" s="1" t="s">
        <v>63</v>
      </c>
      <c r="AV188" s="1" t="s">
        <v>52</v>
      </c>
      <c r="AW188" s="1" t="s">
        <v>870</v>
      </c>
      <c r="AX188" s="1" t="s">
        <v>52</v>
      </c>
      <c r="AY188" s="1" t="s">
        <v>52</v>
      </c>
      <c r="AZ188" s="1" t="s">
        <v>52</v>
      </c>
    </row>
    <row r="189" spans="1:52" ht="30" customHeight="1" x14ac:dyDescent="0.3">
      <c r="A189" s="26" t="s">
        <v>843</v>
      </c>
      <c r="B189" s="26" t="s">
        <v>52</v>
      </c>
      <c r="C189" s="26" t="s">
        <v>133</v>
      </c>
      <c r="D189" s="27">
        <v>1</v>
      </c>
      <c r="E189" s="29">
        <f>단가대비표!O55</f>
        <v>517</v>
      </c>
      <c r="F189" s="32">
        <f t="shared" si="38"/>
        <v>517</v>
      </c>
      <c r="G189" s="29">
        <f>단가대비표!P55</f>
        <v>0</v>
      </c>
      <c r="H189" s="32">
        <f t="shared" si="39"/>
        <v>0</v>
      </c>
      <c r="I189" s="29">
        <f>단가대비표!V55</f>
        <v>0</v>
      </c>
      <c r="J189" s="32">
        <f t="shared" si="40"/>
        <v>0</v>
      </c>
      <c r="K189" s="29">
        <f t="shared" si="41"/>
        <v>517</v>
      </c>
      <c r="L189" s="32">
        <f t="shared" si="41"/>
        <v>517</v>
      </c>
      <c r="M189" s="26" t="s">
        <v>531</v>
      </c>
      <c r="N189" s="1" t="s">
        <v>327</v>
      </c>
      <c r="O189" s="1" t="s">
        <v>844</v>
      </c>
      <c r="P189" s="1" t="s">
        <v>64</v>
      </c>
      <c r="Q189" s="1" t="s">
        <v>64</v>
      </c>
      <c r="R189" s="1" t="s">
        <v>63</v>
      </c>
      <c r="V189">
        <v>1</v>
      </c>
      <c r="AV189" s="1" t="s">
        <v>52</v>
      </c>
      <c r="AW189" s="1" t="s">
        <v>871</v>
      </c>
      <c r="AX189" s="1" t="s">
        <v>52</v>
      </c>
      <c r="AY189" s="1" t="s">
        <v>52</v>
      </c>
      <c r="AZ189" s="1" t="s">
        <v>52</v>
      </c>
    </row>
    <row r="190" spans="1:52" ht="30" customHeight="1" x14ac:dyDescent="0.3">
      <c r="A190" s="26" t="s">
        <v>846</v>
      </c>
      <c r="B190" s="26" t="s">
        <v>52</v>
      </c>
      <c r="C190" s="26" t="s">
        <v>133</v>
      </c>
      <c r="D190" s="27">
        <v>1</v>
      </c>
      <c r="E190" s="29">
        <f>단가대비표!O48</f>
        <v>1550</v>
      </c>
      <c r="F190" s="32">
        <f t="shared" si="38"/>
        <v>1550</v>
      </c>
      <c r="G190" s="29">
        <f>단가대비표!P48</f>
        <v>0</v>
      </c>
      <c r="H190" s="32">
        <f t="shared" si="39"/>
        <v>0</v>
      </c>
      <c r="I190" s="29">
        <f>단가대비표!V48</f>
        <v>0</v>
      </c>
      <c r="J190" s="32">
        <f t="shared" si="40"/>
        <v>0</v>
      </c>
      <c r="K190" s="29">
        <f t="shared" si="41"/>
        <v>1550</v>
      </c>
      <c r="L190" s="32">
        <f t="shared" si="41"/>
        <v>1550</v>
      </c>
      <c r="M190" s="26" t="s">
        <v>52</v>
      </c>
      <c r="N190" s="1" t="s">
        <v>327</v>
      </c>
      <c r="O190" s="1" t="s">
        <v>847</v>
      </c>
      <c r="P190" s="1" t="s">
        <v>64</v>
      </c>
      <c r="Q190" s="1" t="s">
        <v>64</v>
      </c>
      <c r="R190" s="1" t="s">
        <v>63</v>
      </c>
      <c r="V190">
        <v>1</v>
      </c>
      <c r="AV190" s="1" t="s">
        <v>52</v>
      </c>
      <c r="AW190" s="1" t="s">
        <v>872</v>
      </c>
      <c r="AX190" s="1" t="s">
        <v>52</v>
      </c>
      <c r="AY190" s="1" t="s">
        <v>52</v>
      </c>
      <c r="AZ190" s="1" t="s">
        <v>52</v>
      </c>
    </row>
    <row r="191" spans="1:52" ht="30" customHeight="1" x14ac:dyDescent="0.3">
      <c r="A191" s="26" t="s">
        <v>709</v>
      </c>
      <c r="B191" s="26" t="s">
        <v>624</v>
      </c>
      <c r="C191" s="26" t="s">
        <v>625</v>
      </c>
      <c r="D191" s="27">
        <v>6.6500000000000004E-2</v>
      </c>
      <c r="E191" s="29">
        <f>단가대비표!O127</f>
        <v>0</v>
      </c>
      <c r="F191" s="32">
        <f t="shared" si="38"/>
        <v>0</v>
      </c>
      <c r="G191" s="29">
        <f>단가대비표!P127</f>
        <v>286219</v>
      </c>
      <c r="H191" s="32">
        <f t="shared" si="39"/>
        <v>19033.5</v>
      </c>
      <c r="I191" s="29">
        <f>단가대비표!V127</f>
        <v>0</v>
      </c>
      <c r="J191" s="32">
        <f t="shared" si="40"/>
        <v>0</v>
      </c>
      <c r="K191" s="29">
        <f t="shared" si="41"/>
        <v>286219</v>
      </c>
      <c r="L191" s="32">
        <f t="shared" si="41"/>
        <v>19033.5</v>
      </c>
      <c r="M191" s="26" t="s">
        <v>52</v>
      </c>
      <c r="N191" s="1" t="s">
        <v>327</v>
      </c>
      <c r="O191" s="1" t="s">
        <v>710</v>
      </c>
      <c r="P191" s="1" t="s">
        <v>64</v>
      </c>
      <c r="Q191" s="1" t="s">
        <v>64</v>
      </c>
      <c r="R191" s="1" t="s">
        <v>63</v>
      </c>
      <c r="V191">
        <v>1</v>
      </c>
      <c r="AV191" s="1" t="s">
        <v>52</v>
      </c>
      <c r="AW191" s="1" t="s">
        <v>873</v>
      </c>
      <c r="AX191" s="1" t="s">
        <v>52</v>
      </c>
      <c r="AY191" s="1" t="s">
        <v>52</v>
      </c>
      <c r="AZ191" s="1" t="s">
        <v>52</v>
      </c>
    </row>
    <row r="192" spans="1:52" ht="30" customHeight="1" x14ac:dyDescent="0.3">
      <c r="A192" s="26" t="s">
        <v>874</v>
      </c>
      <c r="B192" s="26" t="s">
        <v>875</v>
      </c>
      <c r="C192" s="26" t="s">
        <v>625</v>
      </c>
      <c r="D192" s="27">
        <v>1.9E-2</v>
      </c>
      <c r="E192" s="29">
        <f>단가대비표!O132</f>
        <v>0</v>
      </c>
      <c r="F192" s="32">
        <f t="shared" si="38"/>
        <v>0</v>
      </c>
      <c r="G192" s="29">
        <f>단가대비표!P132</f>
        <v>304662</v>
      </c>
      <c r="H192" s="32">
        <f t="shared" si="39"/>
        <v>5788.5</v>
      </c>
      <c r="I192" s="29">
        <f>단가대비표!V132</f>
        <v>0</v>
      </c>
      <c r="J192" s="32">
        <f t="shared" si="40"/>
        <v>0</v>
      </c>
      <c r="K192" s="29">
        <f t="shared" si="41"/>
        <v>304662</v>
      </c>
      <c r="L192" s="32">
        <f t="shared" si="41"/>
        <v>5788.5</v>
      </c>
      <c r="M192" s="26" t="s">
        <v>52</v>
      </c>
      <c r="N192" s="1" t="s">
        <v>327</v>
      </c>
      <c r="O192" s="1" t="s">
        <v>876</v>
      </c>
      <c r="P192" s="1" t="s">
        <v>64</v>
      </c>
      <c r="Q192" s="1" t="s">
        <v>64</v>
      </c>
      <c r="R192" s="1" t="s">
        <v>63</v>
      </c>
      <c r="AV192" s="1" t="s">
        <v>52</v>
      </c>
      <c r="AW192" s="1" t="s">
        <v>877</v>
      </c>
      <c r="AX192" s="1" t="s">
        <v>52</v>
      </c>
      <c r="AY192" s="1" t="s">
        <v>52</v>
      </c>
      <c r="AZ192" s="1" t="s">
        <v>52</v>
      </c>
    </row>
    <row r="193" spans="1:52" ht="30" customHeight="1" x14ac:dyDescent="0.3">
      <c r="A193" s="26" t="s">
        <v>696</v>
      </c>
      <c r="B193" s="26" t="s">
        <v>697</v>
      </c>
      <c r="C193" s="26" t="s">
        <v>556</v>
      </c>
      <c r="D193" s="27">
        <v>1</v>
      </c>
      <c r="E193" s="29">
        <f>TRUNC(SUMIF(V188:V193, RIGHTB(O193, 1), H188:H193)*U193, 2)</f>
        <v>571</v>
      </c>
      <c r="F193" s="32">
        <f t="shared" si="38"/>
        <v>571</v>
      </c>
      <c r="G193" s="29">
        <v>0</v>
      </c>
      <c r="H193" s="32">
        <f t="shared" si="39"/>
        <v>0</v>
      </c>
      <c r="I193" s="29">
        <v>0</v>
      </c>
      <c r="J193" s="32">
        <f t="shared" si="40"/>
        <v>0</v>
      </c>
      <c r="K193" s="29">
        <f t="shared" si="41"/>
        <v>571</v>
      </c>
      <c r="L193" s="32">
        <f t="shared" si="41"/>
        <v>571</v>
      </c>
      <c r="M193" s="26" t="s">
        <v>52</v>
      </c>
      <c r="N193" s="1" t="s">
        <v>327</v>
      </c>
      <c r="O193" s="1" t="s">
        <v>557</v>
      </c>
      <c r="P193" s="1" t="s">
        <v>64</v>
      </c>
      <c r="Q193" s="1" t="s">
        <v>64</v>
      </c>
      <c r="R193" s="1" t="s">
        <v>64</v>
      </c>
      <c r="S193">
        <v>1</v>
      </c>
      <c r="T193">
        <v>0</v>
      </c>
      <c r="U193">
        <v>0.03</v>
      </c>
      <c r="AV193" s="1" t="s">
        <v>52</v>
      </c>
      <c r="AW193" s="1" t="s">
        <v>878</v>
      </c>
      <c r="AX193" s="1" t="s">
        <v>52</v>
      </c>
      <c r="AY193" s="1" t="s">
        <v>52</v>
      </c>
      <c r="AZ193" s="1" t="s">
        <v>52</v>
      </c>
    </row>
    <row r="194" spans="1:52" ht="30" customHeight="1" x14ac:dyDescent="0.3">
      <c r="A194" s="26" t="s">
        <v>631</v>
      </c>
      <c r="B194" s="26" t="s">
        <v>52</v>
      </c>
      <c r="C194" s="26" t="s">
        <v>52</v>
      </c>
      <c r="D194" s="27"/>
      <c r="E194" s="29"/>
      <c r="F194" s="32">
        <f>TRUNC(SUMIF(N188:N193, N187, F188:F193),0)</f>
        <v>4758</v>
      </c>
      <c r="G194" s="29"/>
      <c r="H194" s="32">
        <f>TRUNC(SUMIF(N188:N193, N187, H188:H193),0)</f>
        <v>24822</v>
      </c>
      <c r="I194" s="29"/>
      <c r="J194" s="32">
        <f>TRUNC(SUMIF(N188:N193, N187, J188:J193),0)</f>
        <v>0</v>
      </c>
      <c r="K194" s="29"/>
      <c r="L194" s="32">
        <f>F194+H194+J194</f>
        <v>29580</v>
      </c>
      <c r="M194" s="26" t="s">
        <v>52</v>
      </c>
      <c r="N194" s="1" t="s">
        <v>166</v>
      </c>
      <c r="O194" s="1" t="s">
        <v>166</v>
      </c>
      <c r="P194" s="1" t="s">
        <v>52</v>
      </c>
      <c r="Q194" s="1" t="s">
        <v>52</v>
      </c>
      <c r="R194" s="1" t="s">
        <v>52</v>
      </c>
      <c r="AV194" s="1" t="s">
        <v>52</v>
      </c>
      <c r="AW194" s="1" t="s">
        <v>52</v>
      </c>
      <c r="AX194" s="1" t="s">
        <v>52</v>
      </c>
      <c r="AY194" s="1" t="s">
        <v>52</v>
      </c>
      <c r="AZ194" s="1" t="s">
        <v>52</v>
      </c>
    </row>
    <row r="195" spans="1:52" ht="30" customHeight="1" x14ac:dyDescent="0.3">
      <c r="A195" s="27"/>
      <c r="B195" s="27"/>
      <c r="C195" s="27"/>
      <c r="D195" s="27"/>
      <c r="E195" s="29"/>
      <c r="F195" s="32"/>
      <c r="G195" s="29"/>
      <c r="H195" s="32"/>
      <c r="I195" s="29"/>
      <c r="J195" s="32"/>
      <c r="K195" s="29"/>
      <c r="L195" s="32"/>
      <c r="M195" s="27"/>
    </row>
    <row r="196" spans="1:52" ht="30" customHeight="1" x14ac:dyDescent="0.3">
      <c r="A196" s="23" t="s">
        <v>879</v>
      </c>
      <c r="B196" s="24"/>
      <c r="C196" s="24"/>
      <c r="D196" s="24"/>
      <c r="E196" s="28"/>
      <c r="F196" s="31"/>
      <c r="G196" s="28"/>
      <c r="H196" s="31"/>
      <c r="I196" s="28"/>
      <c r="J196" s="31"/>
      <c r="K196" s="28"/>
      <c r="L196" s="31"/>
      <c r="M196" s="25"/>
      <c r="N196" s="1" t="s">
        <v>268</v>
      </c>
    </row>
    <row r="197" spans="1:52" ht="30" customHeight="1" x14ac:dyDescent="0.3">
      <c r="A197" s="26" t="s">
        <v>265</v>
      </c>
      <c r="B197" s="26" t="s">
        <v>266</v>
      </c>
      <c r="C197" s="26" t="s">
        <v>133</v>
      </c>
      <c r="D197" s="27">
        <v>1</v>
      </c>
      <c r="E197" s="29">
        <f>단가대비표!O54</f>
        <v>8900</v>
      </c>
      <c r="F197" s="32">
        <f>TRUNC(E197*D197,1)</f>
        <v>8900</v>
      </c>
      <c r="G197" s="29">
        <f>단가대비표!P54</f>
        <v>0</v>
      </c>
      <c r="H197" s="32">
        <f>TRUNC(G197*D197,1)</f>
        <v>0</v>
      </c>
      <c r="I197" s="29">
        <f>단가대비표!V54</f>
        <v>0</v>
      </c>
      <c r="J197" s="32">
        <f>TRUNC(I197*D197,1)</f>
        <v>0</v>
      </c>
      <c r="K197" s="29">
        <f t="shared" ref="K197:L199" si="42">TRUNC(E197+G197+I197,1)</f>
        <v>8900</v>
      </c>
      <c r="L197" s="32">
        <f t="shared" si="42"/>
        <v>8900</v>
      </c>
      <c r="M197" s="26" t="s">
        <v>52</v>
      </c>
      <c r="N197" s="1" t="s">
        <v>268</v>
      </c>
      <c r="O197" s="1" t="s">
        <v>880</v>
      </c>
      <c r="P197" s="1" t="s">
        <v>64</v>
      </c>
      <c r="Q197" s="1" t="s">
        <v>64</v>
      </c>
      <c r="R197" s="1" t="s">
        <v>63</v>
      </c>
      <c r="AV197" s="1" t="s">
        <v>52</v>
      </c>
      <c r="AW197" s="1" t="s">
        <v>881</v>
      </c>
      <c r="AX197" s="1" t="s">
        <v>52</v>
      </c>
      <c r="AY197" s="1" t="s">
        <v>52</v>
      </c>
      <c r="AZ197" s="1" t="s">
        <v>52</v>
      </c>
    </row>
    <row r="198" spans="1:52" ht="30" customHeight="1" x14ac:dyDescent="0.3">
      <c r="A198" s="26" t="s">
        <v>788</v>
      </c>
      <c r="B198" s="26" t="s">
        <v>624</v>
      </c>
      <c r="C198" s="26" t="s">
        <v>625</v>
      </c>
      <c r="D198" s="27">
        <v>1.7999999999999999E-2</v>
      </c>
      <c r="E198" s="29">
        <f>단가대비표!O131</f>
        <v>0</v>
      </c>
      <c r="F198" s="32">
        <f>TRUNC(E198*D198,1)</f>
        <v>0</v>
      </c>
      <c r="G198" s="29">
        <f>단가대비표!P131</f>
        <v>471931</v>
      </c>
      <c r="H198" s="32">
        <f>TRUNC(G198*D198,1)</f>
        <v>8494.7000000000007</v>
      </c>
      <c r="I198" s="29">
        <f>단가대비표!V131</f>
        <v>0</v>
      </c>
      <c r="J198" s="32">
        <f>TRUNC(I198*D198,1)</f>
        <v>0</v>
      </c>
      <c r="K198" s="29">
        <f t="shared" si="42"/>
        <v>471931</v>
      </c>
      <c r="L198" s="32">
        <f t="shared" si="42"/>
        <v>8494.7000000000007</v>
      </c>
      <c r="M198" s="26" t="s">
        <v>52</v>
      </c>
      <c r="N198" s="1" t="s">
        <v>268</v>
      </c>
      <c r="O198" s="1" t="s">
        <v>789</v>
      </c>
      <c r="P198" s="1" t="s">
        <v>64</v>
      </c>
      <c r="Q198" s="1" t="s">
        <v>64</v>
      </c>
      <c r="R198" s="1" t="s">
        <v>63</v>
      </c>
      <c r="V198">
        <v>1</v>
      </c>
      <c r="AV198" s="1" t="s">
        <v>52</v>
      </c>
      <c r="AW198" s="1" t="s">
        <v>882</v>
      </c>
      <c r="AX198" s="1" t="s">
        <v>52</v>
      </c>
      <c r="AY198" s="1" t="s">
        <v>52</v>
      </c>
      <c r="AZ198" s="1" t="s">
        <v>52</v>
      </c>
    </row>
    <row r="199" spans="1:52" ht="30" customHeight="1" x14ac:dyDescent="0.3">
      <c r="A199" s="26" t="s">
        <v>696</v>
      </c>
      <c r="B199" s="26" t="s">
        <v>697</v>
      </c>
      <c r="C199" s="26" t="s">
        <v>556</v>
      </c>
      <c r="D199" s="27">
        <v>1</v>
      </c>
      <c r="E199" s="29">
        <f>TRUNC(SUMIF(V197:V199, RIGHTB(O199, 1), H197:H199)*U199, 2)</f>
        <v>254.84</v>
      </c>
      <c r="F199" s="32">
        <f>TRUNC(E199*D199,1)</f>
        <v>254.8</v>
      </c>
      <c r="G199" s="29">
        <v>0</v>
      </c>
      <c r="H199" s="32">
        <f>TRUNC(G199*D199,1)</f>
        <v>0</v>
      </c>
      <c r="I199" s="29">
        <v>0</v>
      </c>
      <c r="J199" s="32">
        <f>TRUNC(I199*D199,1)</f>
        <v>0</v>
      </c>
      <c r="K199" s="29">
        <f t="shared" si="42"/>
        <v>254.8</v>
      </c>
      <c r="L199" s="32">
        <f t="shared" si="42"/>
        <v>254.8</v>
      </c>
      <c r="M199" s="26" t="s">
        <v>52</v>
      </c>
      <c r="N199" s="1" t="s">
        <v>268</v>
      </c>
      <c r="O199" s="1" t="s">
        <v>557</v>
      </c>
      <c r="P199" s="1" t="s">
        <v>64</v>
      </c>
      <c r="Q199" s="1" t="s">
        <v>64</v>
      </c>
      <c r="R199" s="1" t="s">
        <v>64</v>
      </c>
      <c r="S199">
        <v>1</v>
      </c>
      <c r="T199">
        <v>0</v>
      </c>
      <c r="U199">
        <v>0.03</v>
      </c>
      <c r="AV199" s="1" t="s">
        <v>52</v>
      </c>
      <c r="AW199" s="1" t="s">
        <v>883</v>
      </c>
      <c r="AX199" s="1" t="s">
        <v>52</v>
      </c>
      <c r="AY199" s="1" t="s">
        <v>52</v>
      </c>
      <c r="AZ199" s="1" t="s">
        <v>52</v>
      </c>
    </row>
    <row r="200" spans="1:52" ht="30" customHeight="1" x14ac:dyDescent="0.3">
      <c r="A200" s="26" t="s">
        <v>631</v>
      </c>
      <c r="B200" s="26" t="s">
        <v>52</v>
      </c>
      <c r="C200" s="26" t="s">
        <v>52</v>
      </c>
      <c r="D200" s="27"/>
      <c r="E200" s="29"/>
      <c r="F200" s="32">
        <f>TRUNC(SUMIF(N197:N199, N196, F197:F199),0)</f>
        <v>9154</v>
      </c>
      <c r="G200" s="29"/>
      <c r="H200" s="32">
        <f>TRUNC(SUMIF(N197:N199, N196, H197:H199),0)</f>
        <v>8494</v>
      </c>
      <c r="I200" s="29"/>
      <c r="J200" s="32">
        <f>TRUNC(SUMIF(N197:N199, N196, J197:J199),0)</f>
        <v>0</v>
      </c>
      <c r="K200" s="29"/>
      <c r="L200" s="32">
        <f>F200+H200+J200</f>
        <v>17648</v>
      </c>
      <c r="M200" s="26" t="s">
        <v>52</v>
      </c>
      <c r="N200" s="1" t="s">
        <v>166</v>
      </c>
      <c r="O200" s="1" t="s">
        <v>166</v>
      </c>
      <c r="P200" s="1" t="s">
        <v>52</v>
      </c>
      <c r="Q200" s="1" t="s">
        <v>52</v>
      </c>
      <c r="R200" s="1" t="s">
        <v>52</v>
      </c>
      <c r="AV200" s="1" t="s">
        <v>52</v>
      </c>
      <c r="AW200" s="1" t="s">
        <v>52</v>
      </c>
      <c r="AX200" s="1" t="s">
        <v>52</v>
      </c>
      <c r="AY200" s="1" t="s">
        <v>52</v>
      </c>
      <c r="AZ200" s="1" t="s">
        <v>52</v>
      </c>
    </row>
    <row r="201" spans="1:52" ht="30" customHeight="1" x14ac:dyDescent="0.3">
      <c r="A201" s="27"/>
      <c r="B201" s="27"/>
      <c r="C201" s="27"/>
      <c r="D201" s="27"/>
      <c r="E201" s="29"/>
      <c r="F201" s="32"/>
      <c r="G201" s="29"/>
      <c r="H201" s="32"/>
      <c r="I201" s="29"/>
      <c r="J201" s="32"/>
      <c r="K201" s="29"/>
      <c r="L201" s="32"/>
      <c r="M201" s="27"/>
    </row>
    <row r="202" spans="1:52" ht="30" customHeight="1" x14ac:dyDescent="0.3">
      <c r="A202" s="23" t="s">
        <v>884</v>
      </c>
      <c r="B202" s="24"/>
      <c r="C202" s="24"/>
      <c r="D202" s="24"/>
      <c r="E202" s="28"/>
      <c r="F202" s="31"/>
      <c r="G202" s="28"/>
      <c r="H202" s="31"/>
      <c r="I202" s="28"/>
      <c r="J202" s="31"/>
      <c r="K202" s="28"/>
      <c r="L202" s="31"/>
      <c r="M202" s="25"/>
      <c r="N202" s="1" t="s">
        <v>368</v>
      </c>
    </row>
    <row r="203" spans="1:52" ht="30" customHeight="1" x14ac:dyDescent="0.3">
      <c r="A203" s="26" t="s">
        <v>365</v>
      </c>
      <c r="B203" s="26" t="s">
        <v>366</v>
      </c>
      <c r="C203" s="26" t="s">
        <v>133</v>
      </c>
      <c r="D203" s="27">
        <v>1</v>
      </c>
      <c r="E203" s="29">
        <f>단가대비표!O107</f>
        <v>23000</v>
      </c>
      <c r="F203" s="32">
        <f>TRUNC(E203*D203,1)</f>
        <v>23000</v>
      </c>
      <c r="G203" s="29">
        <f>단가대비표!P107</f>
        <v>0</v>
      </c>
      <c r="H203" s="32">
        <f>TRUNC(G203*D203,1)</f>
        <v>0</v>
      </c>
      <c r="I203" s="29">
        <f>단가대비표!V107</f>
        <v>0</v>
      </c>
      <c r="J203" s="32">
        <f>TRUNC(I203*D203,1)</f>
        <v>0</v>
      </c>
      <c r="K203" s="29">
        <f t="shared" ref="K203:L206" si="43">TRUNC(E203+G203+I203,1)</f>
        <v>23000</v>
      </c>
      <c r="L203" s="32">
        <f t="shared" si="43"/>
        <v>23000</v>
      </c>
      <c r="M203" s="26" t="s">
        <v>52</v>
      </c>
      <c r="N203" s="1" t="s">
        <v>368</v>
      </c>
      <c r="O203" s="1" t="s">
        <v>886</v>
      </c>
      <c r="P203" s="1" t="s">
        <v>64</v>
      </c>
      <c r="Q203" s="1" t="s">
        <v>64</v>
      </c>
      <c r="R203" s="1" t="s">
        <v>63</v>
      </c>
      <c r="AV203" s="1" t="s">
        <v>52</v>
      </c>
      <c r="AW203" s="1" t="s">
        <v>887</v>
      </c>
      <c r="AX203" s="1" t="s">
        <v>52</v>
      </c>
      <c r="AY203" s="1" t="s">
        <v>52</v>
      </c>
      <c r="AZ203" s="1" t="s">
        <v>52</v>
      </c>
    </row>
    <row r="204" spans="1:52" ht="30" customHeight="1" x14ac:dyDescent="0.3">
      <c r="A204" s="26" t="s">
        <v>779</v>
      </c>
      <c r="B204" s="26" t="s">
        <v>624</v>
      </c>
      <c r="C204" s="26" t="s">
        <v>625</v>
      </c>
      <c r="D204" s="27">
        <v>0.17</v>
      </c>
      <c r="E204" s="29">
        <f>단가대비표!O120</f>
        <v>0</v>
      </c>
      <c r="F204" s="32">
        <f>TRUNC(E204*D204,1)</f>
        <v>0</v>
      </c>
      <c r="G204" s="29">
        <f>단가대비표!P120</f>
        <v>172698</v>
      </c>
      <c r="H204" s="32">
        <f>TRUNC(G204*D204,1)</f>
        <v>29358.6</v>
      </c>
      <c r="I204" s="29">
        <f>단가대비표!V120</f>
        <v>0</v>
      </c>
      <c r="J204" s="32">
        <f>TRUNC(I204*D204,1)</f>
        <v>0</v>
      </c>
      <c r="K204" s="29">
        <f t="shared" si="43"/>
        <v>172698</v>
      </c>
      <c r="L204" s="32">
        <f t="shared" si="43"/>
        <v>29358.6</v>
      </c>
      <c r="M204" s="26" t="s">
        <v>52</v>
      </c>
      <c r="N204" s="1" t="s">
        <v>368</v>
      </c>
      <c r="O204" s="1" t="s">
        <v>780</v>
      </c>
      <c r="P204" s="1" t="s">
        <v>64</v>
      </c>
      <c r="Q204" s="1" t="s">
        <v>64</v>
      </c>
      <c r="R204" s="1" t="s">
        <v>63</v>
      </c>
      <c r="V204">
        <v>1</v>
      </c>
      <c r="AV204" s="1" t="s">
        <v>52</v>
      </c>
      <c r="AW204" s="1" t="s">
        <v>888</v>
      </c>
      <c r="AX204" s="1" t="s">
        <v>52</v>
      </c>
      <c r="AY204" s="1" t="s">
        <v>52</v>
      </c>
      <c r="AZ204" s="1" t="s">
        <v>52</v>
      </c>
    </row>
    <row r="205" spans="1:52" ht="30" customHeight="1" x14ac:dyDescent="0.3">
      <c r="A205" s="26" t="s">
        <v>805</v>
      </c>
      <c r="B205" s="26" t="s">
        <v>624</v>
      </c>
      <c r="C205" s="26" t="s">
        <v>625</v>
      </c>
      <c r="D205" s="27">
        <v>0.34</v>
      </c>
      <c r="E205" s="29">
        <f>단가대비표!O130</f>
        <v>0</v>
      </c>
      <c r="F205" s="32">
        <f>TRUNC(E205*D205,1)</f>
        <v>0</v>
      </c>
      <c r="G205" s="29">
        <f>단가대비표!P130</f>
        <v>438070</v>
      </c>
      <c r="H205" s="32">
        <f>TRUNC(G205*D205,1)</f>
        <v>148943.79999999999</v>
      </c>
      <c r="I205" s="29">
        <f>단가대비표!V130</f>
        <v>0</v>
      </c>
      <c r="J205" s="32">
        <f>TRUNC(I205*D205,1)</f>
        <v>0</v>
      </c>
      <c r="K205" s="29">
        <f t="shared" si="43"/>
        <v>438070</v>
      </c>
      <c r="L205" s="32">
        <f t="shared" si="43"/>
        <v>148943.79999999999</v>
      </c>
      <c r="M205" s="26" t="s">
        <v>52</v>
      </c>
      <c r="N205" s="1" t="s">
        <v>368</v>
      </c>
      <c r="O205" s="1" t="s">
        <v>806</v>
      </c>
      <c r="P205" s="1" t="s">
        <v>64</v>
      </c>
      <c r="Q205" s="1" t="s">
        <v>64</v>
      </c>
      <c r="R205" s="1" t="s">
        <v>63</v>
      </c>
      <c r="V205">
        <v>1</v>
      </c>
      <c r="AV205" s="1" t="s">
        <v>52</v>
      </c>
      <c r="AW205" s="1" t="s">
        <v>889</v>
      </c>
      <c r="AX205" s="1" t="s">
        <v>52</v>
      </c>
      <c r="AY205" s="1" t="s">
        <v>52</v>
      </c>
      <c r="AZ205" s="1" t="s">
        <v>52</v>
      </c>
    </row>
    <row r="206" spans="1:52" ht="30" customHeight="1" x14ac:dyDescent="0.3">
      <c r="A206" s="26" t="s">
        <v>696</v>
      </c>
      <c r="B206" s="26" t="s">
        <v>697</v>
      </c>
      <c r="C206" s="26" t="s">
        <v>556</v>
      </c>
      <c r="D206" s="27">
        <v>1</v>
      </c>
      <c r="E206" s="29">
        <f>TRUNC(SUMIF(V203:V206, RIGHTB(O206, 1), H203:H206)*U206, 2)</f>
        <v>5349.07</v>
      </c>
      <c r="F206" s="32">
        <f>TRUNC(E206*D206,1)</f>
        <v>5349</v>
      </c>
      <c r="G206" s="29">
        <v>0</v>
      </c>
      <c r="H206" s="32">
        <f>TRUNC(G206*D206,1)</f>
        <v>0</v>
      </c>
      <c r="I206" s="29">
        <v>0</v>
      </c>
      <c r="J206" s="32">
        <f>TRUNC(I206*D206,1)</f>
        <v>0</v>
      </c>
      <c r="K206" s="29">
        <f t="shared" si="43"/>
        <v>5349</v>
      </c>
      <c r="L206" s="32">
        <f t="shared" si="43"/>
        <v>5349</v>
      </c>
      <c r="M206" s="26" t="s">
        <v>52</v>
      </c>
      <c r="N206" s="1" t="s">
        <v>368</v>
      </c>
      <c r="O206" s="1" t="s">
        <v>557</v>
      </c>
      <c r="P206" s="1" t="s">
        <v>64</v>
      </c>
      <c r="Q206" s="1" t="s">
        <v>64</v>
      </c>
      <c r="R206" s="1" t="s">
        <v>64</v>
      </c>
      <c r="S206">
        <v>1</v>
      </c>
      <c r="T206">
        <v>0</v>
      </c>
      <c r="U206">
        <v>0.03</v>
      </c>
      <c r="AV206" s="1" t="s">
        <v>52</v>
      </c>
      <c r="AW206" s="1" t="s">
        <v>890</v>
      </c>
      <c r="AX206" s="1" t="s">
        <v>52</v>
      </c>
      <c r="AY206" s="1" t="s">
        <v>52</v>
      </c>
      <c r="AZ206" s="1" t="s">
        <v>52</v>
      </c>
    </row>
    <row r="207" spans="1:52" ht="30" customHeight="1" x14ac:dyDescent="0.3">
      <c r="A207" s="26" t="s">
        <v>631</v>
      </c>
      <c r="B207" s="26" t="s">
        <v>52</v>
      </c>
      <c r="C207" s="26" t="s">
        <v>52</v>
      </c>
      <c r="D207" s="27"/>
      <c r="E207" s="29"/>
      <c r="F207" s="32">
        <f>TRUNC(SUMIF(N203:N206, N202, F203:F206),0)</f>
        <v>28349</v>
      </c>
      <c r="G207" s="29"/>
      <c r="H207" s="32">
        <f>TRUNC(SUMIF(N203:N206, N202, H203:H206),0)</f>
        <v>178302</v>
      </c>
      <c r="I207" s="29"/>
      <c r="J207" s="32">
        <f>TRUNC(SUMIF(N203:N206, N202, J203:J206),0)</f>
        <v>0</v>
      </c>
      <c r="K207" s="29"/>
      <c r="L207" s="32">
        <f>F207+H207+J207</f>
        <v>206651</v>
      </c>
      <c r="M207" s="26" t="s">
        <v>52</v>
      </c>
      <c r="N207" s="1" t="s">
        <v>166</v>
      </c>
      <c r="O207" s="1" t="s">
        <v>166</v>
      </c>
      <c r="P207" s="1" t="s">
        <v>52</v>
      </c>
      <c r="Q207" s="1" t="s">
        <v>52</v>
      </c>
      <c r="R207" s="1" t="s">
        <v>52</v>
      </c>
      <c r="AV207" s="1" t="s">
        <v>52</v>
      </c>
      <c r="AW207" s="1" t="s">
        <v>52</v>
      </c>
      <c r="AX207" s="1" t="s">
        <v>52</v>
      </c>
      <c r="AY207" s="1" t="s">
        <v>52</v>
      </c>
      <c r="AZ207" s="1" t="s">
        <v>52</v>
      </c>
    </row>
    <row r="208" spans="1:52" ht="30" customHeight="1" x14ac:dyDescent="0.3">
      <c r="A208" s="27"/>
      <c r="B208" s="27"/>
      <c r="C208" s="27"/>
      <c r="D208" s="27"/>
      <c r="E208" s="29"/>
      <c r="F208" s="32"/>
      <c r="G208" s="29"/>
      <c r="H208" s="32"/>
      <c r="I208" s="29"/>
      <c r="J208" s="32"/>
      <c r="K208" s="29"/>
      <c r="L208" s="32"/>
      <c r="M208" s="27"/>
    </row>
    <row r="209" spans="1:52" ht="30" customHeight="1" x14ac:dyDescent="0.3">
      <c r="A209" s="23" t="s">
        <v>891</v>
      </c>
      <c r="B209" s="24"/>
      <c r="C209" s="24"/>
      <c r="D209" s="24"/>
      <c r="E209" s="28"/>
      <c r="F209" s="31"/>
      <c r="G209" s="28"/>
      <c r="H209" s="31"/>
      <c r="I209" s="28"/>
      <c r="J209" s="31"/>
      <c r="K209" s="28"/>
      <c r="L209" s="31"/>
      <c r="M209" s="25"/>
      <c r="N209" s="1" t="s">
        <v>373</v>
      </c>
    </row>
    <row r="210" spans="1:52" ht="30" customHeight="1" x14ac:dyDescent="0.3">
      <c r="A210" s="26" t="s">
        <v>370</v>
      </c>
      <c r="B210" s="26" t="s">
        <v>371</v>
      </c>
      <c r="C210" s="26" t="s">
        <v>133</v>
      </c>
      <c r="D210" s="27">
        <v>1</v>
      </c>
      <c r="E210" s="29">
        <f>단가대비표!O109</f>
        <v>16483</v>
      </c>
      <c r="F210" s="32">
        <f>TRUNC(E210*D210,1)</f>
        <v>16483</v>
      </c>
      <c r="G210" s="29">
        <f>단가대비표!P109</f>
        <v>0</v>
      </c>
      <c r="H210" s="32">
        <f>TRUNC(G210*D210,1)</f>
        <v>0</v>
      </c>
      <c r="I210" s="29">
        <f>단가대비표!V109</f>
        <v>0</v>
      </c>
      <c r="J210" s="32">
        <f>TRUNC(I210*D210,1)</f>
        <v>0</v>
      </c>
      <c r="K210" s="29">
        <f t="shared" ref="K210:L212" si="44">TRUNC(E210+G210+I210,1)</f>
        <v>16483</v>
      </c>
      <c r="L210" s="32">
        <f t="shared" si="44"/>
        <v>16483</v>
      </c>
      <c r="M210" s="26" t="s">
        <v>52</v>
      </c>
      <c r="N210" s="1" t="s">
        <v>373</v>
      </c>
      <c r="O210" s="1" t="s">
        <v>893</v>
      </c>
      <c r="P210" s="1" t="s">
        <v>64</v>
      </c>
      <c r="Q210" s="1" t="s">
        <v>64</v>
      </c>
      <c r="R210" s="1" t="s">
        <v>63</v>
      </c>
      <c r="AV210" s="1" t="s">
        <v>52</v>
      </c>
      <c r="AW210" s="1" t="s">
        <v>894</v>
      </c>
      <c r="AX210" s="1" t="s">
        <v>52</v>
      </c>
      <c r="AY210" s="1" t="s">
        <v>52</v>
      </c>
      <c r="AZ210" s="1" t="s">
        <v>52</v>
      </c>
    </row>
    <row r="211" spans="1:52" ht="30" customHeight="1" x14ac:dyDescent="0.3">
      <c r="A211" s="26" t="s">
        <v>895</v>
      </c>
      <c r="B211" s="26" t="s">
        <v>624</v>
      </c>
      <c r="C211" s="26" t="s">
        <v>625</v>
      </c>
      <c r="D211" s="27">
        <v>0.21</v>
      </c>
      <c r="E211" s="29">
        <f>단가대비표!O128</f>
        <v>0</v>
      </c>
      <c r="F211" s="32">
        <f>TRUNC(E211*D211,1)</f>
        <v>0</v>
      </c>
      <c r="G211" s="29">
        <f>단가대비표!P128</f>
        <v>316875</v>
      </c>
      <c r="H211" s="32">
        <f>TRUNC(G211*D211,1)</f>
        <v>66543.7</v>
      </c>
      <c r="I211" s="29">
        <f>단가대비표!V128</f>
        <v>0</v>
      </c>
      <c r="J211" s="32">
        <f>TRUNC(I211*D211,1)</f>
        <v>0</v>
      </c>
      <c r="K211" s="29">
        <f t="shared" si="44"/>
        <v>316875</v>
      </c>
      <c r="L211" s="32">
        <f t="shared" si="44"/>
        <v>66543.7</v>
      </c>
      <c r="M211" s="26" t="s">
        <v>52</v>
      </c>
      <c r="N211" s="1" t="s">
        <v>373</v>
      </c>
      <c r="O211" s="1" t="s">
        <v>896</v>
      </c>
      <c r="P211" s="1" t="s">
        <v>64</v>
      </c>
      <c r="Q211" s="1" t="s">
        <v>64</v>
      </c>
      <c r="R211" s="1" t="s">
        <v>63</v>
      </c>
      <c r="V211">
        <v>1</v>
      </c>
      <c r="AV211" s="1" t="s">
        <v>52</v>
      </c>
      <c r="AW211" s="1" t="s">
        <v>897</v>
      </c>
      <c r="AX211" s="1" t="s">
        <v>52</v>
      </c>
      <c r="AY211" s="1" t="s">
        <v>52</v>
      </c>
      <c r="AZ211" s="1" t="s">
        <v>52</v>
      </c>
    </row>
    <row r="212" spans="1:52" ht="30" customHeight="1" x14ac:dyDescent="0.3">
      <c r="A212" s="26" t="s">
        <v>696</v>
      </c>
      <c r="B212" s="26" t="s">
        <v>697</v>
      </c>
      <c r="C212" s="26" t="s">
        <v>556</v>
      </c>
      <c r="D212" s="27">
        <v>1</v>
      </c>
      <c r="E212" s="29">
        <f>TRUNC(SUMIF(V210:V212, RIGHTB(O212, 1), H210:H212)*U212, 2)</f>
        <v>1996.31</v>
      </c>
      <c r="F212" s="32">
        <f>TRUNC(E212*D212,1)</f>
        <v>1996.3</v>
      </c>
      <c r="G212" s="29">
        <v>0</v>
      </c>
      <c r="H212" s="32">
        <f>TRUNC(G212*D212,1)</f>
        <v>0</v>
      </c>
      <c r="I212" s="29">
        <v>0</v>
      </c>
      <c r="J212" s="32">
        <f>TRUNC(I212*D212,1)</f>
        <v>0</v>
      </c>
      <c r="K212" s="29">
        <f t="shared" si="44"/>
        <v>1996.3</v>
      </c>
      <c r="L212" s="32">
        <f t="shared" si="44"/>
        <v>1996.3</v>
      </c>
      <c r="M212" s="26" t="s">
        <v>52</v>
      </c>
      <c r="N212" s="1" t="s">
        <v>373</v>
      </c>
      <c r="O212" s="1" t="s">
        <v>557</v>
      </c>
      <c r="P212" s="1" t="s">
        <v>64</v>
      </c>
      <c r="Q212" s="1" t="s">
        <v>64</v>
      </c>
      <c r="R212" s="1" t="s">
        <v>64</v>
      </c>
      <c r="S212">
        <v>1</v>
      </c>
      <c r="T212">
        <v>0</v>
      </c>
      <c r="U212">
        <v>0.03</v>
      </c>
      <c r="AV212" s="1" t="s">
        <v>52</v>
      </c>
      <c r="AW212" s="1" t="s">
        <v>898</v>
      </c>
      <c r="AX212" s="1" t="s">
        <v>52</v>
      </c>
      <c r="AY212" s="1" t="s">
        <v>52</v>
      </c>
      <c r="AZ212" s="1" t="s">
        <v>52</v>
      </c>
    </row>
    <row r="213" spans="1:52" ht="30" customHeight="1" x14ac:dyDescent="0.3">
      <c r="A213" s="26" t="s">
        <v>631</v>
      </c>
      <c r="B213" s="26" t="s">
        <v>52</v>
      </c>
      <c r="C213" s="26" t="s">
        <v>52</v>
      </c>
      <c r="D213" s="27"/>
      <c r="E213" s="29"/>
      <c r="F213" s="32">
        <f>TRUNC(SUMIF(N210:N212, N209, F210:F212),0)</f>
        <v>18479</v>
      </c>
      <c r="G213" s="29"/>
      <c r="H213" s="32">
        <f>TRUNC(SUMIF(N210:N212, N209, H210:H212),0)</f>
        <v>66543</v>
      </c>
      <c r="I213" s="29"/>
      <c r="J213" s="32">
        <f>TRUNC(SUMIF(N210:N212, N209, J210:J212),0)</f>
        <v>0</v>
      </c>
      <c r="K213" s="29"/>
      <c r="L213" s="32">
        <f>F213+H213+J213</f>
        <v>85022</v>
      </c>
      <c r="M213" s="26" t="s">
        <v>52</v>
      </c>
      <c r="N213" s="1" t="s">
        <v>166</v>
      </c>
      <c r="O213" s="1" t="s">
        <v>166</v>
      </c>
      <c r="P213" s="1" t="s">
        <v>52</v>
      </c>
      <c r="Q213" s="1" t="s">
        <v>52</v>
      </c>
      <c r="R213" s="1" t="s">
        <v>52</v>
      </c>
      <c r="AV213" s="1" t="s">
        <v>52</v>
      </c>
      <c r="AW213" s="1" t="s">
        <v>52</v>
      </c>
      <c r="AX213" s="1" t="s">
        <v>52</v>
      </c>
      <c r="AY213" s="1" t="s">
        <v>52</v>
      </c>
      <c r="AZ213" s="1" t="s">
        <v>52</v>
      </c>
    </row>
    <row r="214" spans="1:52" ht="30" customHeight="1" x14ac:dyDescent="0.3">
      <c r="A214" s="27"/>
      <c r="B214" s="27"/>
      <c r="C214" s="27"/>
      <c r="D214" s="27"/>
      <c r="E214" s="29"/>
      <c r="F214" s="32"/>
      <c r="G214" s="29"/>
      <c r="H214" s="32"/>
      <c r="I214" s="29"/>
      <c r="J214" s="32"/>
      <c r="K214" s="29"/>
      <c r="L214" s="32"/>
      <c r="M214" s="27"/>
    </row>
    <row r="215" spans="1:52" ht="30" customHeight="1" x14ac:dyDescent="0.3">
      <c r="A215" s="23" t="s">
        <v>899</v>
      </c>
      <c r="B215" s="24"/>
      <c r="C215" s="24"/>
      <c r="D215" s="24"/>
      <c r="E215" s="28"/>
      <c r="F215" s="31"/>
      <c r="G215" s="28"/>
      <c r="H215" s="31"/>
      <c r="I215" s="28"/>
      <c r="J215" s="31"/>
      <c r="K215" s="28"/>
      <c r="L215" s="31"/>
      <c r="M215" s="25"/>
      <c r="N215" s="1" t="s">
        <v>377</v>
      </c>
    </row>
    <row r="216" spans="1:52" ht="30" customHeight="1" x14ac:dyDescent="0.3">
      <c r="A216" s="26" t="s">
        <v>370</v>
      </c>
      <c r="B216" s="26" t="s">
        <v>375</v>
      </c>
      <c r="C216" s="26" t="s">
        <v>162</v>
      </c>
      <c r="D216" s="27">
        <v>1</v>
      </c>
      <c r="E216" s="29">
        <f>단가대비표!O113</f>
        <v>34000</v>
      </c>
      <c r="F216" s="32">
        <f>TRUNC(E216*D216,1)</f>
        <v>34000</v>
      </c>
      <c r="G216" s="29">
        <f>단가대비표!P113</f>
        <v>0</v>
      </c>
      <c r="H216" s="32">
        <f>TRUNC(G216*D216,1)</f>
        <v>0</v>
      </c>
      <c r="I216" s="29">
        <f>단가대비표!V113</f>
        <v>0</v>
      </c>
      <c r="J216" s="32">
        <f>TRUNC(I216*D216,1)</f>
        <v>0</v>
      </c>
      <c r="K216" s="29">
        <f t="shared" ref="K216:L218" si="45">TRUNC(E216+G216+I216,1)</f>
        <v>34000</v>
      </c>
      <c r="L216" s="32">
        <f t="shared" si="45"/>
        <v>34000</v>
      </c>
      <c r="M216" s="26" t="s">
        <v>52</v>
      </c>
      <c r="N216" s="1" t="s">
        <v>377</v>
      </c>
      <c r="O216" s="1" t="s">
        <v>900</v>
      </c>
      <c r="P216" s="1" t="s">
        <v>64</v>
      </c>
      <c r="Q216" s="1" t="s">
        <v>64</v>
      </c>
      <c r="R216" s="1" t="s">
        <v>63</v>
      </c>
      <c r="AV216" s="1" t="s">
        <v>52</v>
      </c>
      <c r="AW216" s="1" t="s">
        <v>901</v>
      </c>
      <c r="AX216" s="1" t="s">
        <v>52</v>
      </c>
      <c r="AY216" s="1" t="s">
        <v>52</v>
      </c>
      <c r="AZ216" s="1" t="s">
        <v>52</v>
      </c>
    </row>
    <row r="217" spans="1:52" ht="30" customHeight="1" x14ac:dyDescent="0.3">
      <c r="A217" s="26" t="s">
        <v>895</v>
      </c>
      <c r="B217" s="26" t="s">
        <v>624</v>
      </c>
      <c r="C217" s="26" t="s">
        <v>625</v>
      </c>
      <c r="D217" s="27">
        <v>0.126</v>
      </c>
      <c r="E217" s="29">
        <f>단가대비표!O128</f>
        <v>0</v>
      </c>
      <c r="F217" s="32">
        <f>TRUNC(E217*D217,1)</f>
        <v>0</v>
      </c>
      <c r="G217" s="29">
        <f>단가대비표!P128</f>
        <v>316875</v>
      </c>
      <c r="H217" s="32">
        <f>TRUNC(G217*D217,1)</f>
        <v>39926.199999999997</v>
      </c>
      <c r="I217" s="29">
        <f>단가대비표!V128</f>
        <v>0</v>
      </c>
      <c r="J217" s="32">
        <f>TRUNC(I217*D217,1)</f>
        <v>0</v>
      </c>
      <c r="K217" s="29">
        <f t="shared" si="45"/>
        <v>316875</v>
      </c>
      <c r="L217" s="32">
        <f t="shared" si="45"/>
        <v>39926.199999999997</v>
      </c>
      <c r="M217" s="26" t="s">
        <v>52</v>
      </c>
      <c r="N217" s="1" t="s">
        <v>377</v>
      </c>
      <c r="O217" s="1" t="s">
        <v>896</v>
      </c>
      <c r="P217" s="1" t="s">
        <v>64</v>
      </c>
      <c r="Q217" s="1" t="s">
        <v>64</v>
      </c>
      <c r="R217" s="1" t="s">
        <v>63</v>
      </c>
      <c r="V217">
        <v>1</v>
      </c>
      <c r="AV217" s="1" t="s">
        <v>52</v>
      </c>
      <c r="AW217" s="1" t="s">
        <v>902</v>
      </c>
      <c r="AX217" s="1" t="s">
        <v>52</v>
      </c>
      <c r="AY217" s="1" t="s">
        <v>52</v>
      </c>
      <c r="AZ217" s="1" t="s">
        <v>52</v>
      </c>
    </row>
    <row r="218" spans="1:52" ht="30" customHeight="1" x14ac:dyDescent="0.3">
      <c r="A218" s="26" t="s">
        <v>696</v>
      </c>
      <c r="B218" s="26" t="s">
        <v>697</v>
      </c>
      <c r="C218" s="26" t="s">
        <v>556</v>
      </c>
      <c r="D218" s="27">
        <v>1</v>
      </c>
      <c r="E218" s="29">
        <f>TRUNC(SUMIF(V216:V218, RIGHTB(O218, 1), H216:H218)*U218, 2)</f>
        <v>1197.78</v>
      </c>
      <c r="F218" s="32">
        <f>TRUNC(E218*D218,1)</f>
        <v>1197.7</v>
      </c>
      <c r="G218" s="29">
        <v>0</v>
      </c>
      <c r="H218" s="32">
        <f>TRUNC(G218*D218,1)</f>
        <v>0</v>
      </c>
      <c r="I218" s="29">
        <v>0</v>
      </c>
      <c r="J218" s="32">
        <f>TRUNC(I218*D218,1)</f>
        <v>0</v>
      </c>
      <c r="K218" s="29">
        <f t="shared" si="45"/>
        <v>1197.7</v>
      </c>
      <c r="L218" s="32">
        <f t="shared" si="45"/>
        <v>1197.7</v>
      </c>
      <c r="M218" s="26" t="s">
        <v>52</v>
      </c>
      <c r="N218" s="1" t="s">
        <v>377</v>
      </c>
      <c r="O218" s="1" t="s">
        <v>557</v>
      </c>
      <c r="P218" s="1" t="s">
        <v>64</v>
      </c>
      <c r="Q218" s="1" t="s">
        <v>64</v>
      </c>
      <c r="R218" s="1" t="s">
        <v>64</v>
      </c>
      <c r="S218">
        <v>1</v>
      </c>
      <c r="T218">
        <v>0</v>
      </c>
      <c r="U218">
        <v>0.03</v>
      </c>
      <c r="AV218" s="1" t="s">
        <v>52</v>
      </c>
      <c r="AW218" s="1" t="s">
        <v>903</v>
      </c>
      <c r="AX218" s="1" t="s">
        <v>52</v>
      </c>
      <c r="AY218" s="1" t="s">
        <v>52</v>
      </c>
      <c r="AZ218" s="1" t="s">
        <v>52</v>
      </c>
    </row>
    <row r="219" spans="1:52" ht="30" customHeight="1" x14ac:dyDescent="0.3">
      <c r="A219" s="26" t="s">
        <v>631</v>
      </c>
      <c r="B219" s="26" t="s">
        <v>52</v>
      </c>
      <c r="C219" s="26" t="s">
        <v>52</v>
      </c>
      <c r="D219" s="27"/>
      <c r="E219" s="29"/>
      <c r="F219" s="32">
        <f>TRUNC(SUMIF(N216:N218, N215, F216:F218),0)</f>
        <v>35197</v>
      </c>
      <c r="G219" s="29"/>
      <c r="H219" s="32">
        <f>TRUNC(SUMIF(N216:N218, N215, H216:H218),0)</f>
        <v>39926</v>
      </c>
      <c r="I219" s="29"/>
      <c r="J219" s="32">
        <f>TRUNC(SUMIF(N216:N218, N215, J216:J218),0)</f>
        <v>0</v>
      </c>
      <c r="K219" s="29"/>
      <c r="L219" s="32">
        <f>F219+H219+J219</f>
        <v>75123</v>
      </c>
      <c r="M219" s="26" t="s">
        <v>52</v>
      </c>
      <c r="N219" s="1" t="s">
        <v>166</v>
      </c>
      <c r="O219" s="1" t="s">
        <v>166</v>
      </c>
      <c r="P219" s="1" t="s">
        <v>52</v>
      </c>
      <c r="Q219" s="1" t="s">
        <v>52</v>
      </c>
      <c r="R219" s="1" t="s">
        <v>52</v>
      </c>
      <c r="AV219" s="1" t="s">
        <v>52</v>
      </c>
      <c r="AW219" s="1" t="s">
        <v>52</v>
      </c>
      <c r="AX219" s="1" t="s">
        <v>52</v>
      </c>
      <c r="AY219" s="1" t="s">
        <v>52</v>
      </c>
      <c r="AZ219" s="1" t="s">
        <v>52</v>
      </c>
    </row>
    <row r="220" spans="1:52" ht="30" customHeight="1" x14ac:dyDescent="0.3">
      <c r="A220" s="27"/>
      <c r="B220" s="27"/>
      <c r="C220" s="27"/>
      <c r="D220" s="27"/>
      <c r="E220" s="29"/>
      <c r="F220" s="32"/>
      <c r="G220" s="29"/>
      <c r="H220" s="32"/>
      <c r="I220" s="29"/>
      <c r="J220" s="32"/>
      <c r="K220" s="29"/>
      <c r="L220" s="32"/>
      <c r="M220" s="27"/>
    </row>
    <row r="221" spans="1:52" ht="30" customHeight="1" x14ac:dyDescent="0.3">
      <c r="A221" s="23" t="s">
        <v>904</v>
      </c>
      <c r="B221" s="24"/>
      <c r="C221" s="24"/>
      <c r="D221" s="24"/>
      <c r="E221" s="28"/>
      <c r="F221" s="31"/>
      <c r="G221" s="28"/>
      <c r="H221" s="31"/>
      <c r="I221" s="28"/>
      <c r="J221" s="31"/>
      <c r="K221" s="28"/>
      <c r="L221" s="31"/>
      <c r="M221" s="25"/>
      <c r="N221" s="1" t="s">
        <v>382</v>
      </c>
    </row>
    <row r="222" spans="1:52" ht="30" customHeight="1" x14ac:dyDescent="0.3">
      <c r="A222" s="26" t="s">
        <v>379</v>
      </c>
      <c r="B222" s="26" t="s">
        <v>380</v>
      </c>
      <c r="C222" s="26" t="s">
        <v>133</v>
      </c>
      <c r="D222" s="27">
        <v>1</v>
      </c>
      <c r="E222" s="29">
        <f>단가대비표!O38</f>
        <v>17000</v>
      </c>
      <c r="F222" s="32">
        <f>TRUNC(E222*D222,1)</f>
        <v>17000</v>
      </c>
      <c r="G222" s="29">
        <f>단가대비표!P38</f>
        <v>0</v>
      </c>
      <c r="H222" s="32">
        <f>TRUNC(G222*D222,1)</f>
        <v>0</v>
      </c>
      <c r="I222" s="29">
        <f>단가대비표!V38</f>
        <v>0</v>
      </c>
      <c r="J222" s="32">
        <f>TRUNC(I222*D222,1)</f>
        <v>0</v>
      </c>
      <c r="K222" s="29">
        <f t="shared" ref="K222:L224" si="46">TRUNC(E222+G222+I222,1)</f>
        <v>17000</v>
      </c>
      <c r="L222" s="32">
        <f t="shared" si="46"/>
        <v>17000</v>
      </c>
      <c r="M222" s="26" t="s">
        <v>52</v>
      </c>
      <c r="N222" s="1" t="s">
        <v>382</v>
      </c>
      <c r="O222" s="1" t="s">
        <v>905</v>
      </c>
      <c r="P222" s="1" t="s">
        <v>64</v>
      </c>
      <c r="Q222" s="1" t="s">
        <v>64</v>
      </c>
      <c r="R222" s="1" t="s">
        <v>63</v>
      </c>
      <c r="AV222" s="1" t="s">
        <v>52</v>
      </c>
      <c r="AW222" s="1" t="s">
        <v>906</v>
      </c>
      <c r="AX222" s="1" t="s">
        <v>52</v>
      </c>
      <c r="AY222" s="1" t="s">
        <v>52</v>
      </c>
      <c r="AZ222" s="1" t="s">
        <v>52</v>
      </c>
    </row>
    <row r="223" spans="1:52" ht="30" customHeight="1" x14ac:dyDescent="0.3">
      <c r="A223" s="26" t="s">
        <v>895</v>
      </c>
      <c r="B223" s="26" t="s">
        <v>624</v>
      </c>
      <c r="C223" s="26" t="s">
        <v>625</v>
      </c>
      <c r="D223" s="27">
        <v>0.16</v>
      </c>
      <c r="E223" s="29">
        <f>단가대비표!O128</f>
        <v>0</v>
      </c>
      <c r="F223" s="32">
        <f>TRUNC(E223*D223,1)</f>
        <v>0</v>
      </c>
      <c r="G223" s="29">
        <f>단가대비표!P128</f>
        <v>316875</v>
      </c>
      <c r="H223" s="32">
        <f>TRUNC(G223*D223,1)</f>
        <v>50700</v>
      </c>
      <c r="I223" s="29">
        <f>단가대비표!V128</f>
        <v>0</v>
      </c>
      <c r="J223" s="32">
        <f>TRUNC(I223*D223,1)</f>
        <v>0</v>
      </c>
      <c r="K223" s="29">
        <f t="shared" si="46"/>
        <v>316875</v>
      </c>
      <c r="L223" s="32">
        <f t="shared" si="46"/>
        <v>50700</v>
      </c>
      <c r="M223" s="26" t="s">
        <v>52</v>
      </c>
      <c r="N223" s="1" t="s">
        <v>382</v>
      </c>
      <c r="O223" s="1" t="s">
        <v>896</v>
      </c>
      <c r="P223" s="1" t="s">
        <v>64</v>
      </c>
      <c r="Q223" s="1" t="s">
        <v>64</v>
      </c>
      <c r="R223" s="1" t="s">
        <v>63</v>
      </c>
      <c r="V223">
        <v>1</v>
      </c>
      <c r="AV223" s="1" t="s">
        <v>52</v>
      </c>
      <c r="AW223" s="1" t="s">
        <v>907</v>
      </c>
      <c r="AX223" s="1" t="s">
        <v>52</v>
      </c>
      <c r="AY223" s="1" t="s">
        <v>52</v>
      </c>
      <c r="AZ223" s="1" t="s">
        <v>52</v>
      </c>
    </row>
    <row r="224" spans="1:52" ht="30" customHeight="1" x14ac:dyDescent="0.3">
      <c r="A224" s="26" t="s">
        <v>696</v>
      </c>
      <c r="B224" s="26" t="s">
        <v>697</v>
      </c>
      <c r="C224" s="26" t="s">
        <v>556</v>
      </c>
      <c r="D224" s="27">
        <v>1</v>
      </c>
      <c r="E224" s="29">
        <f>TRUNC(SUMIF(V222:V224, RIGHTB(O224, 1), H222:H224)*U224, 2)</f>
        <v>1521</v>
      </c>
      <c r="F224" s="32">
        <f>TRUNC(E224*D224,1)</f>
        <v>1521</v>
      </c>
      <c r="G224" s="29">
        <v>0</v>
      </c>
      <c r="H224" s="32">
        <f>TRUNC(G224*D224,1)</f>
        <v>0</v>
      </c>
      <c r="I224" s="29">
        <v>0</v>
      </c>
      <c r="J224" s="32">
        <f>TRUNC(I224*D224,1)</f>
        <v>0</v>
      </c>
      <c r="K224" s="29">
        <f t="shared" si="46"/>
        <v>1521</v>
      </c>
      <c r="L224" s="32">
        <f t="shared" si="46"/>
        <v>1521</v>
      </c>
      <c r="M224" s="26" t="s">
        <v>52</v>
      </c>
      <c r="N224" s="1" t="s">
        <v>382</v>
      </c>
      <c r="O224" s="1" t="s">
        <v>557</v>
      </c>
      <c r="P224" s="1" t="s">
        <v>64</v>
      </c>
      <c r="Q224" s="1" t="s">
        <v>64</v>
      </c>
      <c r="R224" s="1" t="s">
        <v>64</v>
      </c>
      <c r="S224">
        <v>1</v>
      </c>
      <c r="T224">
        <v>0</v>
      </c>
      <c r="U224">
        <v>0.03</v>
      </c>
      <c r="AV224" s="1" t="s">
        <v>52</v>
      </c>
      <c r="AW224" s="1" t="s">
        <v>908</v>
      </c>
      <c r="AX224" s="1" t="s">
        <v>52</v>
      </c>
      <c r="AY224" s="1" t="s">
        <v>52</v>
      </c>
      <c r="AZ224" s="1" t="s">
        <v>52</v>
      </c>
    </row>
    <row r="225" spans="1:52" ht="30" customHeight="1" x14ac:dyDescent="0.3">
      <c r="A225" s="26" t="s">
        <v>631</v>
      </c>
      <c r="B225" s="26" t="s">
        <v>52</v>
      </c>
      <c r="C225" s="26" t="s">
        <v>52</v>
      </c>
      <c r="D225" s="27"/>
      <c r="E225" s="29"/>
      <c r="F225" s="32">
        <f>TRUNC(SUMIF(N222:N224, N221, F222:F224),0)</f>
        <v>18521</v>
      </c>
      <c r="G225" s="29"/>
      <c r="H225" s="32">
        <f>TRUNC(SUMIF(N222:N224, N221, H222:H224),0)</f>
        <v>50700</v>
      </c>
      <c r="I225" s="29"/>
      <c r="J225" s="32">
        <f>TRUNC(SUMIF(N222:N224, N221, J222:J224),0)</f>
        <v>0</v>
      </c>
      <c r="K225" s="29"/>
      <c r="L225" s="32">
        <f>F225+H225+J225</f>
        <v>69221</v>
      </c>
      <c r="M225" s="26" t="s">
        <v>52</v>
      </c>
      <c r="N225" s="1" t="s">
        <v>166</v>
      </c>
      <c r="O225" s="1" t="s">
        <v>166</v>
      </c>
      <c r="P225" s="1" t="s">
        <v>52</v>
      </c>
      <c r="Q225" s="1" t="s">
        <v>52</v>
      </c>
      <c r="R225" s="1" t="s">
        <v>52</v>
      </c>
      <c r="AV225" s="1" t="s">
        <v>52</v>
      </c>
      <c r="AW225" s="1" t="s">
        <v>52</v>
      </c>
      <c r="AX225" s="1" t="s">
        <v>52</v>
      </c>
      <c r="AY225" s="1" t="s">
        <v>52</v>
      </c>
      <c r="AZ225" s="1" t="s">
        <v>52</v>
      </c>
    </row>
    <row r="226" spans="1:52" ht="30" customHeight="1" x14ac:dyDescent="0.3">
      <c r="A226" s="27"/>
      <c r="B226" s="27"/>
      <c r="C226" s="27"/>
      <c r="D226" s="27"/>
      <c r="E226" s="29"/>
      <c r="F226" s="32"/>
      <c r="G226" s="29"/>
      <c r="H226" s="32"/>
      <c r="I226" s="29"/>
      <c r="J226" s="32"/>
      <c r="K226" s="29"/>
      <c r="L226" s="32"/>
      <c r="M226" s="27"/>
    </row>
    <row r="227" spans="1:52" ht="30" customHeight="1" x14ac:dyDescent="0.3">
      <c r="A227" s="23" t="s">
        <v>909</v>
      </c>
      <c r="B227" s="24"/>
      <c r="C227" s="24"/>
      <c r="D227" s="24"/>
      <c r="E227" s="28"/>
      <c r="F227" s="31"/>
      <c r="G227" s="28"/>
      <c r="H227" s="31"/>
      <c r="I227" s="28"/>
      <c r="J227" s="31"/>
      <c r="K227" s="28"/>
      <c r="L227" s="31"/>
      <c r="M227" s="25"/>
      <c r="N227" s="1" t="s">
        <v>322</v>
      </c>
    </row>
    <row r="228" spans="1:52" ht="30" customHeight="1" x14ac:dyDescent="0.3">
      <c r="A228" s="26" t="s">
        <v>911</v>
      </c>
      <c r="B228" s="26" t="s">
        <v>912</v>
      </c>
      <c r="C228" s="26" t="s">
        <v>913</v>
      </c>
      <c r="D228" s="27">
        <v>1</v>
      </c>
      <c r="E228" s="29">
        <f>단가대비표!O108</f>
        <v>73995</v>
      </c>
      <c r="F228" s="32">
        <f t="shared" ref="F228:F237" si="47">TRUNC(E228*D228,1)</f>
        <v>73995</v>
      </c>
      <c r="G228" s="29">
        <f>단가대비표!P108</f>
        <v>0</v>
      </c>
      <c r="H228" s="32">
        <f t="shared" ref="H228:H237" si="48">TRUNC(G228*D228,1)</f>
        <v>0</v>
      </c>
      <c r="I228" s="29">
        <f>단가대비표!V108</f>
        <v>0</v>
      </c>
      <c r="J228" s="32">
        <f t="shared" ref="J228:J237" si="49">TRUNC(I228*D228,1)</f>
        <v>0</v>
      </c>
      <c r="K228" s="29">
        <f t="shared" ref="K228:K237" si="50">TRUNC(E228+G228+I228,1)</f>
        <v>73995</v>
      </c>
      <c r="L228" s="32">
        <f t="shared" ref="L228:L237" si="51">TRUNC(F228+H228+J228,1)</f>
        <v>73995</v>
      </c>
      <c r="M228" s="26" t="s">
        <v>52</v>
      </c>
      <c r="N228" s="1" t="s">
        <v>322</v>
      </c>
      <c r="O228" s="1" t="s">
        <v>914</v>
      </c>
      <c r="P228" s="1" t="s">
        <v>64</v>
      </c>
      <c r="Q228" s="1" t="s">
        <v>64</v>
      </c>
      <c r="R228" s="1" t="s">
        <v>63</v>
      </c>
      <c r="AV228" s="1" t="s">
        <v>52</v>
      </c>
      <c r="AW228" s="1" t="s">
        <v>915</v>
      </c>
      <c r="AX228" s="1" t="s">
        <v>52</v>
      </c>
      <c r="AY228" s="1" t="s">
        <v>52</v>
      </c>
      <c r="AZ228" s="1" t="s">
        <v>52</v>
      </c>
    </row>
    <row r="229" spans="1:52" ht="30" customHeight="1" x14ac:dyDescent="0.3">
      <c r="A229" s="26" t="s">
        <v>916</v>
      </c>
      <c r="B229" s="26" t="s">
        <v>917</v>
      </c>
      <c r="C229" s="26" t="s">
        <v>229</v>
      </c>
      <c r="D229" s="27">
        <v>1</v>
      </c>
      <c r="E229" s="29">
        <f>단가대비표!O37</f>
        <v>63929</v>
      </c>
      <c r="F229" s="32">
        <f t="shared" si="47"/>
        <v>63929</v>
      </c>
      <c r="G229" s="29">
        <f>단가대비표!P37</f>
        <v>0</v>
      </c>
      <c r="H229" s="32">
        <f t="shared" si="48"/>
        <v>0</v>
      </c>
      <c r="I229" s="29">
        <f>단가대비표!V37</f>
        <v>0</v>
      </c>
      <c r="J229" s="32">
        <f t="shared" si="49"/>
        <v>0</v>
      </c>
      <c r="K229" s="29">
        <f t="shared" si="50"/>
        <v>63929</v>
      </c>
      <c r="L229" s="32">
        <f t="shared" si="51"/>
        <v>63929</v>
      </c>
      <c r="M229" s="26" t="s">
        <v>52</v>
      </c>
      <c r="N229" s="1" t="s">
        <v>322</v>
      </c>
      <c r="O229" s="1" t="s">
        <v>918</v>
      </c>
      <c r="P229" s="1" t="s">
        <v>64</v>
      </c>
      <c r="Q229" s="1" t="s">
        <v>64</v>
      </c>
      <c r="R229" s="1" t="s">
        <v>63</v>
      </c>
      <c r="AV229" s="1" t="s">
        <v>52</v>
      </c>
      <c r="AW229" s="1" t="s">
        <v>919</v>
      </c>
      <c r="AX229" s="1" t="s">
        <v>52</v>
      </c>
      <c r="AY229" s="1" t="s">
        <v>52</v>
      </c>
      <c r="AZ229" s="1" t="s">
        <v>52</v>
      </c>
    </row>
    <row r="230" spans="1:52" ht="30" customHeight="1" x14ac:dyDescent="0.3">
      <c r="A230" s="26" t="s">
        <v>920</v>
      </c>
      <c r="B230" s="26" t="s">
        <v>921</v>
      </c>
      <c r="C230" s="26" t="s">
        <v>133</v>
      </c>
      <c r="D230" s="27">
        <v>1</v>
      </c>
      <c r="E230" s="29">
        <f>단가대비표!O106</f>
        <v>5236</v>
      </c>
      <c r="F230" s="32">
        <f t="shared" si="47"/>
        <v>5236</v>
      </c>
      <c r="G230" s="29">
        <f>단가대비표!P106</f>
        <v>0</v>
      </c>
      <c r="H230" s="32">
        <f t="shared" si="48"/>
        <v>0</v>
      </c>
      <c r="I230" s="29">
        <f>단가대비표!V106</f>
        <v>0</v>
      </c>
      <c r="J230" s="32">
        <f t="shared" si="49"/>
        <v>0</v>
      </c>
      <c r="K230" s="29">
        <f t="shared" si="50"/>
        <v>5236</v>
      </c>
      <c r="L230" s="32">
        <f t="shared" si="51"/>
        <v>5236</v>
      </c>
      <c r="M230" s="26" t="s">
        <v>52</v>
      </c>
      <c r="N230" s="1" t="s">
        <v>322</v>
      </c>
      <c r="O230" s="1" t="s">
        <v>922</v>
      </c>
      <c r="P230" s="1" t="s">
        <v>64</v>
      </c>
      <c r="Q230" s="1" t="s">
        <v>64</v>
      </c>
      <c r="R230" s="1" t="s">
        <v>63</v>
      </c>
      <c r="AV230" s="1" t="s">
        <v>52</v>
      </c>
      <c r="AW230" s="1" t="s">
        <v>923</v>
      </c>
      <c r="AX230" s="1" t="s">
        <v>52</v>
      </c>
      <c r="AY230" s="1" t="s">
        <v>52</v>
      </c>
      <c r="AZ230" s="1" t="s">
        <v>52</v>
      </c>
    </row>
    <row r="231" spans="1:52" ht="30" customHeight="1" x14ac:dyDescent="0.3">
      <c r="A231" s="26" t="s">
        <v>924</v>
      </c>
      <c r="B231" s="26" t="s">
        <v>925</v>
      </c>
      <c r="C231" s="26" t="s">
        <v>162</v>
      </c>
      <c r="D231" s="27">
        <v>1</v>
      </c>
      <c r="E231" s="29">
        <f>단가대비표!O115</f>
        <v>108000</v>
      </c>
      <c r="F231" s="32">
        <f t="shared" si="47"/>
        <v>108000</v>
      </c>
      <c r="G231" s="29">
        <f>단가대비표!P115</f>
        <v>0</v>
      </c>
      <c r="H231" s="32">
        <f t="shared" si="48"/>
        <v>0</v>
      </c>
      <c r="I231" s="29">
        <f>단가대비표!V115</f>
        <v>0</v>
      </c>
      <c r="J231" s="32">
        <f t="shared" si="49"/>
        <v>0</v>
      </c>
      <c r="K231" s="29">
        <f t="shared" si="50"/>
        <v>108000</v>
      </c>
      <c r="L231" s="32">
        <f t="shared" si="51"/>
        <v>108000</v>
      </c>
      <c r="M231" s="26" t="s">
        <v>531</v>
      </c>
      <c r="N231" s="1" t="s">
        <v>322</v>
      </c>
      <c r="O231" s="1" t="s">
        <v>926</v>
      </c>
      <c r="P231" s="1" t="s">
        <v>64</v>
      </c>
      <c r="Q231" s="1" t="s">
        <v>64</v>
      </c>
      <c r="R231" s="1" t="s">
        <v>63</v>
      </c>
      <c r="AV231" s="1" t="s">
        <v>52</v>
      </c>
      <c r="AW231" s="1" t="s">
        <v>927</v>
      </c>
      <c r="AX231" s="1" t="s">
        <v>52</v>
      </c>
      <c r="AY231" s="1" t="s">
        <v>52</v>
      </c>
      <c r="AZ231" s="1" t="s">
        <v>52</v>
      </c>
    </row>
    <row r="232" spans="1:52" ht="30" customHeight="1" x14ac:dyDescent="0.3">
      <c r="A232" s="26" t="s">
        <v>928</v>
      </c>
      <c r="B232" s="26" t="s">
        <v>929</v>
      </c>
      <c r="C232" s="26" t="s">
        <v>133</v>
      </c>
      <c r="D232" s="27">
        <v>1</v>
      </c>
      <c r="E232" s="29">
        <f>단가대비표!O51</f>
        <v>1485</v>
      </c>
      <c r="F232" s="32">
        <f t="shared" si="47"/>
        <v>1485</v>
      </c>
      <c r="G232" s="29">
        <f>단가대비표!P51</f>
        <v>0</v>
      </c>
      <c r="H232" s="32">
        <f t="shared" si="48"/>
        <v>0</v>
      </c>
      <c r="I232" s="29">
        <f>단가대비표!V51</f>
        <v>0</v>
      </c>
      <c r="J232" s="32">
        <f t="shared" si="49"/>
        <v>0</v>
      </c>
      <c r="K232" s="29">
        <f t="shared" si="50"/>
        <v>1485</v>
      </c>
      <c r="L232" s="32">
        <f t="shared" si="51"/>
        <v>1485</v>
      </c>
      <c r="M232" s="26" t="s">
        <v>52</v>
      </c>
      <c r="N232" s="1" t="s">
        <v>322</v>
      </c>
      <c r="O232" s="1" t="s">
        <v>930</v>
      </c>
      <c r="P232" s="1" t="s">
        <v>64</v>
      </c>
      <c r="Q232" s="1" t="s">
        <v>64</v>
      </c>
      <c r="R232" s="1" t="s">
        <v>63</v>
      </c>
      <c r="AV232" s="1" t="s">
        <v>52</v>
      </c>
      <c r="AW232" s="1" t="s">
        <v>931</v>
      </c>
      <c r="AX232" s="1" t="s">
        <v>52</v>
      </c>
      <c r="AY232" s="1" t="s">
        <v>52</v>
      </c>
      <c r="AZ232" s="1" t="s">
        <v>52</v>
      </c>
    </row>
    <row r="233" spans="1:52" ht="30" customHeight="1" x14ac:dyDescent="0.3">
      <c r="A233" s="26" t="s">
        <v>779</v>
      </c>
      <c r="B233" s="26" t="s">
        <v>624</v>
      </c>
      <c r="C233" s="26" t="s">
        <v>625</v>
      </c>
      <c r="D233" s="27">
        <v>0.38</v>
      </c>
      <c r="E233" s="29">
        <f>단가대비표!O120</f>
        <v>0</v>
      </c>
      <c r="F233" s="32">
        <f t="shared" si="47"/>
        <v>0</v>
      </c>
      <c r="G233" s="29">
        <f>단가대비표!P120</f>
        <v>172698</v>
      </c>
      <c r="H233" s="32">
        <f t="shared" si="48"/>
        <v>65625.2</v>
      </c>
      <c r="I233" s="29">
        <f>단가대비표!V120</f>
        <v>0</v>
      </c>
      <c r="J233" s="32">
        <f t="shared" si="49"/>
        <v>0</v>
      </c>
      <c r="K233" s="29">
        <f t="shared" si="50"/>
        <v>172698</v>
      </c>
      <c r="L233" s="32">
        <f t="shared" si="51"/>
        <v>65625.2</v>
      </c>
      <c r="M233" s="26" t="s">
        <v>52</v>
      </c>
      <c r="N233" s="1" t="s">
        <v>322</v>
      </c>
      <c r="O233" s="1" t="s">
        <v>780</v>
      </c>
      <c r="P233" s="1" t="s">
        <v>64</v>
      </c>
      <c r="Q233" s="1" t="s">
        <v>64</v>
      </c>
      <c r="R233" s="1" t="s">
        <v>63</v>
      </c>
      <c r="V233">
        <v>1</v>
      </c>
      <c r="AV233" s="1" t="s">
        <v>52</v>
      </c>
      <c r="AW233" s="1" t="s">
        <v>932</v>
      </c>
      <c r="AX233" s="1" t="s">
        <v>52</v>
      </c>
      <c r="AY233" s="1" t="s">
        <v>52</v>
      </c>
      <c r="AZ233" s="1" t="s">
        <v>52</v>
      </c>
    </row>
    <row r="234" spans="1:52" ht="30" customHeight="1" x14ac:dyDescent="0.3">
      <c r="A234" s="26" t="s">
        <v>933</v>
      </c>
      <c r="B234" s="26" t="s">
        <v>624</v>
      </c>
      <c r="C234" s="26" t="s">
        <v>625</v>
      </c>
      <c r="D234" s="27">
        <v>0.10199999999999999</v>
      </c>
      <c r="E234" s="29">
        <f>단가대비표!O125</f>
        <v>0</v>
      </c>
      <c r="F234" s="32">
        <f t="shared" si="47"/>
        <v>0</v>
      </c>
      <c r="G234" s="29">
        <f>단가대비표!P125</f>
        <v>276108</v>
      </c>
      <c r="H234" s="32">
        <f t="shared" si="48"/>
        <v>28163</v>
      </c>
      <c r="I234" s="29">
        <f>단가대비표!V125</f>
        <v>0</v>
      </c>
      <c r="J234" s="32">
        <f t="shared" si="49"/>
        <v>0</v>
      </c>
      <c r="K234" s="29">
        <f t="shared" si="50"/>
        <v>276108</v>
      </c>
      <c r="L234" s="32">
        <f t="shared" si="51"/>
        <v>28163</v>
      </c>
      <c r="M234" s="26" t="s">
        <v>52</v>
      </c>
      <c r="N234" s="1" t="s">
        <v>322</v>
      </c>
      <c r="O234" s="1" t="s">
        <v>934</v>
      </c>
      <c r="P234" s="1" t="s">
        <v>64</v>
      </c>
      <c r="Q234" s="1" t="s">
        <v>64</v>
      </c>
      <c r="R234" s="1" t="s">
        <v>63</v>
      </c>
      <c r="V234">
        <v>1</v>
      </c>
      <c r="AV234" s="1" t="s">
        <v>52</v>
      </c>
      <c r="AW234" s="1" t="s">
        <v>935</v>
      </c>
      <c r="AX234" s="1" t="s">
        <v>52</v>
      </c>
      <c r="AY234" s="1" t="s">
        <v>52</v>
      </c>
      <c r="AZ234" s="1" t="s">
        <v>52</v>
      </c>
    </row>
    <row r="235" spans="1:52" ht="30" customHeight="1" x14ac:dyDescent="0.3">
      <c r="A235" s="26" t="s">
        <v>709</v>
      </c>
      <c r="B235" s="26" t="s">
        <v>624</v>
      </c>
      <c r="C235" s="26" t="s">
        <v>625</v>
      </c>
      <c r="D235" s="27">
        <v>1.0900000000000001</v>
      </c>
      <c r="E235" s="29">
        <f>단가대비표!O127</f>
        <v>0</v>
      </c>
      <c r="F235" s="32">
        <f t="shared" si="47"/>
        <v>0</v>
      </c>
      <c r="G235" s="29">
        <f>단가대비표!P127</f>
        <v>286219</v>
      </c>
      <c r="H235" s="32">
        <f t="shared" si="48"/>
        <v>311978.7</v>
      </c>
      <c r="I235" s="29">
        <f>단가대비표!V127</f>
        <v>0</v>
      </c>
      <c r="J235" s="32">
        <f t="shared" si="49"/>
        <v>0</v>
      </c>
      <c r="K235" s="29">
        <f t="shared" si="50"/>
        <v>286219</v>
      </c>
      <c r="L235" s="32">
        <f t="shared" si="51"/>
        <v>311978.7</v>
      </c>
      <c r="M235" s="26" t="s">
        <v>52</v>
      </c>
      <c r="N235" s="1" t="s">
        <v>322</v>
      </c>
      <c r="O235" s="1" t="s">
        <v>710</v>
      </c>
      <c r="P235" s="1" t="s">
        <v>64</v>
      </c>
      <c r="Q235" s="1" t="s">
        <v>64</v>
      </c>
      <c r="R235" s="1" t="s">
        <v>63</v>
      </c>
      <c r="V235">
        <v>1</v>
      </c>
      <c r="AV235" s="1" t="s">
        <v>52</v>
      </c>
      <c r="AW235" s="1" t="s">
        <v>936</v>
      </c>
      <c r="AX235" s="1" t="s">
        <v>52</v>
      </c>
      <c r="AY235" s="1" t="s">
        <v>52</v>
      </c>
      <c r="AZ235" s="1" t="s">
        <v>52</v>
      </c>
    </row>
    <row r="236" spans="1:52" ht="30" customHeight="1" x14ac:dyDescent="0.3">
      <c r="A236" s="26" t="s">
        <v>895</v>
      </c>
      <c r="B236" s="26" t="s">
        <v>624</v>
      </c>
      <c r="C236" s="26" t="s">
        <v>625</v>
      </c>
      <c r="D236" s="27">
        <v>0.38</v>
      </c>
      <c r="E236" s="29">
        <f>단가대비표!O128</f>
        <v>0</v>
      </c>
      <c r="F236" s="32">
        <f t="shared" si="47"/>
        <v>0</v>
      </c>
      <c r="G236" s="29">
        <f>단가대비표!P128</f>
        <v>316875</v>
      </c>
      <c r="H236" s="32">
        <f t="shared" si="48"/>
        <v>120412.5</v>
      </c>
      <c r="I236" s="29">
        <f>단가대비표!V128</f>
        <v>0</v>
      </c>
      <c r="J236" s="32">
        <f t="shared" si="49"/>
        <v>0</v>
      </c>
      <c r="K236" s="29">
        <f t="shared" si="50"/>
        <v>316875</v>
      </c>
      <c r="L236" s="32">
        <f t="shared" si="51"/>
        <v>120412.5</v>
      </c>
      <c r="M236" s="26" t="s">
        <v>52</v>
      </c>
      <c r="N236" s="1" t="s">
        <v>322</v>
      </c>
      <c r="O236" s="1" t="s">
        <v>896</v>
      </c>
      <c r="P236" s="1" t="s">
        <v>64</v>
      </c>
      <c r="Q236" s="1" t="s">
        <v>64</v>
      </c>
      <c r="R236" s="1" t="s">
        <v>63</v>
      </c>
      <c r="V236">
        <v>1</v>
      </c>
      <c r="AV236" s="1" t="s">
        <v>52</v>
      </c>
      <c r="AW236" s="1" t="s">
        <v>937</v>
      </c>
      <c r="AX236" s="1" t="s">
        <v>52</v>
      </c>
      <c r="AY236" s="1" t="s">
        <v>52</v>
      </c>
      <c r="AZ236" s="1" t="s">
        <v>52</v>
      </c>
    </row>
    <row r="237" spans="1:52" ht="30" customHeight="1" x14ac:dyDescent="0.3">
      <c r="A237" s="26" t="s">
        <v>696</v>
      </c>
      <c r="B237" s="26" t="s">
        <v>697</v>
      </c>
      <c r="C237" s="26" t="s">
        <v>556</v>
      </c>
      <c r="D237" s="27">
        <v>1</v>
      </c>
      <c r="E237" s="29">
        <f>TRUNC(SUMIF(V228:V237, RIGHTB(O237, 1), H228:H237)*U237, 2)</f>
        <v>15785.38</v>
      </c>
      <c r="F237" s="32">
        <f t="shared" si="47"/>
        <v>15785.3</v>
      </c>
      <c r="G237" s="29">
        <v>0</v>
      </c>
      <c r="H237" s="32">
        <f t="shared" si="48"/>
        <v>0</v>
      </c>
      <c r="I237" s="29">
        <v>0</v>
      </c>
      <c r="J237" s="32">
        <f t="shared" si="49"/>
        <v>0</v>
      </c>
      <c r="K237" s="29">
        <f t="shared" si="50"/>
        <v>15785.3</v>
      </c>
      <c r="L237" s="32">
        <f t="shared" si="51"/>
        <v>15785.3</v>
      </c>
      <c r="M237" s="26" t="s">
        <v>52</v>
      </c>
      <c r="N237" s="1" t="s">
        <v>322</v>
      </c>
      <c r="O237" s="1" t="s">
        <v>557</v>
      </c>
      <c r="P237" s="1" t="s">
        <v>64</v>
      </c>
      <c r="Q237" s="1" t="s">
        <v>64</v>
      </c>
      <c r="R237" s="1" t="s">
        <v>64</v>
      </c>
      <c r="S237">
        <v>1</v>
      </c>
      <c r="T237">
        <v>0</v>
      </c>
      <c r="U237">
        <v>0.03</v>
      </c>
      <c r="AV237" s="1" t="s">
        <v>52</v>
      </c>
      <c r="AW237" s="1" t="s">
        <v>938</v>
      </c>
      <c r="AX237" s="1" t="s">
        <v>52</v>
      </c>
      <c r="AY237" s="1" t="s">
        <v>52</v>
      </c>
      <c r="AZ237" s="1" t="s">
        <v>52</v>
      </c>
    </row>
    <row r="238" spans="1:52" ht="30" customHeight="1" x14ac:dyDescent="0.3">
      <c r="A238" s="26" t="s">
        <v>631</v>
      </c>
      <c r="B238" s="26" t="s">
        <v>52</v>
      </c>
      <c r="C238" s="26" t="s">
        <v>52</v>
      </c>
      <c r="D238" s="27"/>
      <c r="E238" s="29"/>
      <c r="F238" s="32">
        <f>TRUNC(SUMIF(N228:N237, N227, F228:F237),0)</f>
        <v>268430</v>
      </c>
      <c r="G238" s="29"/>
      <c r="H238" s="32">
        <f>TRUNC(SUMIF(N228:N237, N227, H228:H237),0)</f>
        <v>526179</v>
      </c>
      <c r="I238" s="29"/>
      <c r="J238" s="32">
        <f>TRUNC(SUMIF(N228:N237, N227, J228:J237),0)</f>
        <v>0</v>
      </c>
      <c r="K238" s="29"/>
      <c r="L238" s="32">
        <f>F238+H238+J238</f>
        <v>794609</v>
      </c>
      <c r="M238" s="26" t="s">
        <v>52</v>
      </c>
      <c r="N238" s="1" t="s">
        <v>166</v>
      </c>
      <c r="O238" s="1" t="s">
        <v>166</v>
      </c>
      <c r="P238" s="1" t="s">
        <v>52</v>
      </c>
      <c r="Q238" s="1" t="s">
        <v>52</v>
      </c>
      <c r="R238" s="1" t="s">
        <v>52</v>
      </c>
      <c r="AV238" s="1" t="s">
        <v>52</v>
      </c>
      <c r="AW238" s="1" t="s">
        <v>52</v>
      </c>
      <c r="AX238" s="1" t="s">
        <v>52</v>
      </c>
      <c r="AY238" s="1" t="s">
        <v>52</v>
      </c>
      <c r="AZ238" s="1" t="s">
        <v>52</v>
      </c>
    </row>
    <row r="239" spans="1:52" ht="30" customHeight="1" x14ac:dyDescent="0.3">
      <c r="A239" s="27"/>
      <c r="B239" s="27"/>
      <c r="C239" s="27"/>
      <c r="D239" s="27"/>
      <c r="E239" s="29"/>
      <c r="F239" s="32"/>
      <c r="G239" s="29"/>
      <c r="H239" s="32"/>
      <c r="I239" s="29"/>
      <c r="J239" s="32"/>
      <c r="K239" s="29"/>
      <c r="L239" s="32"/>
      <c r="M239" s="27"/>
    </row>
    <row r="240" spans="1:52" ht="30" customHeight="1" x14ac:dyDescent="0.3">
      <c r="A240" s="23" t="s">
        <v>939</v>
      </c>
      <c r="B240" s="24"/>
      <c r="C240" s="24"/>
      <c r="D240" s="24"/>
      <c r="E240" s="28"/>
      <c r="F240" s="31"/>
      <c r="G240" s="28"/>
      <c r="H240" s="31"/>
      <c r="I240" s="28"/>
      <c r="J240" s="31"/>
      <c r="K240" s="28"/>
      <c r="L240" s="31"/>
      <c r="M240" s="25"/>
      <c r="N240" s="1" t="s">
        <v>940</v>
      </c>
    </row>
    <row r="241" spans="1:52" ht="30" customHeight="1" x14ac:dyDescent="0.3">
      <c r="A241" s="26" t="s">
        <v>943</v>
      </c>
      <c r="B241" s="26" t="s">
        <v>944</v>
      </c>
      <c r="C241" s="26" t="s">
        <v>148</v>
      </c>
      <c r="D241" s="27">
        <v>0.2</v>
      </c>
      <c r="E241" s="29">
        <f>일위대가목록!E38</f>
        <v>0</v>
      </c>
      <c r="F241" s="32">
        <f>TRUNC(E241*D241,1)</f>
        <v>0</v>
      </c>
      <c r="G241" s="29">
        <f>일위대가목록!F38</f>
        <v>64040</v>
      </c>
      <c r="H241" s="32">
        <f>TRUNC(G241*D241,1)</f>
        <v>12808</v>
      </c>
      <c r="I241" s="29">
        <f>일위대가목록!G38</f>
        <v>0</v>
      </c>
      <c r="J241" s="32">
        <f>TRUNC(I241*D241,1)</f>
        <v>0</v>
      </c>
      <c r="K241" s="29">
        <f>TRUNC(E241+G241+I241,1)</f>
        <v>64040</v>
      </c>
      <c r="L241" s="32">
        <f>TRUNC(F241+H241+J241,1)</f>
        <v>12808</v>
      </c>
      <c r="M241" s="26" t="s">
        <v>945</v>
      </c>
      <c r="N241" s="1" t="s">
        <v>940</v>
      </c>
      <c r="O241" s="1" t="s">
        <v>946</v>
      </c>
      <c r="P241" s="1" t="s">
        <v>63</v>
      </c>
      <c r="Q241" s="1" t="s">
        <v>64</v>
      </c>
      <c r="R241" s="1" t="s">
        <v>64</v>
      </c>
      <c r="AV241" s="1" t="s">
        <v>52</v>
      </c>
      <c r="AW241" s="1" t="s">
        <v>947</v>
      </c>
      <c r="AX241" s="1" t="s">
        <v>52</v>
      </c>
      <c r="AY241" s="1" t="s">
        <v>52</v>
      </c>
      <c r="AZ241" s="1" t="s">
        <v>52</v>
      </c>
    </row>
    <row r="242" spans="1:52" ht="30" customHeight="1" x14ac:dyDescent="0.3">
      <c r="A242" s="26" t="s">
        <v>948</v>
      </c>
      <c r="B242" s="26" t="s">
        <v>949</v>
      </c>
      <c r="C242" s="26" t="s">
        <v>148</v>
      </c>
      <c r="D242" s="27">
        <v>0.8</v>
      </c>
      <c r="E242" s="29">
        <v>397</v>
      </c>
      <c r="F242" s="32">
        <f>TRUNC(E242*D242,1)</f>
        <v>317.60000000000002</v>
      </c>
      <c r="G242" s="29">
        <v>1000</v>
      </c>
      <c r="H242" s="32">
        <f>TRUNC(G242*D242,1)</f>
        <v>800</v>
      </c>
      <c r="I242" s="29">
        <v>416</v>
      </c>
      <c r="J242" s="32">
        <f>TRUNC(I242*D242,1)</f>
        <v>332.8</v>
      </c>
      <c r="K242" s="29">
        <f>TRUNC(E242+G242+I242,1)</f>
        <v>1813</v>
      </c>
      <c r="L242" s="32">
        <f>TRUNC(F242+H242+J242,1)</f>
        <v>1450.4</v>
      </c>
      <c r="M242" s="26" t="s">
        <v>950</v>
      </c>
      <c r="N242" s="1" t="s">
        <v>940</v>
      </c>
      <c r="O242" s="1" t="s">
        <v>951</v>
      </c>
      <c r="P242" s="1" t="s">
        <v>64</v>
      </c>
      <c r="Q242" s="1" t="s">
        <v>63</v>
      </c>
      <c r="R242" s="1" t="s">
        <v>64</v>
      </c>
      <c r="AV242" s="1" t="s">
        <v>52</v>
      </c>
      <c r="AW242" s="1" t="s">
        <v>952</v>
      </c>
      <c r="AX242" s="1" t="s">
        <v>52</v>
      </c>
      <c r="AY242" s="1" t="s">
        <v>52</v>
      </c>
      <c r="AZ242" s="1" t="s">
        <v>52</v>
      </c>
    </row>
    <row r="243" spans="1:52" ht="30" customHeight="1" x14ac:dyDescent="0.3">
      <c r="A243" s="26" t="s">
        <v>631</v>
      </c>
      <c r="B243" s="26" t="s">
        <v>52</v>
      </c>
      <c r="C243" s="26" t="s">
        <v>52</v>
      </c>
      <c r="D243" s="27"/>
      <c r="E243" s="29"/>
      <c r="F243" s="32">
        <f>TRUNC(SUMIF(N241:N242, N240, F241:F242),0)</f>
        <v>317</v>
      </c>
      <c r="G243" s="29"/>
      <c r="H243" s="32">
        <f>TRUNC(SUMIF(N241:N242, N240, H241:H242),0)</f>
        <v>13608</v>
      </c>
      <c r="I243" s="29"/>
      <c r="J243" s="32">
        <f>TRUNC(SUMIF(N241:N242, N240, J241:J242),0)</f>
        <v>332</v>
      </c>
      <c r="K243" s="29"/>
      <c r="L243" s="32">
        <f>F243+H243+J243</f>
        <v>14257</v>
      </c>
      <c r="M243" s="26" t="s">
        <v>52</v>
      </c>
      <c r="N243" s="1" t="s">
        <v>166</v>
      </c>
      <c r="O243" s="1" t="s">
        <v>166</v>
      </c>
      <c r="P243" s="1" t="s">
        <v>52</v>
      </c>
      <c r="Q243" s="1" t="s">
        <v>52</v>
      </c>
      <c r="R243" s="1" t="s">
        <v>52</v>
      </c>
      <c r="AV243" s="1" t="s">
        <v>52</v>
      </c>
      <c r="AW243" s="1" t="s">
        <v>52</v>
      </c>
      <c r="AX243" s="1" t="s">
        <v>52</v>
      </c>
      <c r="AY243" s="1" t="s">
        <v>52</v>
      </c>
      <c r="AZ243" s="1" t="s">
        <v>52</v>
      </c>
    </row>
    <row r="244" spans="1:52" ht="30" customHeight="1" x14ac:dyDescent="0.3">
      <c r="A244" s="27"/>
      <c r="B244" s="27"/>
      <c r="C244" s="27"/>
      <c r="D244" s="27"/>
      <c r="E244" s="29"/>
      <c r="F244" s="32"/>
      <c r="G244" s="29"/>
      <c r="H244" s="32"/>
      <c r="I244" s="29"/>
      <c r="J244" s="32"/>
      <c r="K244" s="29"/>
      <c r="L244" s="32"/>
      <c r="M244" s="27"/>
    </row>
    <row r="245" spans="1:52" ht="30" customHeight="1" x14ac:dyDescent="0.3">
      <c r="A245" s="23" t="s">
        <v>953</v>
      </c>
      <c r="B245" s="24"/>
      <c r="C245" s="24"/>
      <c r="D245" s="24"/>
      <c r="E245" s="28"/>
      <c r="F245" s="31"/>
      <c r="G245" s="28"/>
      <c r="H245" s="31"/>
      <c r="I245" s="28"/>
      <c r="J245" s="31"/>
      <c r="K245" s="28"/>
      <c r="L245" s="31"/>
      <c r="M245" s="25"/>
      <c r="N245" s="1" t="s">
        <v>954</v>
      </c>
    </row>
    <row r="246" spans="1:52" ht="30" customHeight="1" x14ac:dyDescent="0.3">
      <c r="A246" s="26" t="s">
        <v>957</v>
      </c>
      <c r="B246" s="26" t="s">
        <v>147</v>
      </c>
      <c r="C246" s="26" t="s">
        <v>148</v>
      </c>
      <c r="D246" s="27">
        <v>0.2</v>
      </c>
      <c r="E246" s="29">
        <f>일위대가목록!E39</f>
        <v>0</v>
      </c>
      <c r="F246" s="32">
        <f>TRUNC(E246*D246,1)</f>
        <v>0</v>
      </c>
      <c r="G246" s="29">
        <f>일위대가목록!F39</f>
        <v>22479</v>
      </c>
      <c r="H246" s="32">
        <f>TRUNC(G246*D246,1)</f>
        <v>4495.8</v>
      </c>
      <c r="I246" s="29">
        <f>일위대가목록!G39</f>
        <v>0</v>
      </c>
      <c r="J246" s="32">
        <f>TRUNC(I246*D246,1)</f>
        <v>0</v>
      </c>
      <c r="K246" s="29">
        <f>TRUNC(E246+G246+I246,1)</f>
        <v>22479</v>
      </c>
      <c r="L246" s="32">
        <f>TRUNC(F246+H246+J246,1)</f>
        <v>4495.8</v>
      </c>
      <c r="M246" s="26" t="s">
        <v>958</v>
      </c>
      <c r="N246" s="1" t="s">
        <v>954</v>
      </c>
      <c r="O246" s="1" t="s">
        <v>959</v>
      </c>
      <c r="P246" s="1" t="s">
        <v>63</v>
      </c>
      <c r="Q246" s="1" t="s">
        <v>64</v>
      </c>
      <c r="R246" s="1" t="s">
        <v>64</v>
      </c>
      <c r="AV246" s="1" t="s">
        <v>52</v>
      </c>
      <c r="AW246" s="1" t="s">
        <v>960</v>
      </c>
      <c r="AX246" s="1" t="s">
        <v>52</v>
      </c>
      <c r="AY246" s="1" t="s">
        <v>52</v>
      </c>
      <c r="AZ246" s="1" t="s">
        <v>52</v>
      </c>
    </row>
    <row r="247" spans="1:52" ht="30" customHeight="1" x14ac:dyDescent="0.3">
      <c r="A247" s="26" t="s">
        <v>961</v>
      </c>
      <c r="B247" s="26" t="s">
        <v>962</v>
      </c>
      <c r="C247" s="26" t="s">
        <v>148</v>
      </c>
      <c r="D247" s="27">
        <v>0.8</v>
      </c>
      <c r="E247" s="29">
        <v>838</v>
      </c>
      <c r="F247" s="32">
        <f>TRUNC(E247*D247,1)</f>
        <v>670.4</v>
      </c>
      <c r="G247" s="29">
        <v>11396</v>
      </c>
      <c r="H247" s="32">
        <f>TRUNC(G247*D247,1)</f>
        <v>9116.7999999999993</v>
      </c>
      <c r="I247" s="29">
        <v>629</v>
      </c>
      <c r="J247" s="32">
        <f>TRUNC(I247*D247,1)</f>
        <v>503.2</v>
      </c>
      <c r="K247" s="29">
        <f>TRUNC(E247+G247+I247,1)</f>
        <v>12863</v>
      </c>
      <c r="L247" s="32">
        <f>TRUNC(F247+H247+J247,1)</f>
        <v>10290.4</v>
      </c>
      <c r="M247" s="26" t="s">
        <v>963</v>
      </c>
      <c r="N247" s="1" t="s">
        <v>954</v>
      </c>
      <c r="O247" s="1" t="s">
        <v>964</v>
      </c>
      <c r="P247" s="1" t="s">
        <v>64</v>
      </c>
      <c r="Q247" s="1" t="s">
        <v>63</v>
      </c>
      <c r="R247" s="1" t="s">
        <v>64</v>
      </c>
      <c r="AV247" s="1" t="s">
        <v>52</v>
      </c>
      <c r="AW247" s="1" t="s">
        <v>965</v>
      </c>
      <c r="AX247" s="1" t="s">
        <v>52</v>
      </c>
      <c r="AY247" s="1" t="s">
        <v>52</v>
      </c>
      <c r="AZ247" s="1" t="s">
        <v>52</v>
      </c>
    </row>
    <row r="248" spans="1:52" ht="30" customHeight="1" x14ac:dyDescent="0.3">
      <c r="A248" s="26" t="s">
        <v>631</v>
      </c>
      <c r="B248" s="26" t="s">
        <v>52</v>
      </c>
      <c r="C248" s="26" t="s">
        <v>52</v>
      </c>
      <c r="D248" s="27"/>
      <c r="E248" s="29"/>
      <c r="F248" s="32">
        <f>TRUNC(SUMIF(N246:N247, N245, F246:F247),0)</f>
        <v>670</v>
      </c>
      <c r="G248" s="29"/>
      <c r="H248" s="32">
        <f>TRUNC(SUMIF(N246:N247, N245, H246:H247),0)</f>
        <v>13612</v>
      </c>
      <c r="I248" s="29"/>
      <c r="J248" s="32">
        <f>TRUNC(SUMIF(N246:N247, N245, J246:J247),0)</f>
        <v>503</v>
      </c>
      <c r="K248" s="29"/>
      <c r="L248" s="32">
        <f>F248+H248+J248</f>
        <v>14785</v>
      </c>
      <c r="M248" s="26" t="s">
        <v>52</v>
      </c>
      <c r="N248" s="1" t="s">
        <v>166</v>
      </c>
      <c r="O248" s="1" t="s">
        <v>166</v>
      </c>
      <c r="P248" s="1" t="s">
        <v>52</v>
      </c>
      <c r="Q248" s="1" t="s">
        <v>52</v>
      </c>
      <c r="R248" s="1" t="s">
        <v>52</v>
      </c>
      <c r="AV248" s="1" t="s">
        <v>52</v>
      </c>
      <c r="AW248" s="1" t="s">
        <v>52</v>
      </c>
      <c r="AX248" s="1" t="s">
        <v>52</v>
      </c>
      <c r="AY248" s="1" t="s">
        <v>52</v>
      </c>
      <c r="AZ248" s="1" t="s">
        <v>52</v>
      </c>
    </row>
    <row r="249" spans="1:52" ht="30" customHeight="1" x14ac:dyDescent="0.3">
      <c r="A249" s="27"/>
      <c r="B249" s="27"/>
      <c r="C249" s="27"/>
      <c r="D249" s="27"/>
      <c r="E249" s="29"/>
      <c r="F249" s="32"/>
      <c r="G249" s="29"/>
      <c r="H249" s="32"/>
      <c r="I249" s="29"/>
      <c r="J249" s="32"/>
      <c r="K249" s="29"/>
      <c r="L249" s="32"/>
      <c r="M249" s="27"/>
    </row>
    <row r="250" spans="1:52" ht="30" customHeight="1" x14ac:dyDescent="0.3">
      <c r="A250" s="23" t="s">
        <v>966</v>
      </c>
      <c r="B250" s="24"/>
      <c r="C250" s="24"/>
      <c r="D250" s="24"/>
      <c r="E250" s="28"/>
      <c r="F250" s="31"/>
      <c r="G250" s="28"/>
      <c r="H250" s="31"/>
      <c r="I250" s="28"/>
      <c r="J250" s="31"/>
      <c r="K250" s="28"/>
      <c r="L250" s="31"/>
      <c r="M250" s="25"/>
      <c r="N250" s="1" t="s">
        <v>150</v>
      </c>
    </row>
    <row r="251" spans="1:52" ht="30" customHeight="1" x14ac:dyDescent="0.3">
      <c r="A251" s="26" t="s">
        <v>943</v>
      </c>
      <c r="B251" s="26" t="s">
        <v>944</v>
      </c>
      <c r="C251" s="26" t="s">
        <v>148</v>
      </c>
      <c r="D251" s="27">
        <v>0.1</v>
      </c>
      <c r="E251" s="29">
        <f>일위대가목록!E38</f>
        <v>0</v>
      </c>
      <c r="F251" s="32">
        <f>TRUNC(E251*D251,1)</f>
        <v>0</v>
      </c>
      <c r="G251" s="29">
        <f>일위대가목록!F38</f>
        <v>64040</v>
      </c>
      <c r="H251" s="32">
        <f>TRUNC(G251*D251,1)</f>
        <v>6404</v>
      </c>
      <c r="I251" s="29">
        <f>일위대가목록!G38</f>
        <v>0</v>
      </c>
      <c r="J251" s="32">
        <f>TRUNC(I251*D251,1)</f>
        <v>0</v>
      </c>
      <c r="K251" s="29">
        <f>TRUNC(E251+G251+I251,1)</f>
        <v>64040</v>
      </c>
      <c r="L251" s="32">
        <f>TRUNC(F251+H251+J251,1)</f>
        <v>6404</v>
      </c>
      <c r="M251" s="26" t="s">
        <v>945</v>
      </c>
      <c r="N251" s="1" t="s">
        <v>150</v>
      </c>
      <c r="O251" s="1" t="s">
        <v>946</v>
      </c>
      <c r="P251" s="1" t="s">
        <v>63</v>
      </c>
      <c r="Q251" s="1" t="s">
        <v>64</v>
      </c>
      <c r="R251" s="1" t="s">
        <v>64</v>
      </c>
      <c r="AV251" s="1" t="s">
        <v>52</v>
      </c>
      <c r="AW251" s="1" t="s">
        <v>967</v>
      </c>
      <c r="AX251" s="1" t="s">
        <v>52</v>
      </c>
      <c r="AY251" s="1" t="s">
        <v>52</v>
      </c>
      <c r="AZ251" s="1" t="s">
        <v>52</v>
      </c>
    </row>
    <row r="252" spans="1:52" ht="30" customHeight="1" x14ac:dyDescent="0.3">
      <c r="A252" s="26" t="s">
        <v>948</v>
      </c>
      <c r="B252" s="26" t="s">
        <v>949</v>
      </c>
      <c r="C252" s="26" t="s">
        <v>148</v>
      </c>
      <c r="D252" s="27">
        <v>0.9</v>
      </c>
      <c r="E252" s="29">
        <v>397</v>
      </c>
      <c r="F252" s="32">
        <f>TRUNC(E252*D252,1)</f>
        <v>357.3</v>
      </c>
      <c r="G252" s="29">
        <v>1000</v>
      </c>
      <c r="H252" s="32">
        <f>TRUNC(G252*D252,1)</f>
        <v>900</v>
      </c>
      <c r="I252" s="29">
        <v>416</v>
      </c>
      <c r="J252" s="32">
        <f>TRUNC(I252*D252,1)</f>
        <v>374.4</v>
      </c>
      <c r="K252" s="29">
        <f>TRUNC(E252+G252+I252,1)</f>
        <v>1813</v>
      </c>
      <c r="L252" s="32">
        <f>TRUNC(F252+H252+J252,1)</f>
        <v>1631.7</v>
      </c>
      <c r="M252" s="26" t="s">
        <v>950</v>
      </c>
      <c r="N252" s="1" t="s">
        <v>150</v>
      </c>
      <c r="O252" s="1" t="s">
        <v>951</v>
      </c>
      <c r="P252" s="1" t="s">
        <v>64</v>
      </c>
      <c r="Q252" s="1" t="s">
        <v>63</v>
      </c>
      <c r="R252" s="1" t="s">
        <v>64</v>
      </c>
      <c r="AV252" s="1" t="s">
        <v>52</v>
      </c>
      <c r="AW252" s="1" t="s">
        <v>968</v>
      </c>
      <c r="AX252" s="1" t="s">
        <v>52</v>
      </c>
      <c r="AY252" s="1" t="s">
        <v>52</v>
      </c>
      <c r="AZ252" s="1" t="s">
        <v>52</v>
      </c>
    </row>
    <row r="253" spans="1:52" ht="30" customHeight="1" x14ac:dyDescent="0.3">
      <c r="A253" s="26" t="s">
        <v>631</v>
      </c>
      <c r="B253" s="26" t="s">
        <v>52</v>
      </c>
      <c r="C253" s="26" t="s">
        <v>52</v>
      </c>
      <c r="D253" s="27"/>
      <c r="E253" s="29"/>
      <c r="F253" s="32">
        <f>TRUNC(SUMIF(N251:N252, N250, F251:F252),0)</f>
        <v>357</v>
      </c>
      <c r="G253" s="29"/>
      <c r="H253" s="32">
        <f>TRUNC(SUMIF(N251:N252, N250, H251:H252),0)</f>
        <v>7304</v>
      </c>
      <c r="I253" s="29"/>
      <c r="J253" s="32">
        <f>TRUNC(SUMIF(N251:N252, N250, J251:J252),0)</f>
        <v>374</v>
      </c>
      <c r="K253" s="29"/>
      <c r="L253" s="32">
        <f>F253+H253+J253</f>
        <v>8035</v>
      </c>
      <c r="M253" s="26" t="s">
        <v>52</v>
      </c>
      <c r="N253" s="1" t="s">
        <v>166</v>
      </c>
      <c r="O253" s="1" t="s">
        <v>166</v>
      </c>
      <c r="P253" s="1" t="s">
        <v>52</v>
      </c>
      <c r="Q253" s="1" t="s">
        <v>52</v>
      </c>
      <c r="R253" s="1" t="s">
        <v>52</v>
      </c>
      <c r="AV253" s="1" t="s">
        <v>52</v>
      </c>
      <c r="AW253" s="1" t="s">
        <v>52</v>
      </c>
      <c r="AX253" s="1" t="s">
        <v>52</v>
      </c>
      <c r="AY253" s="1" t="s">
        <v>52</v>
      </c>
      <c r="AZ253" s="1" t="s">
        <v>52</v>
      </c>
    </row>
    <row r="254" spans="1:52" ht="30" customHeight="1" x14ac:dyDescent="0.3">
      <c r="A254" s="27"/>
      <c r="B254" s="27"/>
      <c r="C254" s="27"/>
      <c r="D254" s="27"/>
      <c r="E254" s="29"/>
      <c r="F254" s="32"/>
      <c r="G254" s="29"/>
      <c r="H254" s="32"/>
      <c r="I254" s="29"/>
      <c r="J254" s="32"/>
      <c r="K254" s="29"/>
      <c r="L254" s="32"/>
      <c r="M254" s="27"/>
    </row>
    <row r="255" spans="1:52" ht="30" customHeight="1" x14ac:dyDescent="0.3">
      <c r="A255" s="23" t="s">
        <v>969</v>
      </c>
      <c r="B255" s="24"/>
      <c r="C255" s="24"/>
      <c r="D255" s="24"/>
      <c r="E255" s="28"/>
      <c r="F255" s="31"/>
      <c r="G255" s="28"/>
      <c r="H255" s="31"/>
      <c r="I255" s="28"/>
      <c r="J255" s="31"/>
      <c r="K255" s="28"/>
      <c r="L255" s="31"/>
      <c r="M255" s="25"/>
      <c r="N255" s="1" t="s">
        <v>154</v>
      </c>
    </row>
    <row r="256" spans="1:52" ht="30" customHeight="1" x14ac:dyDescent="0.3">
      <c r="A256" s="26" t="s">
        <v>957</v>
      </c>
      <c r="B256" s="26" t="s">
        <v>147</v>
      </c>
      <c r="C256" s="26" t="s">
        <v>148</v>
      </c>
      <c r="D256" s="27">
        <v>0.1</v>
      </c>
      <c r="E256" s="29">
        <f>일위대가목록!E39</f>
        <v>0</v>
      </c>
      <c r="F256" s="32">
        <f>TRUNC(E256*D256,1)</f>
        <v>0</v>
      </c>
      <c r="G256" s="29">
        <f>일위대가목록!F39</f>
        <v>22479</v>
      </c>
      <c r="H256" s="32">
        <f>TRUNC(G256*D256,1)</f>
        <v>2247.9</v>
      </c>
      <c r="I256" s="29">
        <f>일위대가목록!G39</f>
        <v>0</v>
      </c>
      <c r="J256" s="32">
        <f>TRUNC(I256*D256,1)</f>
        <v>0</v>
      </c>
      <c r="K256" s="29">
        <f>TRUNC(E256+G256+I256,1)</f>
        <v>22479</v>
      </c>
      <c r="L256" s="32">
        <f>TRUNC(F256+H256+J256,1)</f>
        <v>2247.9</v>
      </c>
      <c r="M256" s="26" t="s">
        <v>958</v>
      </c>
      <c r="N256" s="1" t="s">
        <v>154</v>
      </c>
      <c r="O256" s="1" t="s">
        <v>959</v>
      </c>
      <c r="P256" s="1" t="s">
        <v>63</v>
      </c>
      <c r="Q256" s="1" t="s">
        <v>64</v>
      </c>
      <c r="R256" s="1" t="s">
        <v>64</v>
      </c>
      <c r="AV256" s="1" t="s">
        <v>52</v>
      </c>
      <c r="AW256" s="1" t="s">
        <v>970</v>
      </c>
      <c r="AX256" s="1" t="s">
        <v>52</v>
      </c>
      <c r="AY256" s="1" t="s">
        <v>52</v>
      </c>
      <c r="AZ256" s="1" t="s">
        <v>52</v>
      </c>
    </row>
    <row r="257" spans="1:52" ht="30" customHeight="1" x14ac:dyDescent="0.3">
      <c r="A257" s="26" t="s">
        <v>961</v>
      </c>
      <c r="B257" s="26" t="s">
        <v>962</v>
      </c>
      <c r="C257" s="26" t="s">
        <v>148</v>
      </c>
      <c r="D257" s="27">
        <v>0.9</v>
      </c>
      <c r="E257" s="29">
        <v>838</v>
      </c>
      <c r="F257" s="32">
        <f>TRUNC(E257*D257,1)</f>
        <v>754.2</v>
      </c>
      <c r="G257" s="29">
        <v>11396</v>
      </c>
      <c r="H257" s="32">
        <f>TRUNC(G257*D257,1)</f>
        <v>10256.4</v>
      </c>
      <c r="I257" s="29">
        <v>629</v>
      </c>
      <c r="J257" s="32">
        <f>TRUNC(I257*D257,1)</f>
        <v>566.1</v>
      </c>
      <c r="K257" s="29">
        <f>TRUNC(E257+G257+I257,1)</f>
        <v>12863</v>
      </c>
      <c r="L257" s="32">
        <f>TRUNC(F257+H257+J257,1)</f>
        <v>11576.7</v>
      </c>
      <c r="M257" s="26" t="s">
        <v>963</v>
      </c>
      <c r="N257" s="1" t="s">
        <v>154</v>
      </c>
      <c r="O257" s="1" t="s">
        <v>964</v>
      </c>
      <c r="P257" s="1" t="s">
        <v>64</v>
      </c>
      <c r="Q257" s="1" t="s">
        <v>63</v>
      </c>
      <c r="R257" s="1" t="s">
        <v>64</v>
      </c>
      <c r="AV257" s="1" t="s">
        <v>52</v>
      </c>
      <c r="AW257" s="1" t="s">
        <v>971</v>
      </c>
      <c r="AX257" s="1" t="s">
        <v>52</v>
      </c>
      <c r="AY257" s="1" t="s">
        <v>52</v>
      </c>
      <c r="AZ257" s="1" t="s">
        <v>52</v>
      </c>
    </row>
    <row r="258" spans="1:52" ht="30" customHeight="1" x14ac:dyDescent="0.3">
      <c r="A258" s="26" t="s">
        <v>631</v>
      </c>
      <c r="B258" s="26" t="s">
        <v>52</v>
      </c>
      <c r="C258" s="26" t="s">
        <v>52</v>
      </c>
      <c r="D258" s="27"/>
      <c r="E258" s="29"/>
      <c r="F258" s="32">
        <f>TRUNC(SUMIF(N256:N257, N255, F256:F257),0)</f>
        <v>754</v>
      </c>
      <c r="G258" s="29"/>
      <c r="H258" s="32">
        <f>TRUNC(SUMIF(N256:N257, N255, H256:H257),0)</f>
        <v>12504</v>
      </c>
      <c r="I258" s="29"/>
      <c r="J258" s="32">
        <f>TRUNC(SUMIF(N256:N257, N255, J256:J257),0)</f>
        <v>566</v>
      </c>
      <c r="K258" s="29"/>
      <c r="L258" s="32">
        <f>F258+H258+J258</f>
        <v>13824</v>
      </c>
      <c r="M258" s="26" t="s">
        <v>52</v>
      </c>
      <c r="N258" s="1" t="s">
        <v>166</v>
      </c>
      <c r="O258" s="1" t="s">
        <v>166</v>
      </c>
      <c r="P258" s="1" t="s">
        <v>52</v>
      </c>
      <c r="Q258" s="1" t="s">
        <v>52</v>
      </c>
      <c r="R258" s="1" t="s">
        <v>52</v>
      </c>
      <c r="AV258" s="1" t="s">
        <v>52</v>
      </c>
      <c r="AW258" s="1" t="s">
        <v>52</v>
      </c>
      <c r="AX258" s="1" t="s">
        <v>52</v>
      </c>
      <c r="AY258" s="1" t="s">
        <v>52</v>
      </c>
      <c r="AZ258" s="1" t="s">
        <v>52</v>
      </c>
    </row>
    <row r="259" spans="1:52" ht="30" customHeight="1" x14ac:dyDescent="0.3">
      <c r="A259" s="27"/>
      <c r="B259" s="27"/>
      <c r="C259" s="27"/>
      <c r="D259" s="27"/>
      <c r="E259" s="29"/>
      <c r="F259" s="32"/>
      <c r="G259" s="29"/>
      <c r="H259" s="32"/>
      <c r="I259" s="29"/>
      <c r="J259" s="32"/>
      <c r="K259" s="29"/>
      <c r="L259" s="32"/>
      <c r="M259" s="27"/>
    </row>
    <row r="260" spans="1:52" ht="30" customHeight="1" x14ac:dyDescent="0.3">
      <c r="A260" s="23" t="s">
        <v>972</v>
      </c>
      <c r="B260" s="24"/>
      <c r="C260" s="24"/>
      <c r="D260" s="24"/>
      <c r="E260" s="28"/>
      <c r="F260" s="31"/>
      <c r="G260" s="28"/>
      <c r="H260" s="31"/>
      <c r="I260" s="28"/>
      <c r="J260" s="31"/>
      <c r="K260" s="28"/>
      <c r="L260" s="31"/>
      <c r="M260" s="25"/>
      <c r="N260" s="1" t="s">
        <v>946</v>
      </c>
    </row>
    <row r="261" spans="1:52" ht="30" customHeight="1" x14ac:dyDescent="0.3">
      <c r="A261" s="26" t="s">
        <v>776</v>
      </c>
      <c r="B261" s="26" t="s">
        <v>624</v>
      </c>
      <c r="C261" s="26" t="s">
        <v>625</v>
      </c>
      <c r="D261" s="27">
        <v>0.28000000000000003</v>
      </c>
      <c r="E261" s="29">
        <f>단가대비표!O121</f>
        <v>0</v>
      </c>
      <c r="F261" s="32">
        <f>TRUNC(E261*D261,1)</f>
        <v>0</v>
      </c>
      <c r="G261" s="29">
        <f>단가대비표!P121</f>
        <v>228717</v>
      </c>
      <c r="H261" s="32">
        <f>TRUNC(G261*D261,1)</f>
        <v>64040.7</v>
      </c>
      <c r="I261" s="29">
        <f>단가대비표!V121</f>
        <v>0</v>
      </c>
      <c r="J261" s="32">
        <f>TRUNC(I261*D261,1)</f>
        <v>0</v>
      </c>
      <c r="K261" s="29">
        <f>TRUNC(E261+G261+I261,1)</f>
        <v>228717</v>
      </c>
      <c r="L261" s="32">
        <f>TRUNC(F261+H261+J261,1)</f>
        <v>64040.7</v>
      </c>
      <c r="M261" s="26" t="s">
        <v>52</v>
      </c>
      <c r="N261" s="1" t="s">
        <v>946</v>
      </c>
      <c r="O261" s="1" t="s">
        <v>777</v>
      </c>
      <c r="P261" s="1" t="s">
        <v>64</v>
      </c>
      <c r="Q261" s="1" t="s">
        <v>64</v>
      </c>
      <c r="R261" s="1" t="s">
        <v>63</v>
      </c>
      <c r="AV261" s="1" t="s">
        <v>52</v>
      </c>
      <c r="AW261" s="1" t="s">
        <v>974</v>
      </c>
      <c r="AX261" s="1" t="s">
        <v>52</v>
      </c>
      <c r="AY261" s="1" t="s">
        <v>52</v>
      </c>
      <c r="AZ261" s="1" t="s">
        <v>52</v>
      </c>
    </row>
    <row r="262" spans="1:52" ht="30" customHeight="1" x14ac:dyDescent="0.3">
      <c r="A262" s="26" t="s">
        <v>631</v>
      </c>
      <c r="B262" s="26" t="s">
        <v>52</v>
      </c>
      <c r="C262" s="26" t="s">
        <v>52</v>
      </c>
      <c r="D262" s="27"/>
      <c r="E262" s="29"/>
      <c r="F262" s="32">
        <f>TRUNC(SUMIF(N261:N261, N260, F261:F261),0)</f>
        <v>0</v>
      </c>
      <c r="G262" s="29"/>
      <c r="H262" s="32">
        <f>TRUNC(SUMIF(N261:N261, N260, H261:H261),0)</f>
        <v>64040</v>
      </c>
      <c r="I262" s="29"/>
      <c r="J262" s="32">
        <f>TRUNC(SUMIF(N261:N261, N260, J261:J261),0)</f>
        <v>0</v>
      </c>
      <c r="K262" s="29"/>
      <c r="L262" s="32">
        <f>F262+H262+J262</f>
        <v>64040</v>
      </c>
      <c r="M262" s="26" t="s">
        <v>52</v>
      </c>
      <c r="N262" s="1" t="s">
        <v>166</v>
      </c>
      <c r="O262" s="1" t="s">
        <v>166</v>
      </c>
      <c r="P262" s="1" t="s">
        <v>52</v>
      </c>
      <c r="Q262" s="1" t="s">
        <v>52</v>
      </c>
      <c r="R262" s="1" t="s">
        <v>52</v>
      </c>
      <c r="AV262" s="1" t="s">
        <v>52</v>
      </c>
      <c r="AW262" s="1" t="s">
        <v>52</v>
      </c>
      <c r="AX262" s="1" t="s">
        <v>52</v>
      </c>
      <c r="AY262" s="1" t="s">
        <v>52</v>
      </c>
      <c r="AZ262" s="1" t="s">
        <v>52</v>
      </c>
    </row>
    <row r="263" spans="1:52" ht="30" customHeight="1" x14ac:dyDescent="0.3">
      <c r="A263" s="27"/>
      <c r="B263" s="27"/>
      <c r="C263" s="27"/>
      <c r="D263" s="27"/>
      <c r="E263" s="29"/>
      <c r="F263" s="32"/>
      <c r="G263" s="29"/>
      <c r="H263" s="32"/>
      <c r="I263" s="29"/>
      <c r="J263" s="32"/>
      <c r="K263" s="29"/>
      <c r="L263" s="32"/>
      <c r="M263" s="27"/>
    </row>
    <row r="264" spans="1:52" ht="30" customHeight="1" x14ac:dyDescent="0.3">
      <c r="A264" s="23" t="s">
        <v>975</v>
      </c>
      <c r="B264" s="24"/>
      <c r="C264" s="24"/>
      <c r="D264" s="24"/>
      <c r="E264" s="28"/>
      <c r="F264" s="31"/>
      <c r="G264" s="28"/>
      <c r="H264" s="31"/>
      <c r="I264" s="28"/>
      <c r="J264" s="31"/>
      <c r="K264" s="28"/>
      <c r="L264" s="31"/>
      <c r="M264" s="25"/>
      <c r="N264" s="1" t="s">
        <v>959</v>
      </c>
    </row>
    <row r="265" spans="1:52" ht="30" customHeight="1" x14ac:dyDescent="0.3">
      <c r="A265" s="26" t="s">
        <v>779</v>
      </c>
      <c r="B265" s="26" t="s">
        <v>624</v>
      </c>
      <c r="C265" s="26" t="s">
        <v>625</v>
      </c>
      <c r="D265" s="27">
        <v>5.6000000000000001E-2</v>
      </c>
      <c r="E265" s="29">
        <f>단가대비표!O120</f>
        <v>0</v>
      </c>
      <c r="F265" s="32">
        <f>TRUNC(E265*D265,1)</f>
        <v>0</v>
      </c>
      <c r="G265" s="29">
        <f>단가대비표!P120</f>
        <v>172698</v>
      </c>
      <c r="H265" s="32">
        <f>TRUNC(G265*D265,1)</f>
        <v>9671</v>
      </c>
      <c r="I265" s="29">
        <f>단가대비표!V120</f>
        <v>0</v>
      </c>
      <c r="J265" s="32">
        <f>TRUNC(I265*D265,1)</f>
        <v>0</v>
      </c>
      <c r="K265" s="29">
        <f>TRUNC(E265+G265+I265,1)</f>
        <v>172698</v>
      </c>
      <c r="L265" s="32">
        <f>TRUNC(F265+H265+J265,1)</f>
        <v>9671</v>
      </c>
      <c r="M265" s="26" t="s">
        <v>52</v>
      </c>
      <c r="N265" s="1" t="s">
        <v>959</v>
      </c>
      <c r="O265" s="1" t="s">
        <v>780</v>
      </c>
      <c r="P265" s="1" t="s">
        <v>64</v>
      </c>
      <c r="Q265" s="1" t="s">
        <v>64</v>
      </c>
      <c r="R265" s="1" t="s">
        <v>63</v>
      </c>
      <c r="AV265" s="1" t="s">
        <v>52</v>
      </c>
      <c r="AW265" s="1" t="s">
        <v>977</v>
      </c>
      <c r="AX265" s="1" t="s">
        <v>52</v>
      </c>
      <c r="AY265" s="1" t="s">
        <v>52</v>
      </c>
      <c r="AZ265" s="1" t="s">
        <v>52</v>
      </c>
    </row>
    <row r="266" spans="1:52" ht="30" customHeight="1" x14ac:dyDescent="0.3">
      <c r="A266" s="26" t="s">
        <v>776</v>
      </c>
      <c r="B266" s="26" t="s">
        <v>624</v>
      </c>
      <c r="C266" s="26" t="s">
        <v>625</v>
      </c>
      <c r="D266" s="27">
        <v>5.6000000000000001E-2</v>
      </c>
      <c r="E266" s="29">
        <f>단가대비표!O121</f>
        <v>0</v>
      </c>
      <c r="F266" s="32">
        <f>TRUNC(E266*D266,1)</f>
        <v>0</v>
      </c>
      <c r="G266" s="29">
        <f>단가대비표!P121</f>
        <v>228717</v>
      </c>
      <c r="H266" s="32">
        <f>TRUNC(G266*D266,1)</f>
        <v>12808.1</v>
      </c>
      <c r="I266" s="29">
        <f>단가대비표!V121</f>
        <v>0</v>
      </c>
      <c r="J266" s="32">
        <f>TRUNC(I266*D266,1)</f>
        <v>0</v>
      </c>
      <c r="K266" s="29">
        <f>TRUNC(E266+G266+I266,1)</f>
        <v>228717</v>
      </c>
      <c r="L266" s="32">
        <f>TRUNC(F266+H266+J266,1)</f>
        <v>12808.1</v>
      </c>
      <c r="M266" s="26" t="s">
        <v>52</v>
      </c>
      <c r="N266" s="1" t="s">
        <v>959</v>
      </c>
      <c r="O266" s="1" t="s">
        <v>777</v>
      </c>
      <c r="P266" s="1" t="s">
        <v>64</v>
      </c>
      <c r="Q266" s="1" t="s">
        <v>64</v>
      </c>
      <c r="R266" s="1" t="s">
        <v>63</v>
      </c>
      <c r="AV266" s="1" t="s">
        <v>52</v>
      </c>
      <c r="AW266" s="1" t="s">
        <v>978</v>
      </c>
      <c r="AX266" s="1" t="s">
        <v>52</v>
      </c>
      <c r="AY266" s="1" t="s">
        <v>52</v>
      </c>
      <c r="AZ266" s="1" t="s">
        <v>52</v>
      </c>
    </row>
    <row r="267" spans="1:52" ht="30" customHeight="1" x14ac:dyDescent="0.3">
      <c r="A267" s="26" t="s">
        <v>631</v>
      </c>
      <c r="B267" s="26" t="s">
        <v>52</v>
      </c>
      <c r="C267" s="26" t="s">
        <v>52</v>
      </c>
      <c r="D267" s="27"/>
      <c r="E267" s="29"/>
      <c r="F267" s="32">
        <f>TRUNC(SUMIF(N265:N266, N264, F265:F266),0)</f>
        <v>0</v>
      </c>
      <c r="G267" s="29"/>
      <c r="H267" s="32">
        <f>TRUNC(SUMIF(N265:N266, N264, H265:H266),0)</f>
        <v>22479</v>
      </c>
      <c r="I267" s="29"/>
      <c r="J267" s="32">
        <f>TRUNC(SUMIF(N265:N266, N264, J265:J266),0)</f>
        <v>0</v>
      </c>
      <c r="K267" s="29"/>
      <c r="L267" s="32">
        <f>F267+H267+J267</f>
        <v>22479</v>
      </c>
      <c r="M267" s="26" t="s">
        <v>52</v>
      </c>
      <c r="N267" s="1" t="s">
        <v>166</v>
      </c>
      <c r="O267" s="1" t="s">
        <v>166</v>
      </c>
      <c r="P267" s="1" t="s">
        <v>52</v>
      </c>
      <c r="Q267" s="1" t="s">
        <v>52</v>
      </c>
      <c r="R267" s="1" t="s">
        <v>52</v>
      </c>
      <c r="AV267" s="1" t="s">
        <v>52</v>
      </c>
      <c r="AW267" s="1" t="s">
        <v>52</v>
      </c>
      <c r="AX267" s="1" t="s">
        <v>52</v>
      </c>
      <c r="AY267" s="1" t="s">
        <v>52</v>
      </c>
      <c r="AZ267" s="1" t="s">
        <v>52</v>
      </c>
    </row>
    <row r="268" spans="1:52" ht="30" customHeight="1" x14ac:dyDescent="0.3">
      <c r="A268" s="27"/>
      <c r="B268" s="27"/>
      <c r="C268" s="27"/>
      <c r="D268" s="27"/>
      <c r="E268" s="29"/>
      <c r="F268" s="32"/>
      <c r="G268" s="29"/>
      <c r="H268" s="32"/>
      <c r="I268" s="29"/>
      <c r="J268" s="32"/>
      <c r="K268" s="29"/>
      <c r="L268" s="32"/>
      <c r="M268" s="27"/>
    </row>
    <row r="269" spans="1:52" ht="30" customHeight="1" x14ac:dyDescent="0.3">
      <c r="A269" s="23" t="s">
        <v>979</v>
      </c>
      <c r="B269" s="24"/>
      <c r="C269" s="24"/>
      <c r="D269" s="24"/>
      <c r="E269" s="28"/>
      <c r="F269" s="31"/>
      <c r="G269" s="28"/>
      <c r="H269" s="31"/>
      <c r="I269" s="28"/>
      <c r="J269" s="31"/>
      <c r="K269" s="28"/>
      <c r="L269" s="31"/>
      <c r="M269" s="25"/>
      <c r="N269" s="1" t="s">
        <v>980</v>
      </c>
    </row>
    <row r="270" spans="1:52" ht="30" customHeight="1" x14ac:dyDescent="0.3">
      <c r="A270" s="26" t="s">
        <v>779</v>
      </c>
      <c r="B270" s="26" t="s">
        <v>624</v>
      </c>
      <c r="C270" s="26" t="s">
        <v>625</v>
      </c>
      <c r="D270" s="27">
        <v>0.2</v>
      </c>
      <c r="E270" s="29">
        <f>단가대비표!O120</f>
        <v>0</v>
      </c>
      <c r="F270" s="32">
        <f>TRUNC(E270*D270,1)</f>
        <v>0</v>
      </c>
      <c r="G270" s="29">
        <f>단가대비표!P120</f>
        <v>172698</v>
      </c>
      <c r="H270" s="32">
        <f>TRUNC(G270*D270,1)</f>
        <v>34539.599999999999</v>
      </c>
      <c r="I270" s="29">
        <f>단가대비표!V120</f>
        <v>0</v>
      </c>
      <c r="J270" s="32">
        <f>TRUNC(I270*D270,1)</f>
        <v>0</v>
      </c>
      <c r="K270" s="29">
        <f>TRUNC(E270+G270+I270,1)</f>
        <v>172698</v>
      </c>
      <c r="L270" s="32">
        <f>TRUNC(F270+H270+J270,1)</f>
        <v>34539.599999999999</v>
      </c>
      <c r="M270" s="26" t="s">
        <v>52</v>
      </c>
      <c r="N270" s="1" t="s">
        <v>980</v>
      </c>
      <c r="O270" s="1" t="s">
        <v>780</v>
      </c>
      <c r="P270" s="1" t="s">
        <v>64</v>
      </c>
      <c r="Q270" s="1" t="s">
        <v>64</v>
      </c>
      <c r="R270" s="1" t="s">
        <v>63</v>
      </c>
      <c r="AV270" s="1" t="s">
        <v>52</v>
      </c>
      <c r="AW270" s="1" t="s">
        <v>984</v>
      </c>
      <c r="AX270" s="1" t="s">
        <v>52</v>
      </c>
      <c r="AY270" s="1" t="s">
        <v>52</v>
      </c>
      <c r="AZ270" s="1" t="s">
        <v>52</v>
      </c>
    </row>
    <row r="271" spans="1:52" ht="30" customHeight="1" x14ac:dyDescent="0.3">
      <c r="A271" s="26" t="s">
        <v>631</v>
      </c>
      <c r="B271" s="26" t="s">
        <v>52</v>
      </c>
      <c r="C271" s="26" t="s">
        <v>52</v>
      </c>
      <c r="D271" s="27"/>
      <c r="E271" s="29"/>
      <c r="F271" s="32">
        <f>TRUNC(SUMIF(N270:N270, N269, F270:F270),0)</f>
        <v>0</v>
      </c>
      <c r="G271" s="29"/>
      <c r="H271" s="32">
        <f>TRUNC(SUMIF(N270:N270, N269, H270:H270),0)</f>
        <v>34539</v>
      </c>
      <c r="I271" s="29"/>
      <c r="J271" s="32">
        <f>TRUNC(SUMIF(N270:N270, N269, J270:J270),0)</f>
        <v>0</v>
      </c>
      <c r="K271" s="29"/>
      <c r="L271" s="32">
        <f>F271+H271+J271</f>
        <v>34539</v>
      </c>
      <c r="M271" s="26" t="s">
        <v>52</v>
      </c>
      <c r="N271" s="1" t="s">
        <v>166</v>
      </c>
      <c r="O271" s="1" t="s">
        <v>166</v>
      </c>
      <c r="P271" s="1" t="s">
        <v>52</v>
      </c>
      <c r="Q271" s="1" t="s">
        <v>52</v>
      </c>
      <c r="R271" s="1" t="s">
        <v>52</v>
      </c>
      <c r="AV271" s="1" t="s">
        <v>52</v>
      </c>
      <c r="AW271" s="1" t="s">
        <v>52</v>
      </c>
      <c r="AX271" s="1" t="s">
        <v>52</v>
      </c>
      <c r="AY271" s="1" t="s">
        <v>52</v>
      </c>
      <c r="AZ271" s="1" t="s">
        <v>52</v>
      </c>
    </row>
    <row r="272" spans="1:52" ht="30" customHeight="1" x14ac:dyDescent="0.3">
      <c r="A272" s="27"/>
      <c r="B272" s="27"/>
      <c r="C272" s="27"/>
      <c r="D272" s="27"/>
      <c r="E272" s="29"/>
      <c r="F272" s="32"/>
      <c r="G272" s="29"/>
      <c r="H272" s="32"/>
      <c r="I272" s="29"/>
      <c r="J272" s="32"/>
      <c r="K272" s="29"/>
      <c r="L272" s="32"/>
      <c r="M272" s="27"/>
    </row>
    <row r="273" spans="1:52" ht="30" customHeight="1" x14ac:dyDescent="0.3">
      <c r="A273" s="23" t="s">
        <v>985</v>
      </c>
      <c r="B273" s="24"/>
      <c r="C273" s="24"/>
      <c r="D273" s="24"/>
      <c r="E273" s="28"/>
      <c r="F273" s="31"/>
      <c r="G273" s="28"/>
      <c r="H273" s="31"/>
      <c r="I273" s="28"/>
      <c r="J273" s="31"/>
      <c r="K273" s="28"/>
      <c r="L273" s="31"/>
      <c r="M273" s="25"/>
      <c r="N273" s="1" t="s">
        <v>986</v>
      </c>
    </row>
    <row r="274" spans="1:52" ht="30" customHeight="1" x14ac:dyDescent="0.3">
      <c r="A274" s="26" t="s">
        <v>608</v>
      </c>
      <c r="B274" s="26" t="s">
        <v>609</v>
      </c>
      <c r="C274" s="26" t="s">
        <v>610</v>
      </c>
      <c r="D274" s="27">
        <v>8.8999999999999996E-2</v>
      </c>
      <c r="E274" s="29">
        <f>일위대가목록!E4</f>
        <v>10018</v>
      </c>
      <c r="F274" s="32">
        <f>TRUNC(E274*D274,1)</f>
        <v>891.6</v>
      </c>
      <c r="G274" s="29">
        <f>일위대가목록!F4</f>
        <v>59025</v>
      </c>
      <c r="H274" s="32">
        <f>TRUNC(G274*D274,1)</f>
        <v>5253.2</v>
      </c>
      <c r="I274" s="29">
        <f>일위대가목록!G4</f>
        <v>13873</v>
      </c>
      <c r="J274" s="32">
        <f>TRUNC(I274*D274,1)</f>
        <v>1234.5999999999999</v>
      </c>
      <c r="K274" s="29">
        <f>TRUNC(E274+G274+I274,1)</f>
        <v>82916</v>
      </c>
      <c r="L274" s="32">
        <f>TRUNC(F274+H274+J274,1)</f>
        <v>7379.4</v>
      </c>
      <c r="M274" s="26" t="s">
        <v>611</v>
      </c>
      <c r="N274" s="1" t="s">
        <v>986</v>
      </c>
      <c r="O274" s="1" t="s">
        <v>607</v>
      </c>
      <c r="P274" s="1" t="s">
        <v>63</v>
      </c>
      <c r="Q274" s="1" t="s">
        <v>64</v>
      </c>
      <c r="R274" s="1" t="s">
        <v>64</v>
      </c>
      <c r="AV274" s="1" t="s">
        <v>52</v>
      </c>
      <c r="AW274" s="1" t="s">
        <v>992</v>
      </c>
      <c r="AX274" s="1" t="s">
        <v>52</v>
      </c>
      <c r="AY274" s="1" t="s">
        <v>52</v>
      </c>
      <c r="AZ274" s="1" t="s">
        <v>52</v>
      </c>
    </row>
    <row r="275" spans="1:52" ht="30" customHeight="1" x14ac:dyDescent="0.3">
      <c r="A275" s="26" t="s">
        <v>646</v>
      </c>
      <c r="B275" s="26" t="s">
        <v>647</v>
      </c>
      <c r="C275" s="26" t="s">
        <v>610</v>
      </c>
      <c r="D275" s="27">
        <v>8.8999999999999996E-2</v>
      </c>
      <c r="E275" s="29">
        <f>일위대가목록!E6</f>
        <v>4116</v>
      </c>
      <c r="F275" s="32">
        <f>TRUNC(E275*D275,1)</f>
        <v>366.3</v>
      </c>
      <c r="G275" s="29">
        <f>일위대가목록!F6</f>
        <v>36248</v>
      </c>
      <c r="H275" s="32">
        <f>TRUNC(G275*D275,1)</f>
        <v>3226</v>
      </c>
      <c r="I275" s="29">
        <f>일위대가목록!G6</f>
        <v>1967</v>
      </c>
      <c r="J275" s="32">
        <f>TRUNC(I275*D275,1)</f>
        <v>175</v>
      </c>
      <c r="K275" s="29">
        <f>TRUNC(E275+G275+I275,1)</f>
        <v>42331</v>
      </c>
      <c r="L275" s="32">
        <f>TRUNC(F275+H275+J275,1)</f>
        <v>3767.3</v>
      </c>
      <c r="M275" s="26" t="s">
        <v>648</v>
      </c>
      <c r="N275" s="1" t="s">
        <v>986</v>
      </c>
      <c r="O275" s="1" t="s">
        <v>645</v>
      </c>
      <c r="P275" s="1" t="s">
        <v>63</v>
      </c>
      <c r="Q275" s="1" t="s">
        <v>64</v>
      </c>
      <c r="R275" s="1" t="s">
        <v>64</v>
      </c>
      <c r="AV275" s="1" t="s">
        <v>52</v>
      </c>
      <c r="AW275" s="1" t="s">
        <v>993</v>
      </c>
      <c r="AX275" s="1" t="s">
        <v>52</v>
      </c>
      <c r="AY275" s="1" t="s">
        <v>52</v>
      </c>
      <c r="AZ275" s="1" t="s">
        <v>52</v>
      </c>
    </row>
    <row r="276" spans="1:52" ht="30" customHeight="1" x14ac:dyDescent="0.3">
      <c r="A276" s="26" t="s">
        <v>631</v>
      </c>
      <c r="B276" s="26" t="s">
        <v>52</v>
      </c>
      <c r="C276" s="26" t="s">
        <v>52</v>
      </c>
      <c r="D276" s="27"/>
      <c r="E276" s="29"/>
      <c r="F276" s="32">
        <f>TRUNC(SUMIF(N274:N275, N273, F274:F275),0)</f>
        <v>1257</v>
      </c>
      <c r="G276" s="29"/>
      <c r="H276" s="32">
        <f>TRUNC(SUMIF(N274:N275, N273, H274:H275),0)</f>
        <v>8479</v>
      </c>
      <c r="I276" s="29"/>
      <c r="J276" s="32">
        <f>TRUNC(SUMIF(N274:N275, N273, J274:J275),0)</f>
        <v>1409</v>
      </c>
      <c r="K276" s="29"/>
      <c r="L276" s="32">
        <f>F276+H276+J276</f>
        <v>11145</v>
      </c>
      <c r="M276" s="26" t="s">
        <v>52</v>
      </c>
      <c r="N276" s="1" t="s">
        <v>166</v>
      </c>
      <c r="O276" s="1" t="s">
        <v>166</v>
      </c>
      <c r="P276" s="1" t="s">
        <v>52</v>
      </c>
      <c r="Q276" s="1" t="s">
        <v>52</v>
      </c>
      <c r="R276" s="1" t="s">
        <v>52</v>
      </c>
      <c r="AV276" s="1" t="s">
        <v>52</v>
      </c>
      <c r="AW276" s="1" t="s">
        <v>52</v>
      </c>
      <c r="AX276" s="1" t="s">
        <v>52</v>
      </c>
      <c r="AY276" s="1" t="s">
        <v>52</v>
      </c>
      <c r="AZ276" s="1" t="s">
        <v>52</v>
      </c>
    </row>
    <row r="277" spans="1:52" ht="30" customHeight="1" x14ac:dyDescent="0.3">
      <c r="A277" s="27"/>
      <c r="B277" s="27"/>
      <c r="C277" s="27"/>
      <c r="D277" s="27"/>
      <c r="E277" s="29"/>
      <c r="F277" s="32"/>
      <c r="G277" s="29"/>
      <c r="H277" s="32"/>
      <c r="I277" s="29"/>
      <c r="J277" s="32"/>
      <c r="K277" s="29"/>
      <c r="L277" s="32"/>
      <c r="M277" s="27"/>
    </row>
    <row r="278" spans="1:52" ht="30" customHeight="1" x14ac:dyDescent="0.3">
      <c r="A278" s="23" t="s">
        <v>994</v>
      </c>
      <c r="B278" s="24"/>
      <c r="C278" s="24"/>
      <c r="D278" s="24"/>
      <c r="E278" s="28"/>
      <c r="F278" s="31"/>
      <c r="G278" s="28"/>
      <c r="H278" s="31"/>
      <c r="I278" s="28"/>
      <c r="J278" s="31"/>
      <c r="K278" s="28"/>
      <c r="L278" s="31"/>
      <c r="M278" s="25"/>
      <c r="N278" s="1" t="s">
        <v>995</v>
      </c>
    </row>
    <row r="279" spans="1:52" ht="30" customHeight="1" x14ac:dyDescent="0.3">
      <c r="A279" s="26" t="s">
        <v>997</v>
      </c>
      <c r="B279" s="26" t="s">
        <v>998</v>
      </c>
      <c r="C279" s="26" t="s">
        <v>148</v>
      </c>
      <c r="D279" s="27">
        <v>1</v>
      </c>
      <c r="E279" s="29">
        <f>단가대비표!O10</f>
        <v>29000</v>
      </c>
      <c r="F279" s="32">
        <f>TRUNC(E279*D279,1)</f>
        <v>29000</v>
      </c>
      <c r="G279" s="29">
        <f>단가대비표!P10</f>
        <v>0</v>
      </c>
      <c r="H279" s="32">
        <f>TRUNC(G279*D279,1)</f>
        <v>0</v>
      </c>
      <c r="I279" s="29">
        <f>단가대비표!V10</f>
        <v>0</v>
      </c>
      <c r="J279" s="32">
        <f>TRUNC(I279*D279,1)</f>
        <v>0</v>
      </c>
      <c r="K279" s="29">
        <f t="shared" ref="K279:L282" si="52">TRUNC(E279+G279+I279,1)</f>
        <v>29000</v>
      </c>
      <c r="L279" s="32">
        <f t="shared" si="52"/>
        <v>29000</v>
      </c>
      <c r="M279" s="26" t="s">
        <v>52</v>
      </c>
      <c r="N279" s="1" t="s">
        <v>995</v>
      </c>
      <c r="O279" s="1" t="s">
        <v>999</v>
      </c>
      <c r="P279" s="1" t="s">
        <v>64</v>
      </c>
      <c r="Q279" s="1" t="s">
        <v>64</v>
      </c>
      <c r="R279" s="1" t="s">
        <v>63</v>
      </c>
      <c r="AV279" s="1" t="s">
        <v>52</v>
      </c>
      <c r="AW279" s="1" t="s">
        <v>1000</v>
      </c>
      <c r="AX279" s="1" t="s">
        <v>52</v>
      </c>
      <c r="AY279" s="1" t="s">
        <v>52</v>
      </c>
      <c r="AZ279" s="1" t="s">
        <v>52</v>
      </c>
    </row>
    <row r="280" spans="1:52" ht="30" customHeight="1" x14ac:dyDescent="0.3">
      <c r="A280" s="26" t="s">
        <v>779</v>
      </c>
      <c r="B280" s="26" t="s">
        <v>624</v>
      </c>
      <c r="C280" s="26" t="s">
        <v>625</v>
      </c>
      <c r="D280" s="27">
        <v>1.0999999999999999E-2</v>
      </c>
      <c r="E280" s="29">
        <f>단가대비표!O120</f>
        <v>0</v>
      </c>
      <c r="F280" s="32">
        <f>TRUNC(E280*D280,1)</f>
        <v>0</v>
      </c>
      <c r="G280" s="29">
        <f>단가대비표!P120</f>
        <v>172698</v>
      </c>
      <c r="H280" s="32">
        <f>TRUNC(G280*D280,1)</f>
        <v>1899.6</v>
      </c>
      <c r="I280" s="29">
        <f>단가대비표!V120</f>
        <v>0</v>
      </c>
      <c r="J280" s="32">
        <f>TRUNC(I280*D280,1)</f>
        <v>0</v>
      </c>
      <c r="K280" s="29">
        <f t="shared" si="52"/>
        <v>172698</v>
      </c>
      <c r="L280" s="32">
        <f t="shared" si="52"/>
        <v>1899.6</v>
      </c>
      <c r="M280" s="26" t="s">
        <v>52</v>
      </c>
      <c r="N280" s="1" t="s">
        <v>995</v>
      </c>
      <c r="O280" s="1" t="s">
        <v>780</v>
      </c>
      <c r="P280" s="1" t="s">
        <v>64</v>
      </c>
      <c r="Q280" s="1" t="s">
        <v>64</v>
      </c>
      <c r="R280" s="1" t="s">
        <v>63</v>
      </c>
      <c r="AV280" s="1" t="s">
        <v>52</v>
      </c>
      <c r="AW280" s="1" t="s">
        <v>1001</v>
      </c>
      <c r="AX280" s="1" t="s">
        <v>52</v>
      </c>
      <c r="AY280" s="1" t="s">
        <v>52</v>
      </c>
      <c r="AZ280" s="1" t="s">
        <v>52</v>
      </c>
    </row>
    <row r="281" spans="1:52" ht="30" customHeight="1" x14ac:dyDescent="0.3">
      <c r="A281" s="26" t="s">
        <v>776</v>
      </c>
      <c r="B281" s="26" t="s">
        <v>624</v>
      </c>
      <c r="C281" s="26" t="s">
        <v>625</v>
      </c>
      <c r="D281" s="27">
        <v>1.0999999999999999E-2</v>
      </c>
      <c r="E281" s="29">
        <f>단가대비표!O121</f>
        <v>0</v>
      </c>
      <c r="F281" s="32">
        <f>TRUNC(E281*D281,1)</f>
        <v>0</v>
      </c>
      <c r="G281" s="29">
        <f>단가대비표!P121</f>
        <v>228717</v>
      </c>
      <c r="H281" s="32">
        <f>TRUNC(G281*D281,1)</f>
        <v>2515.8000000000002</v>
      </c>
      <c r="I281" s="29">
        <f>단가대비표!V121</f>
        <v>0</v>
      </c>
      <c r="J281" s="32">
        <f>TRUNC(I281*D281,1)</f>
        <v>0</v>
      </c>
      <c r="K281" s="29">
        <f t="shared" si="52"/>
        <v>228717</v>
      </c>
      <c r="L281" s="32">
        <f t="shared" si="52"/>
        <v>2515.8000000000002</v>
      </c>
      <c r="M281" s="26" t="s">
        <v>52</v>
      </c>
      <c r="N281" s="1" t="s">
        <v>995</v>
      </c>
      <c r="O281" s="1" t="s">
        <v>777</v>
      </c>
      <c r="P281" s="1" t="s">
        <v>64</v>
      </c>
      <c r="Q281" s="1" t="s">
        <v>64</v>
      </c>
      <c r="R281" s="1" t="s">
        <v>63</v>
      </c>
      <c r="AV281" s="1" t="s">
        <v>52</v>
      </c>
      <c r="AW281" s="1" t="s">
        <v>1002</v>
      </c>
      <c r="AX281" s="1" t="s">
        <v>52</v>
      </c>
      <c r="AY281" s="1" t="s">
        <v>52</v>
      </c>
      <c r="AZ281" s="1" t="s">
        <v>52</v>
      </c>
    </row>
    <row r="282" spans="1:52" ht="30" customHeight="1" x14ac:dyDescent="0.3">
      <c r="A282" s="26" t="s">
        <v>987</v>
      </c>
      <c r="B282" s="26" t="s">
        <v>988</v>
      </c>
      <c r="C282" s="26" t="s">
        <v>989</v>
      </c>
      <c r="D282" s="27">
        <v>1</v>
      </c>
      <c r="E282" s="29">
        <f>일위대가목록!E41</f>
        <v>1257</v>
      </c>
      <c r="F282" s="32">
        <f>TRUNC(E282*D282,1)</f>
        <v>1257</v>
      </c>
      <c r="G282" s="29">
        <f>일위대가목록!F41</f>
        <v>8479</v>
      </c>
      <c r="H282" s="32">
        <f>TRUNC(G282*D282,1)</f>
        <v>8479</v>
      </c>
      <c r="I282" s="29">
        <f>일위대가목록!G41</f>
        <v>1409</v>
      </c>
      <c r="J282" s="32">
        <f>TRUNC(I282*D282,1)</f>
        <v>1409</v>
      </c>
      <c r="K282" s="29">
        <f t="shared" si="52"/>
        <v>11145</v>
      </c>
      <c r="L282" s="32">
        <f t="shared" si="52"/>
        <v>11145</v>
      </c>
      <c r="M282" s="26" t="s">
        <v>990</v>
      </c>
      <c r="N282" s="1" t="s">
        <v>995</v>
      </c>
      <c r="O282" s="1" t="s">
        <v>986</v>
      </c>
      <c r="P282" s="1" t="s">
        <v>63</v>
      </c>
      <c r="Q282" s="1" t="s">
        <v>64</v>
      </c>
      <c r="R282" s="1" t="s">
        <v>64</v>
      </c>
      <c r="AV282" s="1" t="s">
        <v>52</v>
      </c>
      <c r="AW282" s="1" t="s">
        <v>1003</v>
      </c>
      <c r="AX282" s="1" t="s">
        <v>52</v>
      </c>
      <c r="AY282" s="1" t="s">
        <v>52</v>
      </c>
      <c r="AZ282" s="1" t="s">
        <v>52</v>
      </c>
    </row>
    <row r="283" spans="1:52" ht="30" customHeight="1" x14ac:dyDescent="0.3">
      <c r="A283" s="26" t="s">
        <v>631</v>
      </c>
      <c r="B283" s="26" t="s">
        <v>52</v>
      </c>
      <c r="C283" s="26" t="s">
        <v>52</v>
      </c>
      <c r="D283" s="27"/>
      <c r="E283" s="29"/>
      <c r="F283" s="32">
        <f>TRUNC(SUMIF(N279:N282, N278, F279:F282),0)</f>
        <v>30257</v>
      </c>
      <c r="G283" s="29"/>
      <c r="H283" s="32">
        <f>TRUNC(SUMIF(N279:N282, N278, H279:H282),0)</f>
        <v>12894</v>
      </c>
      <c r="I283" s="29"/>
      <c r="J283" s="32">
        <f>TRUNC(SUMIF(N279:N282, N278, J279:J282),0)</f>
        <v>1409</v>
      </c>
      <c r="K283" s="29"/>
      <c r="L283" s="32">
        <f>F283+H283+J283</f>
        <v>44560</v>
      </c>
      <c r="M283" s="26" t="s">
        <v>52</v>
      </c>
      <c r="N283" s="1" t="s">
        <v>166</v>
      </c>
      <c r="O283" s="1" t="s">
        <v>166</v>
      </c>
      <c r="P283" s="1" t="s">
        <v>52</v>
      </c>
      <c r="Q283" s="1" t="s">
        <v>52</v>
      </c>
      <c r="R283" s="1" t="s">
        <v>52</v>
      </c>
      <c r="AV283" s="1" t="s">
        <v>52</v>
      </c>
      <c r="AW283" s="1" t="s">
        <v>52</v>
      </c>
      <c r="AX283" s="1" t="s">
        <v>52</v>
      </c>
      <c r="AY283" s="1" t="s">
        <v>52</v>
      </c>
      <c r="AZ283" s="1" t="s">
        <v>52</v>
      </c>
    </row>
    <row r="284" spans="1:52" ht="30" customHeight="1" x14ac:dyDescent="0.3">
      <c r="A284" s="27"/>
      <c r="B284" s="27"/>
      <c r="C284" s="27"/>
      <c r="D284" s="27"/>
      <c r="E284" s="29"/>
      <c r="F284" s="32"/>
      <c r="G284" s="29"/>
      <c r="H284" s="32"/>
      <c r="I284" s="29"/>
      <c r="J284" s="32"/>
      <c r="K284" s="29"/>
      <c r="L284" s="32"/>
      <c r="M284" s="27"/>
    </row>
    <row r="285" spans="1:52" ht="30" customHeight="1" x14ac:dyDescent="0.3">
      <c r="A285" s="23" t="s">
        <v>1004</v>
      </c>
      <c r="B285" s="24"/>
      <c r="C285" s="24"/>
      <c r="D285" s="24"/>
      <c r="E285" s="28"/>
      <c r="F285" s="31"/>
      <c r="G285" s="28"/>
      <c r="H285" s="31"/>
      <c r="I285" s="28"/>
      <c r="J285" s="31"/>
      <c r="K285" s="28"/>
      <c r="L285" s="31"/>
      <c r="M285" s="25"/>
      <c r="N285" s="1" t="s">
        <v>356</v>
      </c>
    </row>
    <row r="286" spans="1:52" ht="30" customHeight="1" x14ac:dyDescent="0.3">
      <c r="A286" s="26" t="s">
        <v>724</v>
      </c>
      <c r="B286" s="26" t="s">
        <v>725</v>
      </c>
      <c r="C286" s="26" t="s">
        <v>133</v>
      </c>
      <c r="D286" s="27">
        <v>1</v>
      </c>
      <c r="E286" s="29">
        <f>단가대비표!O32</f>
        <v>1170</v>
      </c>
      <c r="F286" s="32">
        <f t="shared" ref="F286:F292" si="53">TRUNC(E286*D286,1)</f>
        <v>1170</v>
      </c>
      <c r="G286" s="29">
        <f>단가대비표!P32</f>
        <v>0</v>
      </c>
      <c r="H286" s="32">
        <f t="shared" ref="H286:H292" si="54">TRUNC(G286*D286,1)</f>
        <v>0</v>
      </c>
      <c r="I286" s="29">
        <f>단가대비표!V32</f>
        <v>0</v>
      </c>
      <c r="J286" s="32">
        <f t="shared" ref="J286:J292" si="55">TRUNC(I286*D286,1)</f>
        <v>0</v>
      </c>
      <c r="K286" s="29">
        <f t="shared" ref="K286:L292" si="56">TRUNC(E286+G286+I286,1)</f>
        <v>1170</v>
      </c>
      <c r="L286" s="32">
        <f t="shared" si="56"/>
        <v>1170</v>
      </c>
      <c r="M286" s="26" t="s">
        <v>52</v>
      </c>
      <c r="N286" s="1" t="s">
        <v>356</v>
      </c>
      <c r="O286" s="1" t="s">
        <v>726</v>
      </c>
      <c r="P286" s="1" t="s">
        <v>64</v>
      </c>
      <c r="Q286" s="1" t="s">
        <v>64</v>
      </c>
      <c r="R286" s="1" t="s">
        <v>63</v>
      </c>
      <c r="AV286" s="1" t="s">
        <v>52</v>
      </c>
      <c r="AW286" s="1" t="s">
        <v>1005</v>
      </c>
      <c r="AX286" s="1" t="s">
        <v>52</v>
      </c>
      <c r="AY286" s="1" t="s">
        <v>52</v>
      </c>
      <c r="AZ286" s="1" t="s">
        <v>52</v>
      </c>
    </row>
    <row r="287" spans="1:52" ht="30" customHeight="1" x14ac:dyDescent="0.3">
      <c r="A287" s="26" t="s">
        <v>728</v>
      </c>
      <c r="B287" s="26" t="s">
        <v>729</v>
      </c>
      <c r="C287" s="26" t="s">
        <v>133</v>
      </c>
      <c r="D287" s="27">
        <v>1</v>
      </c>
      <c r="E287" s="29">
        <f>단가대비표!O36</f>
        <v>120</v>
      </c>
      <c r="F287" s="32">
        <f t="shared" si="53"/>
        <v>120</v>
      </c>
      <c r="G287" s="29">
        <f>단가대비표!P36</f>
        <v>0</v>
      </c>
      <c r="H287" s="32">
        <f t="shared" si="54"/>
        <v>0</v>
      </c>
      <c r="I287" s="29">
        <f>단가대비표!V36</f>
        <v>0</v>
      </c>
      <c r="J287" s="32">
        <f t="shared" si="55"/>
        <v>0</v>
      </c>
      <c r="K287" s="29">
        <f t="shared" si="56"/>
        <v>120</v>
      </c>
      <c r="L287" s="32">
        <f t="shared" si="56"/>
        <v>120</v>
      </c>
      <c r="M287" s="26" t="s">
        <v>52</v>
      </c>
      <c r="N287" s="1" t="s">
        <v>356</v>
      </c>
      <c r="O287" s="1" t="s">
        <v>730</v>
      </c>
      <c r="P287" s="1" t="s">
        <v>64</v>
      </c>
      <c r="Q287" s="1" t="s">
        <v>64</v>
      </c>
      <c r="R287" s="1" t="s">
        <v>63</v>
      </c>
      <c r="AV287" s="1" t="s">
        <v>52</v>
      </c>
      <c r="AW287" s="1" t="s">
        <v>1006</v>
      </c>
      <c r="AX287" s="1" t="s">
        <v>52</v>
      </c>
      <c r="AY287" s="1" t="s">
        <v>52</v>
      </c>
      <c r="AZ287" s="1" t="s">
        <v>52</v>
      </c>
    </row>
    <row r="288" spans="1:52" ht="30" customHeight="1" x14ac:dyDescent="0.3">
      <c r="A288" s="26" t="s">
        <v>732</v>
      </c>
      <c r="B288" s="26" t="s">
        <v>733</v>
      </c>
      <c r="C288" s="26" t="s">
        <v>162</v>
      </c>
      <c r="D288" s="27">
        <v>2</v>
      </c>
      <c r="E288" s="29">
        <f>단가대비표!O33</f>
        <v>25.2</v>
      </c>
      <c r="F288" s="32">
        <f t="shared" si="53"/>
        <v>50.4</v>
      </c>
      <c r="G288" s="29">
        <f>단가대비표!P33</f>
        <v>0</v>
      </c>
      <c r="H288" s="32">
        <f t="shared" si="54"/>
        <v>0</v>
      </c>
      <c r="I288" s="29">
        <f>단가대비표!V33</f>
        <v>0</v>
      </c>
      <c r="J288" s="32">
        <f t="shared" si="55"/>
        <v>0</v>
      </c>
      <c r="K288" s="29">
        <f t="shared" si="56"/>
        <v>25.2</v>
      </c>
      <c r="L288" s="32">
        <f t="shared" si="56"/>
        <v>50.4</v>
      </c>
      <c r="M288" s="26" t="s">
        <v>52</v>
      </c>
      <c r="N288" s="1" t="s">
        <v>356</v>
      </c>
      <c r="O288" s="1" t="s">
        <v>734</v>
      </c>
      <c r="P288" s="1" t="s">
        <v>64</v>
      </c>
      <c r="Q288" s="1" t="s">
        <v>64</v>
      </c>
      <c r="R288" s="1" t="s">
        <v>63</v>
      </c>
      <c r="AV288" s="1" t="s">
        <v>52</v>
      </c>
      <c r="AW288" s="1" t="s">
        <v>1007</v>
      </c>
      <c r="AX288" s="1" t="s">
        <v>52</v>
      </c>
      <c r="AY288" s="1" t="s">
        <v>52</v>
      </c>
      <c r="AZ288" s="1" t="s">
        <v>52</v>
      </c>
    </row>
    <row r="289" spans="1:52" ht="30" customHeight="1" x14ac:dyDescent="0.3">
      <c r="A289" s="26" t="s">
        <v>736</v>
      </c>
      <c r="B289" s="26" t="s">
        <v>737</v>
      </c>
      <c r="C289" s="26" t="s">
        <v>162</v>
      </c>
      <c r="D289" s="27">
        <v>2</v>
      </c>
      <c r="E289" s="29">
        <f>단가대비표!O34</f>
        <v>9.3000000000000007</v>
      </c>
      <c r="F289" s="32">
        <f t="shared" si="53"/>
        <v>18.600000000000001</v>
      </c>
      <c r="G289" s="29">
        <f>단가대비표!P34</f>
        <v>0</v>
      </c>
      <c r="H289" s="32">
        <f t="shared" si="54"/>
        <v>0</v>
      </c>
      <c r="I289" s="29">
        <f>단가대비표!V34</f>
        <v>0</v>
      </c>
      <c r="J289" s="32">
        <f t="shared" si="55"/>
        <v>0</v>
      </c>
      <c r="K289" s="29">
        <f t="shared" si="56"/>
        <v>9.3000000000000007</v>
      </c>
      <c r="L289" s="32">
        <f t="shared" si="56"/>
        <v>18.600000000000001</v>
      </c>
      <c r="M289" s="26" t="s">
        <v>52</v>
      </c>
      <c r="N289" s="1" t="s">
        <v>356</v>
      </c>
      <c r="O289" s="1" t="s">
        <v>738</v>
      </c>
      <c r="P289" s="1" t="s">
        <v>64</v>
      </c>
      <c r="Q289" s="1" t="s">
        <v>64</v>
      </c>
      <c r="R289" s="1" t="s">
        <v>63</v>
      </c>
      <c r="AV289" s="1" t="s">
        <v>52</v>
      </c>
      <c r="AW289" s="1" t="s">
        <v>1008</v>
      </c>
      <c r="AX289" s="1" t="s">
        <v>52</v>
      </c>
      <c r="AY289" s="1" t="s">
        <v>52</v>
      </c>
      <c r="AZ289" s="1" t="s">
        <v>52</v>
      </c>
    </row>
    <row r="290" spans="1:52" ht="30" customHeight="1" x14ac:dyDescent="0.3">
      <c r="A290" s="26" t="s">
        <v>392</v>
      </c>
      <c r="B290" s="26" t="s">
        <v>1009</v>
      </c>
      <c r="C290" s="26" t="s">
        <v>133</v>
      </c>
      <c r="D290" s="27">
        <v>1</v>
      </c>
      <c r="E290" s="29">
        <f>단가대비표!O74</f>
        <v>410</v>
      </c>
      <c r="F290" s="32">
        <f t="shared" si="53"/>
        <v>410</v>
      </c>
      <c r="G290" s="29">
        <f>단가대비표!P74</f>
        <v>0</v>
      </c>
      <c r="H290" s="32">
        <f t="shared" si="54"/>
        <v>0</v>
      </c>
      <c r="I290" s="29">
        <f>단가대비표!V74</f>
        <v>0</v>
      </c>
      <c r="J290" s="32">
        <f t="shared" si="55"/>
        <v>0</v>
      </c>
      <c r="K290" s="29">
        <f t="shared" si="56"/>
        <v>410</v>
      </c>
      <c r="L290" s="32">
        <f t="shared" si="56"/>
        <v>410</v>
      </c>
      <c r="M290" s="26" t="s">
        <v>52</v>
      </c>
      <c r="N290" s="1" t="s">
        <v>356</v>
      </c>
      <c r="O290" s="1" t="s">
        <v>1010</v>
      </c>
      <c r="P290" s="1" t="s">
        <v>64</v>
      </c>
      <c r="Q290" s="1" t="s">
        <v>64</v>
      </c>
      <c r="R290" s="1" t="s">
        <v>63</v>
      </c>
      <c r="AV290" s="1" t="s">
        <v>52</v>
      </c>
      <c r="AW290" s="1" t="s">
        <v>1011</v>
      </c>
      <c r="AX290" s="1" t="s">
        <v>52</v>
      </c>
      <c r="AY290" s="1" t="s">
        <v>52</v>
      </c>
      <c r="AZ290" s="1" t="s">
        <v>52</v>
      </c>
    </row>
    <row r="291" spans="1:52" ht="30" customHeight="1" x14ac:dyDescent="0.3">
      <c r="A291" s="26" t="s">
        <v>709</v>
      </c>
      <c r="B291" s="26" t="s">
        <v>624</v>
      </c>
      <c r="C291" s="26" t="s">
        <v>625</v>
      </c>
      <c r="D291" s="27">
        <v>7.4999999999999997E-2</v>
      </c>
      <c r="E291" s="29">
        <f>단가대비표!O127</f>
        <v>0</v>
      </c>
      <c r="F291" s="32">
        <f t="shared" si="53"/>
        <v>0</v>
      </c>
      <c r="G291" s="29">
        <f>단가대비표!P127</f>
        <v>286219</v>
      </c>
      <c r="H291" s="32">
        <f t="shared" si="54"/>
        <v>21466.400000000001</v>
      </c>
      <c r="I291" s="29">
        <f>단가대비표!V127</f>
        <v>0</v>
      </c>
      <c r="J291" s="32">
        <f t="shared" si="55"/>
        <v>0</v>
      </c>
      <c r="K291" s="29">
        <f t="shared" si="56"/>
        <v>286219</v>
      </c>
      <c r="L291" s="32">
        <f t="shared" si="56"/>
        <v>21466.400000000001</v>
      </c>
      <c r="M291" s="26" t="s">
        <v>52</v>
      </c>
      <c r="N291" s="1" t="s">
        <v>356</v>
      </c>
      <c r="O291" s="1" t="s">
        <v>710</v>
      </c>
      <c r="P291" s="1" t="s">
        <v>64</v>
      </c>
      <c r="Q291" s="1" t="s">
        <v>64</v>
      </c>
      <c r="R291" s="1" t="s">
        <v>63</v>
      </c>
      <c r="V291">
        <v>1</v>
      </c>
      <c r="AV291" s="1" t="s">
        <v>52</v>
      </c>
      <c r="AW291" s="1" t="s">
        <v>1012</v>
      </c>
      <c r="AX291" s="1" t="s">
        <v>52</v>
      </c>
      <c r="AY291" s="1" t="s">
        <v>52</v>
      </c>
      <c r="AZ291" s="1" t="s">
        <v>52</v>
      </c>
    </row>
    <row r="292" spans="1:52" ht="30" customHeight="1" x14ac:dyDescent="0.3">
      <c r="A292" s="26" t="s">
        <v>696</v>
      </c>
      <c r="B292" s="26" t="s">
        <v>697</v>
      </c>
      <c r="C292" s="26" t="s">
        <v>556</v>
      </c>
      <c r="D292" s="27">
        <v>1</v>
      </c>
      <c r="E292" s="29">
        <f>TRUNC(SUMIF(V286:V292, RIGHTB(O292, 1), H286:H292)*U292, 2)</f>
        <v>643.99</v>
      </c>
      <c r="F292" s="32">
        <f t="shared" si="53"/>
        <v>643.9</v>
      </c>
      <c r="G292" s="29">
        <v>0</v>
      </c>
      <c r="H292" s="32">
        <f t="shared" si="54"/>
        <v>0</v>
      </c>
      <c r="I292" s="29">
        <v>0</v>
      </c>
      <c r="J292" s="32">
        <f t="shared" si="55"/>
        <v>0</v>
      </c>
      <c r="K292" s="29">
        <f t="shared" si="56"/>
        <v>643.9</v>
      </c>
      <c r="L292" s="32">
        <f t="shared" si="56"/>
        <v>643.9</v>
      </c>
      <c r="M292" s="26" t="s">
        <v>52</v>
      </c>
      <c r="N292" s="1" t="s">
        <v>356</v>
      </c>
      <c r="O292" s="1" t="s">
        <v>557</v>
      </c>
      <c r="P292" s="1" t="s">
        <v>64</v>
      </c>
      <c r="Q292" s="1" t="s">
        <v>64</v>
      </c>
      <c r="R292" s="1" t="s">
        <v>64</v>
      </c>
      <c r="S292">
        <v>1</v>
      </c>
      <c r="T292">
        <v>0</v>
      </c>
      <c r="U292">
        <v>0.03</v>
      </c>
      <c r="AV292" s="1" t="s">
        <v>52</v>
      </c>
      <c r="AW292" s="1" t="s">
        <v>1013</v>
      </c>
      <c r="AX292" s="1" t="s">
        <v>52</v>
      </c>
      <c r="AY292" s="1" t="s">
        <v>52</v>
      </c>
      <c r="AZ292" s="1" t="s">
        <v>52</v>
      </c>
    </row>
    <row r="293" spans="1:52" ht="30" customHeight="1" x14ac:dyDescent="0.3">
      <c r="A293" s="26" t="s">
        <v>631</v>
      </c>
      <c r="B293" s="26" t="s">
        <v>52</v>
      </c>
      <c r="C293" s="26" t="s">
        <v>52</v>
      </c>
      <c r="D293" s="27"/>
      <c r="E293" s="29"/>
      <c r="F293" s="32">
        <f>TRUNC(SUMIF(N286:N292, N285, F286:F292),0)</f>
        <v>2412</v>
      </c>
      <c r="G293" s="29"/>
      <c r="H293" s="32">
        <f>TRUNC(SUMIF(N286:N292, N285, H286:H292),0)</f>
        <v>21466</v>
      </c>
      <c r="I293" s="29"/>
      <c r="J293" s="32">
        <f>TRUNC(SUMIF(N286:N292, N285, J286:J292),0)</f>
        <v>0</v>
      </c>
      <c r="K293" s="29"/>
      <c r="L293" s="32">
        <f>F293+H293+J293</f>
        <v>23878</v>
      </c>
      <c r="M293" s="26" t="s">
        <v>52</v>
      </c>
      <c r="N293" s="1" t="s">
        <v>166</v>
      </c>
      <c r="O293" s="1" t="s">
        <v>166</v>
      </c>
      <c r="P293" s="1" t="s">
        <v>52</v>
      </c>
      <c r="Q293" s="1" t="s">
        <v>52</v>
      </c>
      <c r="R293" s="1" t="s">
        <v>52</v>
      </c>
      <c r="AV293" s="1" t="s">
        <v>52</v>
      </c>
      <c r="AW293" s="1" t="s">
        <v>52</v>
      </c>
      <c r="AX293" s="1" t="s">
        <v>52</v>
      </c>
      <c r="AY293" s="1" t="s">
        <v>52</v>
      </c>
      <c r="AZ293" s="1" t="s">
        <v>52</v>
      </c>
    </row>
    <row r="294" spans="1:52" ht="30" customHeight="1" x14ac:dyDescent="0.3">
      <c r="A294" s="27"/>
      <c r="B294" s="27"/>
      <c r="C294" s="27"/>
      <c r="D294" s="27"/>
      <c r="E294" s="29"/>
      <c r="F294" s="32"/>
      <c r="G294" s="29"/>
      <c r="H294" s="32"/>
      <c r="I294" s="29"/>
      <c r="J294" s="32"/>
      <c r="K294" s="29"/>
      <c r="L294" s="32"/>
      <c r="M294" s="27"/>
    </row>
    <row r="295" spans="1:52" ht="30" customHeight="1" x14ac:dyDescent="0.3">
      <c r="A295" s="23" t="s">
        <v>1014</v>
      </c>
      <c r="B295" s="24"/>
      <c r="C295" s="24"/>
      <c r="D295" s="24"/>
      <c r="E295" s="28"/>
      <c r="F295" s="31"/>
      <c r="G295" s="28"/>
      <c r="H295" s="31"/>
      <c r="I295" s="28"/>
      <c r="J295" s="31"/>
      <c r="K295" s="28"/>
      <c r="L295" s="31"/>
      <c r="M295" s="25"/>
      <c r="N295" s="1" t="s">
        <v>483</v>
      </c>
    </row>
    <row r="296" spans="1:52" ht="30" customHeight="1" x14ac:dyDescent="0.3">
      <c r="A296" s="26" t="s">
        <v>480</v>
      </c>
      <c r="B296" s="26" t="s">
        <v>481</v>
      </c>
      <c r="C296" s="26" t="s">
        <v>60</v>
      </c>
      <c r="D296" s="27">
        <v>1</v>
      </c>
      <c r="E296" s="29">
        <f>단가대비표!O22</f>
        <v>3368</v>
      </c>
      <c r="F296" s="32">
        <f>TRUNC(E296*D296,1)</f>
        <v>3368</v>
      </c>
      <c r="G296" s="29">
        <f>단가대비표!P22</f>
        <v>0</v>
      </c>
      <c r="H296" s="32">
        <f>TRUNC(G296*D296,1)</f>
        <v>0</v>
      </c>
      <c r="I296" s="29">
        <f>단가대비표!V22</f>
        <v>0</v>
      </c>
      <c r="J296" s="32">
        <f>TRUNC(I296*D296,1)</f>
        <v>0</v>
      </c>
      <c r="K296" s="29">
        <f t="shared" ref="K296:L300" si="57">TRUNC(E296+G296+I296,1)</f>
        <v>3368</v>
      </c>
      <c r="L296" s="32">
        <f t="shared" si="57"/>
        <v>3368</v>
      </c>
      <c r="M296" s="26" t="s">
        <v>52</v>
      </c>
      <c r="N296" s="1" t="s">
        <v>483</v>
      </c>
      <c r="O296" s="1" t="s">
        <v>1016</v>
      </c>
      <c r="P296" s="1" t="s">
        <v>64</v>
      </c>
      <c r="Q296" s="1" t="s">
        <v>64</v>
      </c>
      <c r="R296" s="1" t="s">
        <v>63</v>
      </c>
      <c r="V296">
        <v>1</v>
      </c>
      <c r="AV296" s="1" t="s">
        <v>52</v>
      </c>
      <c r="AW296" s="1" t="s">
        <v>1017</v>
      </c>
      <c r="AX296" s="1" t="s">
        <v>52</v>
      </c>
      <c r="AY296" s="1" t="s">
        <v>52</v>
      </c>
      <c r="AZ296" s="1" t="s">
        <v>52</v>
      </c>
    </row>
    <row r="297" spans="1:52" ht="30" customHeight="1" x14ac:dyDescent="0.3">
      <c r="A297" s="26" t="s">
        <v>480</v>
      </c>
      <c r="B297" s="26" t="s">
        <v>481</v>
      </c>
      <c r="C297" s="26" t="s">
        <v>60</v>
      </c>
      <c r="D297" s="27">
        <v>7.4999999999999997E-2</v>
      </c>
      <c r="E297" s="29">
        <f>단가대비표!O22</f>
        <v>3368</v>
      </c>
      <c r="F297" s="32">
        <f>TRUNC(E297*D297,1)</f>
        <v>252.6</v>
      </c>
      <c r="G297" s="29">
        <f>단가대비표!P22</f>
        <v>0</v>
      </c>
      <c r="H297" s="32">
        <f>TRUNC(G297*D297,1)</f>
        <v>0</v>
      </c>
      <c r="I297" s="29">
        <f>단가대비표!V22</f>
        <v>0</v>
      </c>
      <c r="J297" s="32">
        <f>TRUNC(I297*D297,1)</f>
        <v>0</v>
      </c>
      <c r="K297" s="29">
        <f t="shared" si="57"/>
        <v>3368</v>
      </c>
      <c r="L297" s="32">
        <f t="shared" si="57"/>
        <v>252.6</v>
      </c>
      <c r="M297" s="26" t="s">
        <v>52</v>
      </c>
      <c r="N297" s="1" t="s">
        <v>483</v>
      </c>
      <c r="O297" s="1" t="s">
        <v>1016</v>
      </c>
      <c r="P297" s="1" t="s">
        <v>64</v>
      </c>
      <c r="Q297" s="1" t="s">
        <v>64</v>
      </c>
      <c r="R297" s="1" t="s">
        <v>63</v>
      </c>
      <c r="AV297" s="1" t="s">
        <v>52</v>
      </c>
      <c r="AW297" s="1" t="s">
        <v>1017</v>
      </c>
      <c r="AX297" s="1" t="s">
        <v>52</v>
      </c>
      <c r="AY297" s="1" t="s">
        <v>52</v>
      </c>
      <c r="AZ297" s="1" t="s">
        <v>52</v>
      </c>
    </row>
    <row r="298" spans="1:52" ht="30" customHeight="1" x14ac:dyDescent="0.3">
      <c r="A298" s="26" t="s">
        <v>690</v>
      </c>
      <c r="B298" s="26" t="s">
        <v>691</v>
      </c>
      <c r="C298" s="26" t="s">
        <v>556</v>
      </c>
      <c r="D298" s="27">
        <v>1</v>
      </c>
      <c r="E298" s="29">
        <f>TRUNC(SUMIF(V296:V300, RIGHTB(O298, 1), F296:F300)*U298, 2)</f>
        <v>67.36</v>
      </c>
      <c r="F298" s="32">
        <f>TRUNC(E298*D298,1)</f>
        <v>67.3</v>
      </c>
      <c r="G298" s="29">
        <v>0</v>
      </c>
      <c r="H298" s="32">
        <f>TRUNC(G298*D298,1)</f>
        <v>0</v>
      </c>
      <c r="I298" s="29">
        <v>0</v>
      </c>
      <c r="J298" s="32">
        <f>TRUNC(I298*D298,1)</f>
        <v>0</v>
      </c>
      <c r="K298" s="29">
        <f t="shared" si="57"/>
        <v>67.3</v>
      </c>
      <c r="L298" s="32">
        <f t="shared" si="57"/>
        <v>67.3</v>
      </c>
      <c r="M298" s="26" t="s">
        <v>52</v>
      </c>
      <c r="N298" s="1" t="s">
        <v>483</v>
      </c>
      <c r="O298" s="1" t="s">
        <v>557</v>
      </c>
      <c r="P298" s="1" t="s">
        <v>64</v>
      </c>
      <c r="Q298" s="1" t="s">
        <v>64</v>
      </c>
      <c r="R298" s="1" t="s">
        <v>64</v>
      </c>
      <c r="S298">
        <v>0</v>
      </c>
      <c r="T298">
        <v>0</v>
      </c>
      <c r="U298">
        <v>0.02</v>
      </c>
      <c r="AV298" s="1" t="s">
        <v>52</v>
      </c>
      <c r="AW298" s="1" t="s">
        <v>1018</v>
      </c>
      <c r="AX298" s="1" t="s">
        <v>52</v>
      </c>
      <c r="AY298" s="1" t="s">
        <v>52</v>
      </c>
      <c r="AZ298" s="1" t="s">
        <v>52</v>
      </c>
    </row>
    <row r="299" spans="1:52" ht="30" customHeight="1" x14ac:dyDescent="0.3">
      <c r="A299" s="26" t="s">
        <v>805</v>
      </c>
      <c r="B299" s="26" t="s">
        <v>624</v>
      </c>
      <c r="C299" s="26" t="s">
        <v>625</v>
      </c>
      <c r="D299" s="27">
        <v>2.1999999999999999E-2</v>
      </c>
      <c r="E299" s="29">
        <f>단가대비표!O130</f>
        <v>0</v>
      </c>
      <c r="F299" s="32">
        <f>TRUNC(E299*D299,1)</f>
        <v>0</v>
      </c>
      <c r="G299" s="29">
        <f>단가대비표!P130</f>
        <v>438070</v>
      </c>
      <c r="H299" s="32">
        <f>TRUNC(G299*D299,1)</f>
        <v>9637.5</v>
      </c>
      <c r="I299" s="29">
        <f>단가대비표!V130</f>
        <v>0</v>
      </c>
      <c r="J299" s="32">
        <f>TRUNC(I299*D299,1)</f>
        <v>0</v>
      </c>
      <c r="K299" s="29">
        <f t="shared" si="57"/>
        <v>438070</v>
      </c>
      <c r="L299" s="32">
        <f t="shared" si="57"/>
        <v>9637.5</v>
      </c>
      <c r="M299" s="26" t="s">
        <v>52</v>
      </c>
      <c r="N299" s="1" t="s">
        <v>483</v>
      </c>
      <c r="O299" s="1" t="s">
        <v>806</v>
      </c>
      <c r="P299" s="1" t="s">
        <v>64</v>
      </c>
      <c r="Q299" s="1" t="s">
        <v>64</v>
      </c>
      <c r="R299" s="1" t="s">
        <v>63</v>
      </c>
      <c r="W299">
        <v>2</v>
      </c>
      <c r="AV299" s="1" t="s">
        <v>52</v>
      </c>
      <c r="AW299" s="1" t="s">
        <v>1019</v>
      </c>
      <c r="AX299" s="1" t="s">
        <v>52</v>
      </c>
      <c r="AY299" s="1" t="s">
        <v>52</v>
      </c>
      <c r="AZ299" s="1" t="s">
        <v>52</v>
      </c>
    </row>
    <row r="300" spans="1:52" ht="30" customHeight="1" x14ac:dyDescent="0.3">
      <c r="A300" s="26" t="s">
        <v>696</v>
      </c>
      <c r="B300" s="26" t="s">
        <v>697</v>
      </c>
      <c r="C300" s="26" t="s">
        <v>556</v>
      </c>
      <c r="D300" s="27">
        <v>1</v>
      </c>
      <c r="E300" s="29">
        <f>TRUNC(SUMIF(W296:W300, RIGHTB(O300, 1), H296:H300)*U300, 2)</f>
        <v>289.12</v>
      </c>
      <c r="F300" s="32">
        <f>TRUNC(E300*D300,1)</f>
        <v>289.10000000000002</v>
      </c>
      <c r="G300" s="29">
        <v>0</v>
      </c>
      <c r="H300" s="32">
        <f>TRUNC(G300*D300,1)</f>
        <v>0</v>
      </c>
      <c r="I300" s="29">
        <v>0</v>
      </c>
      <c r="J300" s="32">
        <f>TRUNC(I300*D300,1)</f>
        <v>0</v>
      </c>
      <c r="K300" s="29">
        <f t="shared" si="57"/>
        <v>289.10000000000002</v>
      </c>
      <c r="L300" s="32">
        <f t="shared" si="57"/>
        <v>289.10000000000002</v>
      </c>
      <c r="M300" s="26" t="s">
        <v>52</v>
      </c>
      <c r="N300" s="1" t="s">
        <v>483</v>
      </c>
      <c r="O300" s="1" t="s">
        <v>698</v>
      </c>
      <c r="P300" s="1" t="s">
        <v>64</v>
      </c>
      <c r="Q300" s="1" t="s">
        <v>64</v>
      </c>
      <c r="R300" s="1" t="s">
        <v>64</v>
      </c>
      <c r="S300">
        <v>1</v>
      </c>
      <c r="T300">
        <v>0</v>
      </c>
      <c r="U300">
        <v>0.03</v>
      </c>
      <c r="AV300" s="1" t="s">
        <v>52</v>
      </c>
      <c r="AW300" s="1" t="s">
        <v>1020</v>
      </c>
      <c r="AX300" s="1" t="s">
        <v>52</v>
      </c>
      <c r="AY300" s="1" t="s">
        <v>52</v>
      </c>
      <c r="AZ300" s="1" t="s">
        <v>52</v>
      </c>
    </row>
    <row r="301" spans="1:52" ht="30" customHeight="1" x14ac:dyDescent="0.3">
      <c r="A301" s="26" t="s">
        <v>631</v>
      </c>
      <c r="B301" s="26" t="s">
        <v>52</v>
      </c>
      <c r="C301" s="26" t="s">
        <v>52</v>
      </c>
      <c r="D301" s="27"/>
      <c r="E301" s="29"/>
      <c r="F301" s="32">
        <f>TRUNC(SUMIF(N296:N300, N295, F296:F300),0)</f>
        <v>3977</v>
      </c>
      <c r="G301" s="29"/>
      <c r="H301" s="32">
        <f>TRUNC(SUMIF(N296:N300, N295, H296:H300),0)</f>
        <v>9637</v>
      </c>
      <c r="I301" s="29"/>
      <c r="J301" s="32">
        <f>TRUNC(SUMIF(N296:N300, N295, J296:J300),0)</f>
        <v>0</v>
      </c>
      <c r="K301" s="29"/>
      <c r="L301" s="32">
        <f>F301+H301+J301</f>
        <v>13614</v>
      </c>
      <c r="M301" s="26" t="s">
        <v>52</v>
      </c>
      <c r="N301" s="1" t="s">
        <v>166</v>
      </c>
      <c r="O301" s="1" t="s">
        <v>166</v>
      </c>
      <c r="P301" s="1" t="s">
        <v>52</v>
      </c>
      <c r="Q301" s="1" t="s">
        <v>52</v>
      </c>
      <c r="R301" s="1" t="s">
        <v>52</v>
      </c>
      <c r="AV301" s="1" t="s">
        <v>52</v>
      </c>
      <c r="AW301" s="1" t="s">
        <v>52</v>
      </c>
      <c r="AX301" s="1" t="s">
        <v>52</v>
      </c>
      <c r="AY301" s="1" t="s">
        <v>52</v>
      </c>
      <c r="AZ301" s="1" t="s">
        <v>52</v>
      </c>
    </row>
    <row r="302" spans="1:52" ht="30" customHeight="1" x14ac:dyDescent="0.3">
      <c r="A302" s="27"/>
      <c r="B302" s="27"/>
      <c r="C302" s="27"/>
      <c r="D302" s="27"/>
      <c r="E302" s="29"/>
      <c r="F302" s="32"/>
      <c r="G302" s="29"/>
      <c r="H302" s="32"/>
      <c r="I302" s="29"/>
      <c r="J302" s="32"/>
      <c r="K302" s="29"/>
      <c r="L302" s="32"/>
      <c r="M302" s="27"/>
    </row>
    <row r="303" spans="1:52" ht="30" customHeight="1" x14ac:dyDescent="0.3">
      <c r="A303" s="23" t="s">
        <v>1021</v>
      </c>
      <c r="B303" s="24"/>
      <c r="C303" s="24"/>
      <c r="D303" s="24"/>
      <c r="E303" s="28"/>
      <c r="F303" s="31"/>
      <c r="G303" s="28"/>
      <c r="H303" s="31"/>
      <c r="I303" s="28"/>
      <c r="J303" s="31"/>
      <c r="K303" s="28"/>
      <c r="L303" s="31"/>
      <c r="M303" s="25"/>
      <c r="N303" s="1" t="s">
        <v>334</v>
      </c>
    </row>
    <row r="304" spans="1:52" ht="30" customHeight="1" x14ac:dyDescent="0.3">
      <c r="A304" s="26" t="s">
        <v>331</v>
      </c>
      <c r="B304" s="26" t="s">
        <v>332</v>
      </c>
      <c r="C304" s="26" t="s">
        <v>1022</v>
      </c>
      <c r="D304" s="27">
        <v>1</v>
      </c>
      <c r="E304" s="29">
        <f>단가대비표!O23</f>
        <v>356</v>
      </c>
      <c r="F304" s="32">
        <f>TRUNC(E304*D304,1)</f>
        <v>356</v>
      </c>
      <c r="G304" s="29">
        <f>단가대비표!P23</f>
        <v>0</v>
      </c>
      <c r="H304" s="32">
        <f>TRUNC(G304*D304,1)</f>
        <v>0</v>
      </c>
      <c r="I304" s="29">
        <f>단가대비표!V23</f>
        <v>0</v>
      </c>
      <c r="J304" s="32">
        <f>TRUNC(I304*D304,1)</f>
        <v>0</v>
      </c>
      <c r="K304" s="29">
        <f t="shared" ref="K304:L308" si="58">TRUNC(E304+G304+I304,1)</f>
        <v>356</v>
      </c>
      <c r="L304" s="32">
        <f t="shared" si="58"/>
        <v>356</v>
      </c>
      <c r="M304" s="26" t="s">
        <v>52</v>
      </c>
      <c r="N304" s="1" t="s">
        <v>334</v>
      </c>
      <c r="O304" s="1" t="s">
        <v>1023</v>
      </c>
      <c r="P304" s="1" t="s">
        <v>64</v>
      </c>
      <c r="Q304" s="1" t="s">
        <v>64</v>
      </c>
      <c r="R304" s="1" t="s">
        <v>63</v>
      </c>
      <c r="V304">
        <v>1</v>
      </c>
      <c r="AV304" s="1" t="s">
        <v>52</v>
      </c>
      <c r="AW304" s="1" t="s">
        <v>1024</v>
      </c>
      <c r="AX304" s="1" t="s">
        <v>52</v>
      </c>
      <c r="AY304" s="1" t="s">
        <v>52</v>
      </c>
      <c r="AZ304" s="1" t="s">
        <v>52</v>
      </c>
    </row>
    <row r="305" spans="1:52" ht="30" customHeight="1" x14ac:dyDescent="0.3">
      <c r="A305" s="26" t="s">
        <v>331</v>
      </c>
      <c r="B305" s="26" t="s">
        <v>332</v>
      </c>
      <c r="C305" s="26" t="s">
        <v>1022</v>
      </c>
      <c r="D305" s="27">
        <v>7.4999999999999997E-2</v>
      </c>
      <c r="E305" s="29">
        <f>단가대비표!O23</f>
        <v>356</v>
      </c>
      <c r="F305" s="32">
        <f>TRUNC(E305*D305,1)</f>
        <v>26.7</v>
      </c>
      <c r="G305" s="29">
        <f>단가대비표!P23</f>
        <v>0</v>
      </c>
      <c r="H305" s="32">
        <f>TRUNC(G305*D305,1)</f>
        <v>0</v>
      </c>
      <c r="I305" s="29">
        <f>단가대비표!V23</f>
        <v>0</v>
      </c>
      <c r="J305" s="32">
        <f>TRUNC(I305*D305,1)</f>
        <v>0</v>
      </c>
      <c r="K305" s="29">
        <f t="shared" si="58"/>
        <v>356</v>
      </c>
      <c r="L305" s="32">
        <f t="shared" si="58"/>
        <v>26.7</v>
      </c>
      <c r="M305" s="26" t="s">
        <v>52</v>
      </c>
      <c r="N305" s="1" t="s">
        <v>334</v>
      </c>
      <c r="O305" s="1" t="s">
        <v>1023</v>
      </c>
      <c r="P305" s="1" t="s">
        <v>64</v>
      </c>
      <c r="Q305" s="1" t="s">
        <v>64</v>
      </c>
      <c r="R305" s="1" t="s">
        <v>63</v>
      </c>
      <c r="AV305" s="1" t="s">
        <v>52</v>
      </c>
      <c r="AW305" s="1" t="s">
        <v>1024</v>
      </c>
      <c r="AX305" s="1" t="s">
        <v>52</v>
      </c>
      <c r="AY305" s="1" t="s">
        <v>52</v>
      </c>
      <c r="AZ305" s="1" t="s">
        <v>52</v>
      </c>
    </row>
    <row r="306" spans="1:52" ht="30" customHeight="1" x14ac:dyDescent="0.3">
      <c r="A306" s="26" t="s">
        <v>690</v>
      </c>
      <c r="B306" s="26" t="s">
        <v>691</v>
      </c>
      <c r="C306" s="26" t="s">
        <v>556</v>
      </c>
      <c r="D306" s="27">
        <v>1</v>
      </c>
      <c r="E306" s="29">
        <f>TRUNC(SUMIF(V304:V308, RIGHTB(O306, 1), F304:F308)*U306, 2)</f>
        <v>7.12</v>
      </c>
      <c r="F306" s="32">
        <f>TRUNC(E306*D306,1)</f>
        <v>7.1</v>
      </c>
      <c r="G306" s="29">
        <v>0</v>
      </c>
      <c r="H306" s="32">
        <f>TRUNC(G306*D306,1)</f>
        <v>0</v>
      </c>
      <c r="I306" s="29">
        <v>0</v>
      </c>
      <c r="J306" s="32">
        <f>TRUNC(I306*D306,1)</f>
        <v>0</v>
      </c>
      <c r="K306" s="29">
        <f t="shared" si="58"/>
        <v>7.1</v>
      </c>
      <c r="L306" s="32">
        <f t="shared" si="58"/>
        <v>7.1</v>
      </c>
      <c r="M306" s="26" t="s">
        <v>52</v>
      </c>
      <c r="N306" s="1" t="s">
        <v>334</v>
      </c>
      <c r="O306" s="1" t="s">
        <v>557</v>
      </c>
      <c r="P306" s="1" t="s">
        <v>64</v>
      </c>
      <c r="Q306" s="1" t="s">
        <v>64</v>
      </c>
      <c r="R306" s="1" t="s">
        <v>64</v>
      </c>
      <c r="S306">
        <v>0</v>
      </c>
      <c r="T306">
        <v>0</v>
      </c>
      <c r="U306">
        <v>0.02</v>
      </c>
      <c r="AV306" s="1" t="s">
        <v>52</v>
      </c>
      <c r="AW306" s="1" t="s">
        <v>1025</v>
      </c>
      <c r="AX306" s="1" t="s">
        <v>52</v>
      </c>
      <c r="AY306" s="1" t="s">
        <v>52</v>
      </c>
      <c r="AZ306" s="1" t="s">
        <v>52</v>
      </c>
    </row>
    <row r="307" spans="1:52" ht="30" customHeight="1" x14ac:dyDescent="0.3">
      <c r="A307" s="26" t="s">
        <v>709</v>
      </c>
      <c r="B307" s="26" t="s">
        <v>624</v>
      </c>
      <c r="C307" s="26" t="s">
        <v>625</v>
      </c>
      <c r="D307" s="27">
        <v>1.4E-2</v>
      </c>
      <c r="E307" s="29">
        <f>단가대비표!O127</f>
        <v>0</v>
      </c>
      <c r="F307" s="32">
        <f>TRUNC(E307*D307,1)</f>
        <v>0</v>
      </c>
      <c r="G307" s="29">
        <f>단가대비표!P127</f>
        <v>286219</v>
      </c>
      <c r="H307" s="32">
        <f>TRUNC(G307*D307,1)</f>
        <v>4007</v>
      </c>
      <c r="I307" s="29">
        <f>단가대비표!V127</f>
        <v>0</v>
      </c>
      <c r="J307" s="32">
        <f>TRUNC(I307*D307,1)</f>
        <v>0</v>
      </c>
      <c r="K307" s="29">
        <f t="shared" si="58"/>
        <v>286219</v>
      </c>
      <c r="L307" s="32">
        <f t="shared" si="58"/>
        <v>4007</v>
      </c>
      <c r="M307" s="26" t="s">
        <v>52</v>
      </c>
      <c r="N307" s="1" t="s">
        <v>334</v>
      </c>
      <c r="O307" s="1" t="s">
        <v>710</v>
      </c>
      <c r="P307" s="1" t="s">
        <v>64</v>
      </c>
      <c r="Q307" s="1" t="s">
        <v>64</v>
      </c>
      <c r="R307" s="1" t="s">
        <v>63</v>
      </c>
      <c r="W307">
        <v>2</v>
      </c>
      <c r="AV307" s="1" t="s">
        <v>52</v>
      </c>
      <c r="AW307" s="1" t="s">
        <v>1026</v>
      </c>
      <c r="AX307" s="1" t="s">
        <v>52</v>
      </c>
      <c r="AY307" s="1" t="s">
        <v>52</v>
      </c>
      <c r="AZ307" s="1" t="s">
        <v>52</v>
      </c>
    </row>
    <row r="308" spans="1:52" ht="30" customHeight="1" x14ac:dyDescent="0.3">
      <c r="A308" s="26" t="s">
        <v>696</v>
      </c>
      <c r="B308" s="26" t="s">
        <v>697</v>
      </c>
      <c r="C308" s="26" t="s">
        <v>556</v>
      </c>
      <c r="D308" s="27">
        <v>1</v>
      </c>
      <c r="E308" s="29">
        <f>TRUNC(SUMIF(W304:W308, RIGHTB(O308, 1), H304:H308)*U308, 2)</f>
        <v>120.21</v>
      </c>
      <c r="F308" s="32">
        <f>TRUNC(E308*D308,1)</f>
        <v>120.2</v>
      </c>
      <c r="G308" s="29">
        <v>0</v>
      </c>
      <c r="H308" s="32">
        <f>TRUNC(G308*D308,1)</f>
        <v>0</v>
      </c>
      <c r="I308" s="29">
        <v>0</v>
      </c>
      <c r="J308" s="32">
        <f>TRUNC(I308*D308,1)</f>
        <v>0</v>
      </c>
      <c r="K308" s="29">
        <f t="shared" si="58"/>
        <v>120.2</v>
      </c>
      <c r="L308" s="32">
        <f t="shared" si="58"/>
        <v>120.2</v>
      </c>
      <c r="M308" s="26" t="s">
        <v>52</v>
      </c>
      <c r="N308" s="1" t="s">
        <v>334</v>
      </c>
      <c r="O308" s="1" t="s">
        <v>698</v>
      </c>
      <c r="P308" s="1" t="s">
        <v>64</v>
      </c>
      <c r="Q308" s="1" t="s">
        <v>64</v>
      </c>
      <c r="R308" s="1" t="s">
        <v>64</v>
      </c>
      <c r="S308">
        <v>1</v>
      </c>
      <c r="T308">
        <v>0</v>
      </c>
      <c r="U308">
        <v>0.03</v>
      </c>
      <c r="AV308" s="1" t="s">
        <v>52</v>
      </c>
      <c r="AW308" s="1" t="s">
        <v>1025</v>
      </c>
      <c r="AX308" s="1" t="s">
        <v>52</v>
      </c>
      <c r="AY308" s="1" t="s">
        <v>52</v>
      </c>
      <c r="AZ308" s="1" t="s">
        <v>52</v>
      </c>
    </row>
    <row r="309" spans="1:52" ht="30" customHeight="1" x14ac:dyDescent="0.3">
      <c r="A309" s="26" t="s">
        <v>631</v>
      </c>
      <c r="B309" s="26" t="s">
        <v>52</v>
      </c>
      <c r="C309" s="26" t="s">
        <v>52</v>
      </c>
      <c r="D309" s="27"/>
      <c r="E309" s="29"/>
      <c r="F309" s="32">
        <f>TRUNC(SUMIF(N304:N308, N303, F304:F308),0)</f>
        <v>510</v>
      </c>
      <c r="G309" s="29"/>
      <c r="H309" s="32">
        <f>TRUNC(SUMIF(N304:N308, N303, H304:H308),0)</f>
        <v>4007</v>
      </c>
      <c r="I309" s="29"/>
      <c r="J309" s="32">
        <f>TRUNC(SUMIF(N304:N308, N303, J304:J308),0)</f>
        <v>0</v>
      </c>
      <c r="K309" s="29"/>
      <c r="L309" s="32">
        <f>F309+H309+J309</f>
        <v>4517</v>
      </c>
      <c r="M309" s="26" t="s">
        <v>52</v>
      </c>
      <c r="N309" s="1" t="s">
        <v>166</v>
      </c>
      <c r="O309" s="1" t="s">
        <v>166</v>
      </c>
      <c r="P309" s="1" t="s">
        <v>52</v>
      </c>
      <c r="Q309" s="1" t="s">
        <v>52</v>
      </c>
      <c r="R309" s="1" t="s">
        <v>52</v>
      </c>
      <c r="AV309" s="1" t="s">
        <v>52</v>
      </c>
      <c r="AW309" s="1" t="s">
        <v>52</v>
      </c>
      <c r="AX309" s="1" t="s">
        <v>52</v>
      </c>
      <c r="AY309" s="1" t="s">
        <v>52</v>
      </c>
      <c r="AZ309" s="1" t="s">
        <v>52</v>
      </c>
    </row>
    <row r="310" spans="1:52" ht="30" customHeight="1" x14ac:dyDescent="0.3">
      <c r="A310" s="27"/>
      <c r="B310" s="27"/>
      <c r="C310" s="27"/>
      <c r="D310" s="27"/>
      <c r="E310" s="29"/>
      <c r="F310" s="32"/>
      <c r="G310" s="29"/>
      <c r="H310" s="32"/>
      <c r="I310" s="29"/>
      <c r="J310" s="32"/>
      <c r="K310" s="29"/>
      <c r="L310" s="32"/>
      <c r="M310" s="27"/>
    </row>
    <row r="311" spans="1:52" ht="30" customHeight="1" x14ac:dyDescent="0.3">
      <c r="A311" s="23" t="s">
        <v>1027</v>
      </c>
      <c r="B311" s="24"/>
      <c r="C311" s="24"/>
      <c r="D311" s="24"/>
      <c r="E311" s="28"/>
      <c r="F311" s="31"/>
      <c r="G311" s="28"/>
      <c r="H311" s="31"/>
      <c r="I311" s="28"/>
      <c r="J311" s="31"/>
      <c r="K311" s="28"/>
      <c r="L311" s="31"/>
      <c r="M311" s="25"/>
      <c r="N311" s="1" t="s">
        <v>471</v>
      </c>
    </row>
    <row r="312" spans="1:52" ht="30" customHeight="1" x14ac:dyDescent="0.3">
      <c r="A312" s="26" t="s">
        <v>331</v>
      </c>
      <c r="B312" s="26" t="s">
        <v>469</v>
      </c>
      <c r="C312" s="26" t="s">
        <v>1022</v>
      </c>
      <c r="D312" s="27">
        <v>1</v>
      </c>
      <c r="E312" s="29">
        <f>단가대비표!O24</f>
        <v>544</v>
      </c>
      <c r="F312" s="32">
        <f>TRUNC(E312*D312,1)</f>
        <v>544</v>
      </c>
      <c r="G312" s="29">
        <f>단가대비표!P24</f>
        <v>0</v>
      </c>
      <c r="H312" s="32">
        <f>TRUNC(G312*D312,1)</f>
        <v>0</v>
      </c>
      <c r="I312" s="29">
        <f>단가대비표!V24</f>
        <v>0</v>
      </c>
      <c r="J312" s="32">
        <f>TRUNC(I312*D312,1)</f>
        <v>0</v>
      </c>
      <c r="K312" s="29">
        <f t="shared" ref="K312:L316" si="59">TRUNC(E312+G312+I312,1)</f>
        <v>544</v>
      </c>
      <c r="L312" s="32">
        <f t="shared" si="59"/>
        <v>544</v>
      </c>
      <c r="M312" s="26" t="s">
        <v>52</v>
      </c>
      <c r="N312" s="1" t="s">
        <v>471</v>
      </c>
      <c r="O312" s="1" t="s">
        <v>1028</v>
      </c>
      <c r="P312" s="1" t="s">
        <v>64</v>
      </c>
      <c r="Q312" s="1" t="s">
        <v>64</v>
      </c>
      <c r="R312" s="1" t="s">
        <v>63</v>
      </c>
      <c r="V312">
        <v>1</v>
      </c>
      <c r="AV312" s="1" t="s">
        <v>52</v>
      </c>
      <c r="AW312" s="1" t="s">
        <v>1029</v>
      </c>
      <c r="AX312" s="1" t="s">
        <v>52</v>
      </c>
      <c r="AY312" s="1" t="s">
        <v>52</v>
      </c>
      <c r="AZ312" s="1" t="s">
        <v>52</v>
      </c>
    </row>
    <row r="313" spans="1:52" ht="30" customHeight="1" x14ac:dyDescent="0.3">
      <c r="A313" s="26" t="s">
        <v>331</v>
      </c>
      <c r="B313" s="26" t="s">
        <v>469</v>
      </c>
      <c r="C313" s="26" t="s">
        <v>1022</v>
      </c>
      <c r="D313" s="27">
        <v>7.4999999999999997E-2</v>
      </c>
      <c r="E313" s="29">
        <f>단가대비표!O24</f>
        <v>544</v>
      </c>
      <c r="F313" s="32">
        <f>TRUNC(E313*D313,1)</f>
        <v>40.799999999999997</v>
      </c>
      <c r="G313" s="29">
        <f>단가대비표!P24</f>
        <v>0</v>
      </c>
      <c r="H313" s="32">
        <f>TRUNC(G313*D313,1)</f>
        <v>0</v>
      </c>
      <c r="I313" s="29">
        <f>단가대비표!V24</f>
        <v>0</v>
      </c>
      <c r="J313" s="32">
        <f>TRUNC(I313*D313,1)</f>
        <v>0</v>
      </c>
      <c r="K313" s="29">
        <f t="shared" si="59"/>
        <v>544</v>
      </c>
      <c r="L313" s="32">
        <f t="shared" si="59"/>
        <v>40.799999999999997</v>
      </c>
      <c r="M313" s="26" t="s">
        <v>52</v>
      </c>
      <c r="N313" s="1" t="s">
        <v>471</v>
      </c>
      <c r="O313" s="1" t="s">
        <v>1028</v>
      </c>
      <c r="P313" s="1" t="s">
        <v>64</v>
      </c>
      <c r="Q313" s="1" t="s">
        <v>64</v>
      </c>
      <c r="R313" s="1" t="s">
        <v>63</v>
      </c>
      <c r="AV313" s="1" t="s">
        <v>52</v>
      </c>
      <c r="AW313" s="1" t="s">
        <v>1029</v>
      </c>
      <c r="AX313" s="1" t="s">
        <v>52</v>
      </c>
      <c r="AY313" s="1" t="s">
        <v>52</v>
      </c>
      <c r="AZ313" s="1" t="s">
        <v>52</v>
      </c>
    </row>
    <row r="314" spans="1:52" ht="30" customHeight="1" x14ac:dyDescent="0.3">
      <c r="A314" s="26" t="s">
        <v>690</v>
      </c>
      <c r="B314" s="26" t="s">
        <v>691</v>
      </c>
      <c r="C314" s="26" t="s">
        <v>556</v>
      </c>
      <c r="D314" s="27">
        <v>1</v>
      </c>
      <c r="E314" s="29">
        <f>TRUNC(SUMIF(V312:V316, RIGHTB(O314, 1), F312:F316)*U314, 2)</f>
        <v>10.88</v>
      </c>
      <c r="F314" s="32">
        <f>TRUNC(E314*D314,1)</f>
        <v>10.8</v>
      </c>
      <c r="G314" s="29">
        <v>0</v>
      </c>
      <c r="H314" s="32">
        <f>TRUNC(G314*D314,1)</f>
        <v>0</v>
      </c>
      <c r="I314" s="29">
        <v>0</v>
      </c>
      <c r="J314" s="32">
        <f>TRUNC(I314*D314,1)</f>
        <v>0</v>
      </c>
      <c r="K314" s="29">
        <f t="shared" si="59"/>
        <v>10.8</v>
      </c>
      <c r="L314" s="32">
        <f t="shared" si="59"/>
        <v>10.8</v>
      </c>
      <c r="M314" s="26" t="s">
        <v>52</v>
      </c>
      <c r="N314" s="1" t="s">
        <v>471</v>
      </c>
      <c r="O314" s="1" t="s">
        <v>557</v>
      </c>
      <c r="P314" s="1" t="s">
        <v>64</v>
      </c>
      <c r="Q314" s="1" t="s">
        <v>64</v>
      </c>
      <c r="R314" s="1" t="s">
        <v>64</v>
      </c>
      <c r="S314">
        <v>0</v>
      </c>
      <c r="T314">
        <v>0</v>
      </c>
      <c r="U314">
        <v>0.02</v>
      </c>
      <c r="AV314" s="1" t="s">
        <v>52</v>
      </c>
      <c r="AW314" s="1" t="s">
        <v>1030</v>
      </c>
      <c r="AX314" s="1" t="s">
        <v>52</v>
      </c>
      <c r="AY314" s="1" t="s">
        <v>52</v>
      </c>
      <c r="AZ314" s="1" t="s">
        <v>52</v>
      </c>
    </row>
    <row r="315" spans="1:52" ht="30" customHeight="1" x14ac:dyDescent="0.3">
      <c r="A315" s="26" t="s">
        <v>709</v>
      </c>
      <c r="B315" s="26" t="s">
        <v>624</v>
      </c>
      <c r="C315" s="26" t="s">
        <v>625</v>
      </c>
      <c r="D315" s="27">
        <v>1.4E-2</v>
      </c>
      <c r="E315" s="29">
        <f>단가대비표!O127</f>
        <v>0</v>
      </c>
      <c r="F315" s="32">
        <f>TRUNC(E315*D315,1)</f>
        <v>0</v>
      </c>
      <c r="G315" s="29">
        <f>단가대비표!P127</f>
        <v>286219</v>
      </c>
      <c r="H315" s="32">
        <f>TRUNC(G315*D315,1)</f>
        <v>4007</v>
      </c>
      <c r="I315" s="29">
        <f>단가대비표!V127</f>
        <v>0</v>
      </c>
      <c r="J315" s="32">
        <f>TRUNC(I315*D315,1)</f>
        <v>0</v>
      </c>
      <c r="K315" s="29">
        <f t="shared" si="59"/>
        <v>286219</v>
      </c>
      <c r="L315" s="32">
        <f t="shared" si="59"/>
        <v>4007</v>
      </c>
      <c r="M315" s="26" t="s">
        <v>52</v>
      </c>
      <c r="N315" s="1" t="s">
        <v>471</v>
      </c>
      <c r="O315" s="1" t="s">
        <v>710</v>
      </c>
      <c r="P315" s="1" t="s">
        <v>64</v>
      </c>
      <c r="Q315" s="1" t="s">
        <v>64</v>
      </c>
      <c r="R315" s="1" t="s">
        <v>63</v>
      </c>
      <c r="W315">
        <v>2</v>
      </c>
      <c r="AV315" s="1" t="s">
        <v>52</v>
      </c>
      <c r="AW315" s="1" t="s">
        <v>1031</v>
      </c>
      <c r="AX315" s="1" t="s">
        <v>52</v>
      </c>
      <c r="AY315" s="1" t="s">
        <v>52</v>
      </c>
      <c r="AZ315" s="1" t="s">
        <v>52</v>
      </c>
    </row>
    <row r="316" spans="1:52" ht="30" customHeight="1" x14ac:dyDescent="0.3">
      <c r="A316" s="26" t="s">
        <v>696</v>
      </c>
      <c r="B316" s="26" t="s">
        <v>697</v>
      </c>
      <c r="C316" s="26" t="s">
        <v>556</v>
      </c>
      <c r="D316" s="27">
        <v>1</v>
      </c>
      <c r="E316" s="29">
        <f>TRUNC(SUMIF(W312:W316, RIGHTB(O316, 1), H312:H316)*U316, 2)</f>
        <v>120.21</v>
      </c>
      <c r="F316" s="32">
        <f>TRUNC(E316*D316,1)</f>
        <v>120.2</v>
      </c>
      <c r="G316" s="29">
        <v>0</v>
      </c>
      <c r="H316" s="32">
        <f>TRUNC(G316*D316,1)</f>
        <v>0</v>
      </c>
      <c r="I316" s="29">
        <v>0</v>
      </c>
      <c r="J316" s="32">
        <f>TRUNC(I316*D316,1)</f>
        <v>0</v>
      </c>
      <c r="K316" s="29">
        <f t="shared" si="59"/>
        <v>120.2</v>
      </c>
      <c r="L316" s="32">
        <f t="shared" si="59"/>
        <v>120.2</v>
      </c>
      <c r="M316" s="26" t="s">
        <v>52</v>
      </c>
      <c r="N316" s="1" t="s">
        <v>471</v>
      </c>
      <c r="O316" s="1" t="s">
        <v>698</v>
      </c>
      <c r="P316" s="1" t="s">
        <v>64</v>
      </c>
      <c r="Q316" s="1" t="s">
        <v>64</v>
      </c>
      <c r="R316" s="1" t="s">
        <v>64</v>
      </c>
      <c r="S316">
        <v>1</v>
      </c>
      <c r="T316">
        <v>0</v>
      </c>
      <c r="U316">
        <v>0.03</v>
      </c>
      <c r="AV316" s="1" t="s">
        <v>52</v>
      </c>
      <c r="AW316" s="1" t="s">
        <v>1030</v>
      </c>
      <c r="AX316" s="1" t="s">
        <v>52</v>
      </c>
      <c r="AY316" s="1" t="s">
        <v>52</v>
      </c>
      <c r="AZ316" s="1" t="s">
        <v>52</v>
      </c>
    </row>
    <row r="317" spans="1:52" ht="30" customHeight="1" x14ac:dyDescent="0.3">
      <c r="A317" s="26" t="s">
        <v>631</v>
      </c>
      <c r="B317" s="26" t="s">
        <v>52</v>
      </c>
      <c r="C317" s="26" t="s">
        <v>52</v>
      </c>
      <c r="D317" s="27"/>
      <c r="E317" s="29"/>
      <c r="F317" s="32">
        <f>TRUNC(SUMIF(N312:N316, N311, F312:F316),0)</f>
        <v>715</v>
      </c>
      <c r="G317" s="29"/>
      <c r="H317" s="32">
        <f>TRUNC(SUMIF(N312:N316, N311, H312:H316),0)</f>
        <v>4007</v>
      </c>
      <c r="I317" s="29"/>
      <c r="J317" s="32">
        <f>TRUNC(SUMIF(N312:N316, N311, J312:J316),0)</f>
        <v>0</v>
      </c>
      <c r="K317" s="29"/>
      <c r="L317" s="32">
        <f>F317+H317+J317</f>
        <v>4722</v>
      </c>
      <c r="M317" s="26" t="s">
        <v>52</v>
      </c>
      <c r="N317" s="1" t="s">
        <v>166</v>
      </c>
      <c r="O317" s="1" t="s">
        <v>166</v>
      </c>
      <c r="P317" s="1" t="s">
        <v>52</v>
      </c>
      <c r="Q317" s="1" t="s">
        <v>52</v>
      </c>
      <c r="R317" s="1" t="s">
        <v>52</v>
      </c>
      <c r="AV317" s="1" t="s">
        <v>52</v>
      </c>
      <c r="AW317" s="1" t="s">
        <v>52</v>
      </c>
      <c r="AX317" s="1" t="s">
        <v>52</v>
      </c>
      <c r="AY317" s="1" t="s">
        <v>52</v>
      </c>
      <c r="AZ317" s="1" t="s">
        <v>52</v>
      </c>
    </row>
    <row r="318" spans="1:52" ht="30" customHeight="1" x14ac:dyDescent="0.3">
      <c r="A318" s="27"/>
      <c r="B318" s="27"/>
      <c r="C318" s="27"/>
      <c r="D318" s="27"/>
      <c r="E318" s="29"/>
      <c r="F318" s="32"/>
      <c r="G318" s="29"/>
      <c r="H318" s="32"/>
      <c r="I318" s="29"/>
      <c r="J318" s="32"/>
      <c r="K318" s="29"/>
      <c r="L318" s="32"/>
      <c r="M318" s="27"/>
    </row>
    <row r="319" spans="1:52" ht="30" customHeight="1" x14ac:dyDescent="0.3">
      <c r="A319" s="23" t="s">
        <v>1032</v>
      </c>
      <c r="B319" s="24"/>
      <c r="C319" s="24"/>
      <c r="D319" s="24"/>
      <c r="E319" s="28"/>
      <c r="F319" s="31"/>
      <c r="G319" s="28"/>
      <c r="H319" s="31"/>
      <c r="I319" s="28"/>
      <c r="J319" s="31"/>
      <c r="K319" s="28"/>
      <c r="L319" s="31"/>
      <c r="M319" s="25"/>
      <c r="N319" s="1" t="s">
        <v>347</v>
      </c>
    </row>
    <row r="320" spans="1:52" ht="30" customHeight="1" x14ac:dyDescent="0.3">
      <c r="A320" s="26" t="s">
        <v>344</v>
      </c>
      <c r="B320" s="26" t="s">
        <v>345</v>
      </c>
      <c r="C320" s="26" t="s">
        <v>60</v>
      </c>
      <c r="D320" s="27">
        <v>1</v>
      </c>
      <c r="E320" s="29">
        <f>단가대비표!O27</f>
        <v>8151</v>
      </c>
      <c r="F320" s="32">
        <f>TRUNC(E320*D320,1)</f>
        <v>8151</v>
      </c>
      <c r="G320" s="29">
        <f>단가대비표!P27</f>
        <v>0</v>
      </c>
      <c r="H320" s="32">
        <f>TRUNC(G320*D320,1)</f>
        <v>0</v>
      </c>
      <c r="I320" s="29">
        <f>단가대비표!V27</f>
        <v>0</v>
      </c>
      <c r="J320" s="32">
        <f>TRUNC(I320*D320,1)</f>
        <v>0</v>
      </c>
      <c r="K320" s="29">
        <f t="shared" ref="K320:L324" si="60">TRUNC(E320+G320+I320,1)</f>
        <v>8151</v>
      </c>
      <c r="L320" s="32">
        <f t="shared" si="60"/>
        <v>8151</v>
      </c>
      <c r="M320" s="26" t="s">
        <v>52</v>
      </c>
      <c r="N320" s="1" t="s">
        <v>347</v>
      </c>
      <c r="O320" s="1" t="s">
        <v>1033</v>
      </c>
      <c r="P320" s="1" t="s">
        <v>64</v>
      </c>
      <c r="Q320" s="1" t="s">
        <v>64</v>
      </c>
      <c r="R320" s="1" t="s">
        <v>63</v>
      </c>
      <c r="V320">
        <v>1</v>
      </c>
      <c r="AV320" s="1" t="s">
        <v>52</v>
      </c>
      <c r="AW320" s="1" t="s">
        <v>1034</v>
      </c>
      <c r="AX320" s="1" t="s">
        <v>52</v>
      </c>
      <c r="AY320" s="1" t="s">
        <v>52</v>
      </c>
      <c r="AZ320" s="1" t="s">
        <v>52</v>
      </c>
    </row>
    <row r="321" spans="1:52" ht="30" customHeight="1" x14ac:dyDescent="0.3">
      <c r="A321" s="26" t="s">
        <v>344</v>
      </c>
      <c r="B321" s="26" t="s">
        <v>345</v>
      </c>
      <c r="C321" s="26" t="s">
        <v>60</v>
      </c>
      <c r="D321" s="27">
        <v>7.4999999999999997E-2</v>
      </c>
      <c r="E321" s="29">
        <f>단가대비표!O27</f>
        <v>8151</v>
      </c>
      <c r="F321" s="32">
        <f>TRUNC(E321*D321,1)</f>
        <v>611.29999999999995</v>
      </c>
      <c r="G321" s="29">
        <f>단가대비표!P27</f>
        <v>0</v>
      </c>
      <c r="H321" s="32">
        <f>TRUNC(G321*D321,1)</f>
        <v>0</v>
      </c>
      <c r="I321" s="29">
        <f>단가대비표!V27</f>
        <v>0</v>
      </c>
      <c r="J321" s="32">
        <f>TRUNC(I321*D321,1)</f>
        <v>0</v>
      </c>
      <c r="K321" s="29">
        <f t="shared" si="60"/>
        <v>8151</v>
      </c>
      <c r="L321" s="32">
        <f t="shared" si="60"/>
        <v>611.29999999999995</v>
      </c>
      <c r="M321" s="26" t="s">
        <v>52</v>
      </c>
      <c r="N321" s="1" t="s">
        <v>347</v>
      </c>
      <c r="O321" s="1" t="s">
        <v>1033</v>
      </c>
      <c r="P321" s="1" t="s">
        <v>64</v>
      </c>
      <c r="Q321" s="1" t="s">
        <v>64</v>
      </c>
      <c r="R321" s="1" t="s">
        <v>63</v>
      </c>
      <c r="AV321" s="1" t="s">
        <v>52</v>
      </c>
      <c r="AW321" s="1" t="s">
        <v>1034</v>
      </c>
      <c r="AX321" s="1" t="s">
        <v>52</v>
      </c>
      <c r="AY321" s="1" t="s">
        <v>52</v>
      </c>
      <c r="AZ321" s="1" t="s">
        <v>52</v>
      </c>
    </row>
    <row r="322" spans="1:52" ht="30" customHeight="1" x14ac:dyDescent="0.3">
      <c r="A322" s="26" t="s">
        <v>690</v>
      </c>
      <c r="B322" s="26" t="s">
        <v>691</v>
      </c>
      <c r="C322" s="26" t="s">
        <v>556</v>
      </c>
      <c r="D322" s="27">
        <v>1</v>
      </c>
      <c r="E322" s="29">
        <f>TRUNC(SUMIF(V320:V324, RIGHTB(O322, 1), F320:F324)*U322, 2)</f>
        <v>163.02000000000001</v>
      </c>
      <c r="F322" s="32">
        <f>TRUNC(E322*D322,1)</f>
        <v>163</v>
      </c>
      <c r="G322" s="29">
        <v>0</v>
      </c>
      <c r="H322" s="32">
        <f>TRUNC(G322*D322,1)</f>
        <v>0</v>
      </c>
      <c r="I322" s="29">
        <v>0</v>
      </c>
      <c r="J322" s="32">
        <f>TRUNC(I322*D322,1)</f>
        <v>0</v>
      </c>
      <c r="K322" s="29">
        <f t="shared" si="60"/>
        <v>163</v>
      </c>
      <c r="L322" s="32">
        <f t="shared" si="60"/>
        <v>163</v>
      </c>
      <c r="M322" s="26" t="s">
        <v>52</v>
      </c>
      <c r="N322" s="1" t="s">
        <v>347</v>
      </c>
      <c r="O322" s="1" t="s">
        <v>557</v>
      </c>
      <c r="P322" s="1" t="s">
        <v>64</v>
      </c>
      <c r="Q322" s="1" t="s">
        <v>64</v>
      </c>
      <c r="R322" s="1" t="s">
        <v>64</v>
      </c>
      <c r="S322">
        <v>0</v>
      </c>
      <c r="T322">
        <v>0</v>
      </c>
      <c r="U322">
        <v>0.02</v>
      </c>
      <c r="AV322" s="1" t="s">
        <v>52</v>
      </c>
      <c r="AW322" s="1" t="s">
        <v>1035</v>
      </c>
      <c r="AX322" s="1" t="s">
        <v>52</v>
      </c>
      <c r="AY322" s="1" t="s">
        <v>52</v>
      </c>
      <c r="AZ322" s="1" t="s">
        <v>52</v>
      </c>
    </row>
    <row r="323" spans="1:52" ht="30" customHeight="1" x14ac:dyDescent="0.3">
      <c r="A323" s="26" t="s">
        <v>805</v>
      </c>
      <c r="B323" s="26" t="s">
        <v>624</v>
      </c>
      <c r="C323" s="26" t="s">
        <v>625</v>
      </c>
      <c r="D323" s="27">
        <v>3.2000000000000001E-2</v>
      </c>
      <c r="E323" s="29">
        <f>단가대비표!O130</f>
        <v>0</v>
      </c>
      <c r="F323" s="32">
        <f>TRUNC(E323*D323,1)</f>
        <v>0</v>
      </c>
      <c r="G323" s="29">
        <f>단가대비표!P130</f>
        <v>438070</v>
      </c>
      <c r="H323" s="32">
        <f>TRUNC(G323*D323,1)</f>
        <v>14018.2</v>
      </c>
      <c r="I323" s="29">
        <f>단가대비표!V130</f>
        <v>0</v>
      </c>
      <c r="J323" s="32">
        <f>TRUNC(I323*D323,1)</f>
        <v>0</v>
      </c>
      <c r="K323" s="29">
        <f t="shared" si="60"/>
        <v>438070</v>
      </c>
      <c r="L323" s="32">
        <f t="shared" si="60"/>
        <v>14018.2</v>
      </c>
      <c r="M323" s="26" t="s">
        <v>52</v>
      </c>
      <c r="N323" s="1" t="s">
        <v>347</v>
      </c>
      <c r="O323" s="1" t="s">
        <v>806</v>
      </c>
      <c r="P323" s="1" t="s">
        <v>64</v>
      </c>
      <c r="Q323" s="1" t="s">
        <v>64</v>
      </c>
      <c r="R323" s="1" t="s">
        <v>63</v>
      </c>
      <c r="W323">
        <v>2</v>
      </c>
      <c r="AV323" s="1" t="s">
        <v>52</v>
      </c>
      <c r="AW323" s="1" t="s">
        <v>1036</v>
      </c>
      <c r="AX323" s="1" t="s">
        <v>52</v>
      </c>
      <c r="AY323" s="1" t="s">
        <v>52</v>
      </c>
      <c r="AZ323" s="1" t="s">
        <v>52</v>
      </c>
    </row>
    <row r="324" spans="1:52" ht="30" customHeight="1" x14ac:dyDescent="0.3">
      <c r="A324" s="26" t="s">
        <v>696</v>
      </c>
      <c r="B324" s="26" t="s">
        <v>697</v>
      </c>
      <c r="C324" s="26" t="s">
        <v>556</v>
      </c>
      <c r="D324" s="27">
        <v>1</v>
      </c>
      <c r="E324" s="29">
        <f>TRUNC(SUMIF(W320:W324, RIGHTB(O324, 1), H320:H324)*U324, 2)</f>
        <v>420.54</v>
      </c>
      <c r="F324" s="32">
        <f>TRUNC(E324*D324,1)</f>
        <v>420.5</v>
      </c>
      <c r="G324" s="29">
        <v>0</v>
      </c>
      <c r="H324" s="32">
        <f>TRUNC(G324*D324,1)</f>
        <v>0</v>
      </c>
      <c r="I324" s="29">
        <v>0</v>
      </c>
      <c r="J324" s="32">
        <f>TRUNC(I324*D324,1)</f>
        <v>0</v>
      </c>
      <c r="K324" s="29">
        <f t="shared" si="60"/>
        <v>420.5</v>
      </c>
      <c r="L324" s="32">
        <f t="shared" si="60"/>
        <v>420.5</v>
      </c>
      <c r="M324" s="26" t="s">
        <v>52</v>
      </c>
      <c r="N324" s="1" t="s">
        <v>347</v>
      </c>
      <c r="O324" s="1" t="s">
        <v>698</v>
      </c>
      <c r="P324" s="1" t="s">
        <v>64</v>
      </c>
      <c r="Q324" s="1" t="s">
        <v>64</v>
      </c>
      <c r="R324" s="1" t="s">
        <v>64</v>
      </c>
      <c r="S324">
        <v>1</v>
      </c>
      <c r="T324">
        <v>0</v>
      </c>
      <c r="U324">
        <v>0.03</v>
      </c>
      <c r="AV324" s="1" t="s">
        <v>52</v>
      </c>
      <c r="AW324" s="1" t="s">
        <v>1037</v>
      </c>
      <c r="AX324" s="1" t="s">
        <v>52</v>
      </c>
      <c r="AY324" s="1" t="s">
        <v>52</v>
      </c>
      <c r="AZ324" s="1" t="s">
        <v>52</v>
      </c>
    </row>
    <row r="325" spans="1:52" ht="30" customHeight="1" x14ac:dyDescent="0.3">
      <c r="A325" s="26" t="s">
        <v>631</v>
      </c>
      <c r="B325" s="26" t="s">
        <v>52</v>
      </c>
      <c r="C325" s="26" t="s">
        <v>52</v>
      </c>
      <c r="D325" s="27"/>
      <c r="E325" s="29"/>
      <c r="F325" s="32">
        <f>TRUNC(SUMIF(N320:N324, N319, F320:F324),0)</f>
        <v>9345</v>
      </c>
      <c r="G325" s="29"/>
      <c r="H325" s="32">
        <f>TRUNC(SUMIF(N320:N324, N319, H320:H324),0)</f>
        <v>14018</v>
      </c>
      <c r="I325" s="29"/>
      <c r="J325" s="32">
        <f>TRUNC(SUMIF(N320:N324, N319, J320:J324),0)</f>
        <v>0</v>
      </c>
      <c r="K325" s="29"/>
      <c r="L325" s="32">
        <f>F325+H325+J325</f>
        <v>23363</v>
      </c>
      <c r="M325" s="26" t="s">
        <v>52</v>
      </c>
      <c r="N325" s="1" t="s">
        <v>166</v>
      </c>
      <c r="O325" s="1" t="s">
        <v>166</v>
      </c>
      <c r="P325" s="1" t="s">
        <v>52</v>
      </c>
      <c r="Q325" s="1" t="s">
        <v>52</v>
      </c>
      <c r="R325" s="1" t="s">
        <v>52</v>
      </c>
      <c r="AV325" s="1" t="s">
        <v>52</v>
      </c>
      <c r="AW325" s="1" t="s">
        <v>52</v>
      </c>
      <c r="AX325" s="1" t="s">
        <v>52</v>
      </c>
      <c r="AY325" s="1" t="s">
        <v>52</v>
      </c>
      <c r="AZ325" s="1" t="s">
        <v>52</v>
      </c>
    </row>
    <row r="326" spans="1:52" ht="30" customHeight="1" x14ac:dyDescent="0.3">
      <c r="A326" s="27"/>
      <c r="B326" s="27"/>
      <c r="C326" s="27"/>
      <c r="D326" s="27"/>
      <c r="E326" s="29"/>
      <c r="F326" s="32"/>
      <c r="G326" s="29"/>
      <c r="H326" s="32"/>
      <c r="I326" s="29"/>
      <c r="J326" s="32"/>
      <c r="K326" s="29"/>
      <c r="L326" s="32"/>
      <c r="M326" s="27"/>
    </row>
    <row r="327" spans="1:52" ht="30" customHeight="1" x14ac:dyDescent="0.3">
      <c r="A327" s="23" t="s">
        <v>1038</v>
      </c>
      <c r="B327" s="24"/>
      <c r="C327" s="24"/>
      <c r="D327" s="24"/>
      <c r="E327" s="28"/>
      <c r="F327" s="31"/>
      <c r="G327" s="28"/>
      <c r="H327" s="31"/>
      <c r="I327" s="28"/>
      <c r="J327" s="31"/>
      <c r="K327" s="28"/>
      <c r="L327" s="31"/>
      <c r="M327" s="25"/>
      <c r="N327" s="1" t="s">
        <v>351</v>
      </c>
    </row>
    <row r="328" spans="1:52" ht="30" customHeight="1" x14ac:dyDescent="0.3">
      <c r="A328" s="26" t="s">
        <v>344</v>
      </c>
      <c r="B328" s="26" t="s">
        <v>349</v>
      </c>
      <c r="C328" s="26" t="s">
        <v>60</v>
      </c>
      <c r="D328" s="27">
        <v>1</v>
      </c>
      <c r="E328" s="29">
        <f>단가대비표!O28</f>
        <v>15433</v>
      </c>
      <c r="F328" s="32">
        <f>TRUNC(E328*D328,1)</f>
        <v>15433</v>
      </c>
      <c r="G328" s="29">
        <f>단가대비표!P28</f>
        <v>0</v>
      </c>
      <c r="H328" s="32">
        <f>TRUNC(G328*D328,1)</f>
        <v>0</v>
      </c>
      <c r="I328" s="29">
        <f>단가대비표!V28</f>
        <v>0</v>
      </c>
      <c r="J328" s="32">
        <f>TRUNC(I328*D328,1)</f>
        <v>0</v>
      </c>
      <c r="K328" s="29">
        <f t="shared" ref="K328:L332" si="61">TRUNC(E328+G328+I328,1)</f>
        <v>15433</v>
      </c>
      <c r="L328" s="32">
        <f t="shared" si="61"/>
        <v>15433</v>
      </c>
      <c r="M328" s="26" t="s">
        <v>52</v>
      </c>
      <c r="N328" s="1" t="s">
        <v>351</v>
      </c>
      <c r="O328" s="1" t="s">
        <v>1039</v>
      </c>
      <c r="P328" s="1" t="s">
        <v>64</v>
      </c>
      <c r="Q328" s="1" t="s">
        <v>64</v>
      </c>
      <c r="R328" s="1" t="s">
        <v>63</v>
      </c>
      <c r="V328">
        <v>1</v>
      </c>
      <c r="AV328" s="1" t="s">
        <v>52</v>
      </c>
      <c r="AW328" s="1" t="s">
        <v>1040</v>
      </c>
      <c r="AX328" s="1" t="s">
        <v>52</v>
      </c>
      <c r="AY328" s="1" t="s">
        <v>52</v>
      </c>
      <c r="AZ328" s="1" t="s">
        <v>52</v>
      </c>
    </row>
    <row r="329" spans="1:52" ht="30" customHeight="1" x14ac:dyDescent="0.3">
      <c r="A329" s="26" t="s">
        <v>344</v>
      </c>
      <c r="B329" s="26" t="s">
        <v>349</v>
      </c>
      <c r="C329" s="26" t="s">
        <v>60</v>
      </c>
      <c r="D329" s="27">
        <v>7.4999999999999997E-2</v>
      </c>
      <c r="E329" s="29">
        <f>단가대비표!O28</f>
        <v>15433</v>
      </c>
      <c r="F329" s="32">
        <f>TRUNC(E329*D329,1)</f>
        <v>1157.4000000000001</v>
      </c>
      <c r="G329" s="29">
        <f>단가대비표!P28</f>
        <v>0</v>
      </c>
      <c r="H329" s="32">
        <f>TRUNC(G329*D329,1)</f>
        <v>0</v>
      </c>
      <c r="I329" s="29">
        <f>단가대비표!V28</f>
        <v>0</v>
      </c>
      <c r="J329" s="32">
        <f>TRUNC(I329*D329,1)</f>
        <v>0</v>
      </c>
      <c r="K329" s="29">
        <f t="shared" si="61"/>
        <v>15433</v>
      </c>
      <c r="L329" s="32">
        <f t="shared" si="61"/>
        <v>1157.4000000000001</v>
      </c>
      <c r="M329" s="26" t="s">
        <v>52</v>
      </c>
      <c r="N329" s="1" t="s">
        <v>351</v>
      </c>
      <c r="O329" s="1" t="s">
        <v>1039</v>
      </c>
      <c r="P329" s="1" t="s">
        <v>64</v>
      </c>
      <c r="Q329" s="1" t="s">
        <v>64</v>
      </c>
      <c r="R329" s="1" t="s">
        <v>63</v>
      </c>
      <c r="AV329" s="1" t="s">
        <v>52</v>
      </c>
      <c r="AW329" s="1" t="s">
        <v>1040</v>
      </c>
      <c r="AX329" s="1" t="s">
        <v>52</v>
      </c>
      <c r="AY329" s="1" t="s">
        <v>52</v>
      </c>
      <c r="AZ329" s="1" t="s">
        <v>52</v>
      </c>
    </row>
    <row r="330" spans="1:52" ht="30" customHeight="1" x14ac:dyDescent="0.3">
      <c r="A330" s="26" t="s">
        <v>690</v>
      </c>
      <c r="B330" s="26" t="s">
        <v>691</v>
      </c>
      <c r="C330" s="26" t="s">
        <v>556</v>
      </c>
      <c r="D330" s="27">
        <v>1</v>
      </c>
      <c r="E330" s="29">
        <f>TRUNC(SUMIF(V328:V332, RIGHTB(O330, 1), F328:F332)*U330, 2)</f>
        <v>308.66000000000003</v>
      </c>
      <c r="F330" s="32">
        <f>TRUNC(E330*D330,1)</f>
        <v>308.60000000000002</v>
      </c>
      <c r="G330" s="29">
        <v>0</v>
      </c>
      <c r="H330" s="32">
        <f>TRUNC(G330*D330,1)</f>
        <v>0</v>
      </c>
      <c r="I330" s="29">
        <v>0</v>
      </c>
      <c r="J330" s="32">
        <f>TRUNC(I330*D330,1)</f>
        <v>0</v>
      </c>
      <c r="K330" s="29">
        <f t="shared" si="61"/>
        <v>308.60000000000002</v>
      </c>
      <c r="L330" s="32">
        <f t="shared" si="61"/>
        <v>308.60000000000002</v>
      </c>
      <c r="M330" s="26" t="s">
        <v>52</v>
      </c>
      <c r="N330" s="1" t="s">
        <v>351</v>
      </c>
      <c r="O330" s="1" t="s">
        <v>557</v>
      </c>
      <c r="P330" s="1" t="s">
        <v>64</v>
      </c>
      <c r="Q330" s="1" t="s">
        <v>64</v>
      </c>
      <c r="R330" s="1" t="s">
        <v>64</v>
      </c>
      <c r="S330">
        <v>0</v>
      </c>
      <c r="T330">
        <v>0</v>
      </c>
      <c r="U330">
        <v>0.02</v>
      </c>
      <c r="AV330" s="1" t="s">
        <v>52</v>
      </c>
      <c r="AW330" s="1" t="s">
        <v>1041</v>
      </c>
      <c r="AX330" s="1" t="s">
        <v>52</v>
      </c>
      <c r="AY330" s="1" t="s">
        <v>52</v>
      </c>
      <c r="AZ330" s="1" t="s">
        <v>52</v>
      </c>
    </row>
    <row r="331" spans="1:52" ht="30" customHeight="1" x14ac:dyDescent="0.3">
      <c r="A331" s="26" t="s">
        <v>805</v>
      </c>
      <c r="B331" s="26" t="s">
        <v>624</v>
      </c>
      <c r="C331" s="26" t="s">
        <v>625</v>
      </c>
      <c r="D331" s="27">
        <v>4.8000000000000001E-2</v>
      </c>
      <c r="E331" s="29">
        <f>단가대비표!O130</f>
        <v>0</v>
      </c>
      <c r="F331" s="32">
        <f>TRUNC(E331*D331,1)</f>
        <v>0</v>
      </c>
      <c r="G331" s="29">
        <f>단가대비표!P130</f>
        <v>438070</v>
      </c>
      <c r="H331" s="32">
        <f>TRUNC(G331*D331,1)</f>
        <v>21027.3</v>
      </c>
      <c r="I331" s="29">
        <f>단가대비표!V130</f>
        <v>0</v>
      </c>
      <c r="J331" s="32">
        <f>TRUNC(I331*D331,1)</f>
        <v>0</v>
      </c>
      <c r="K331" s="29">
        <f t="shared" si="61"/>
        <v>438070</v>
      </c>
      <c r="L331" s="32">
        <f t="shared" si="61"/>
        <v>21027.3</v>
      </c>
      <c r="M331" s="26" t="s">
        <v>52</v>
      </c>
      <c r="N331" s="1" t="s">
        <v>351</v>
      </c>
      <c r="O331" s="1" t="s">
        <v>806</v>
      </c>
      <c r="P331" s="1" t="s">
        <v>64</v>
      </c>
      <c r="Q331" s="1" t="s">
        <v>64</v>
      </c>
      <c r="R331" s="1" t="s">
        <v>63</v>
      </c>
      <c r="W331">
        <v>2</v>
      </c>
      <c r="AV331" s="1" t="s">
        <v>52</v>
      </c>
      <c r="AW331" s="1" t="s">
        <v>1042</v>
      </c>
      <c r="AX331" s="1" t="s">
        <v>52</v>
      </c>
      <c r="AY331" s="1" t="s">
        <v>52</v>
      </c>
      <c r="AZ331" s="1" t="s">
        <v>52</v>
      </c>
    </row>
    <row r="332" spans="1:52" ht="30" customHeight="1" x14ac:dyDescent="0.3">
      <c r="A332" s="26" t="s">
        <v>696</v>
      </c>
      <c r="B332" s="26" t="s">
        <v>697</v>
      </c>
      <c r="C332" s="26" t="s">
        <v>556</v>
      </c>
      <c r="D332" s="27">
        <v>1</v>
      </c>
      <c r="E332" s="29">
        <f>TRUNC(SUMIF(W328:W332, RIGHTB(O332, 1), H328:H332)*U332, 2)</f>
        <v>630.80999999999995</v>
      </c>
      <c r="F332" s="32">
        <f>TRUNC(E332*D332,1)</f>
        <v>630.79999999999995</v>
      </c>
      <c r="G332" s="29">
        <v>0</v>
      </c>
      <c r="H332" s="32">
        <f>TRUNC(G332*D332,1)</f>
        <v>0</v>
      </c>
      <c r="I332" s="29">
        <v>0</v>
      </c>
      <c r="J332" s="32">
        <f>TRUNC(I332*D332,1)</f>
        <v>0</v>
      </c>
      <c r="K332" s="29">
        <f t="shared" si="61"/>
        <v>630.79999999999995</v>
      </c>
      <c r="L332" s="32">
        <f t="shared" si="61"/>
        <v>630.79999999999995</v>
      </c>
      <c r="M332" s="26" t="s">
        <v>52</v>
      </c>
      <c r="N332" s="1" t="s">
        <v>351</v>
      </c>
      <c r="O332" s="1" t="s">
        <v>698</v>
      </c>
      <c r="P332" s="1" t="s">
        <v>64</v>
      </c>
      <c r="Q332" s="1" t="s">
        <v>64</v>
      </c>
      <c r="R332" s="1" t="s">
        <v>64</v>
      </c>
      <c r="S332">
        <v>1</v>
      </c>
      <c r="T332">
        <v>0</v>
      </c>
      <c r="U332">
        <v>0.03</v>
      </c>
      <c r="AV332" s="1" t="s">
        <v>52</v>
      </c>
      <c r="AW332" s="1" t="s">
        <v>1043</v>
      </c>
      <c r="AX332" s="1" t="s">
        <v>52</v>
      </c>
      <c r="AY332" s="1" t="s">
        <v>52</v>
      </c>
      <c r="AZ332" s="1" t="s">
        <v>52</v>
      </c>
    </row>
    <row r="333" spans="1:52" ht="30" customHeight="1" x14ac:dyDescent="0.3">
      <c r="A333" s="26" t="s">
        <v>631</v>
      </c>
      <c r="B333" s="26" t="s">
        <v>52</v>
      </c>
      <c r="C333" s="26" t="s">
        <v>52</v>
      </c>
      <c r="D333" s="27"/>
      <c r="E333" s="29"/>
      <c r="F333" s="32">
        <f>TRUNC(SUMIF(N328:N332, N327, F328:F332),0)</f>
        <v>17529</v>
      </c>
      <c r="G333" s="29"/>
      <c r="H333" s="32">
        <f>TRUNC(SUMIF(N328:N332, N327, H328:H332),0)</f>
        <v>21027</v>
      </c>
      <c r="I333" s="29"/>
      <c r="J333" s="32">
        <f>TRUNC(SUMIF(N328:N332, N327, J328:J332),0)</f>
        <v>0</v>
      </c>
      <c r="K333" s="29"/>
      <c r="L333" s="32">
        <f>F333+H333+J333</f>
        <v>38556</v>
      </c>
      <c r="M333" s="26" t="s">
        <v>52</v>
      </c>
      <c r="N333" s="1" t="s">
        <v>166</v>
      </c>
      <c r="O333" s="1" t="s">
        <v>166</v>
      </c>
      <c r="P333" s="1" t="s">
        <v>52</v>
      </c>
      <c r="Q333" s="1" t="s">
        <v>52</v>
      </c>
      <c r="R333" s="1" t="s">
        <v>52</v>
      </c>
      <c r="AV333" s="1" t="s">
        <v>52</v>
      </c>
      <c r="AW333" s="1" t="s">
        <v>52</v>
      </c>
      <c r="AX333" s="1" t="s">
        <v>52</v>
      </c>
      <c r="AY333" s="1" t="s">
        <v>52</v>
      </c>
      <c r="AZ333" s="1" t="s">
        <v>52</v>
      </c>
    </row>
    <row r="334" spans="1:52" ht="30" customHeight="1" x14ac:dyDescent="0.3">
      <c r="A334" s="27"/>
      <c r="B334" s="27"/>
      <c r="C334" s="27"/>
      <c r="D334" s="27"/>
      <c r="E334" s="29"/>
      <c r="F334" s="32"/>
      <c r="G334" s="29"/>
      <c r="H334" s="32"/>
      <c r="I334" s="29"/>
      <c r="J334" s="32"/>
      <c r="K334" s="29"/>
      <c r="L334" s="32"/>
      <c r="M334" s="27"/>
    </row>
    <row r="335" spans="1:52" ht="30" customHeight="1" x14ac:dyDescent="0.3">
      <c r="A335" s="23" t="s">
        <v>1044</v>
      </c>
      <c r="B335" s="24"/>
      <c r="C335" s="24"/>
      <c r="D335" s="24"/>
      <c r="E335" s="28"/>
      <c r="F335" s="31"/>
      <c r="G335" s="28"/>
      <c r="H335" s="31"/>
      <c r="I335" s="28"/>
      <c r="J335" s="31"/>
      <c r="K335" s="28"/>
      <c r="L335" s="31"/>
      <c r="M335" s="25"/>
      <c r="N335" s="1" t="s">
        <v>101</v>
      </c>
    </row>
    <row r="336" spans="1:52" ht="30" customHeight="1" x14ac:dyDescent="0.3">
      <c r="A336" s="26" t="s">
        <v>1046</v>
      </c>
      <c r="B336" s="26" t="s">
        <v>1047</v>
      </c>
      <c r="C336" s="26" t="s">
        <v>229</v>
      </c>
      <c r="D336" s="27">
        <v>1</v>
      </c>
      <c r="E336" s="29">
        <f>단가대비표!O29</f>
        <v>95000</v>
      </c>
      <c r="F336" s="32">
        <f t="shared" ref="F336:F352" si="62">TRUNC(E336*D336,1)</f>
        <v>95000</v>
      </c>
      <c r="G336" s="29">
        <f>단가대비표!P29</f>
        <v>0</v>
      </c>
      <c r="H336" s="32">
        <f t="shared" ref="H336:H352" si="63">TRUNC(G336*D336,1)</f>
        <v>0</v>
      </c>
      <c r="I336" s="29">
        <f>단가대비표!V29</f>
        <v>0</v>
      </c>
      <c r="J336" s="32">
        <f t="shared" ref="J336:J352" si="64">TRUNC(I336*D336,1)</f>
        <v>0</v>
      </c>
      <c r="K336" s="29">
        <f t="shared" ref="K336:K352" si="65">TRUNC(E336+G336+I336,1)</f>
        <v>95000</v>
      </c>
      <c r="L336" s="32">
        <f t="shared" ref="L336:L352" si="66">TRUNC(F336+H336+J336,1)</f>
        <v>95000</v>
      </c>
      <c r="M336" s="26" t="s">
        <v>52</v>
      </c>
      <c r="N336" s="1" t="s">
        <v>101</v>
      </c>
      <c r="O336" s="1" t="s">
        <v>1048</v>
      </c>
      <c r="P336" s="1" t="s">
        <v>64</v>
      </c>
      <c r="Q336" s="1" t="s">
        <v>64</v>
      </c>
      <c r="R336" s="1" t="s">
        <v>63</v>
      </c>
      <c r="AV336" s="1" t="s">
        <v>52</v>
      </c>
      <c r="AW336" s="1" t="s">
        <v>1049</v>
      </c>
      <c r="AX336" s="1" t="s">
        <v>52</v>
      </c>
      <c r="AY336" s="1" t="s">
        <v>52</v>
      </c>
      <c r="AZ336" s="1" t="s">
        <v>52</v>
      </c>
    </row>
    <row r="337" spans="1:52" ht="30" customHeight="1" x14ac:dyDescent="0.3">
      <c r="A337" s="26" t="s">
        <v>1050</v>
      </c>
      <c r="B337" s="26" t="s">
        <v>1051</v>
      </c>
      <c r="C337" s="26" t="s">
        <v>229</v>
      </c>
      <c r="D337" s="27">
        <v>1</v>
      </c>
      <c r="E337" s="29">
        <f>단가대비표!O30</f>
        <v>470000</v>
      </c>
      <c r="F337" s="32">
        <f t="shared" si="62"/>
        <v>470000</v>
      </c>
      <c r="G337" s="29">
        <f>단가대비표!P30</f>
        <v>0</v>
      </c>
      <c r="H337" s="32">
        <f t="shared" si="63"/>
        <v>0</v>
      </c>
      <c r="I337" s="29">
        <f>단가대비표!V30</f>
        <v>0</v>
      </c>
      <c r="J337" s="32">
        <f t="shared" si="64"/>
        <v>0</v>
      </c>
      <c r="K337" s="29">
        <f t="shared" si="65"/>
        <v>470000</v>
      </c>
      <c r="L337" s="32">
        <f t="shared" si="66"/>
        <v>470000</v>
      </c>
      <c r="M337" s="26" t="s">
        <v>52</v>
      </c>
      <c r="N337" s="1" t="s">
        <v>101</v>
      </c>
      <c r="O337" s="1" t="s">
        <v>1052</v>
      </c>
      <c r="P337" s="1" t="s">
        <v>64</v>
      </c>
      <c r="Q337" s="1" t="s">
        <v>64</v>
      </c>
      <c r="R337" s="1" t="s">
        <v>63</v>
      </c>
      <c r="AV337" s="1" t="s">
        <v>52</v>
      </c>
      <c r="AW337" s="1" t="s">
        <v>1053</v>
      </c>
      <c r="AX337" s="1" t="s">
        <v>52</v>
      </c>
      <c r="AY337" s="1" t="s">
        <v>52</v>
      </c>
      <c r="AZ337" s="1" t="s">
        <v>52</v>
      </c>
    </row>
    <row r="338" spans="1:52" ht="30" customHeight="1" x14ac:dyDescent="0.3">
      <c r="A338" s="26" t="s">
        <v>941</v>
      </c>
      <c r="B338" s="26" t="s">
        <v>147</v>
      </c>
      <c r="C338" s="26" t="s">
        <v>148</v>
      </c>
      <c r="D338" s="27">
        <v>1.98</v>
      </c>
      <c r="E338" s="29">
        <f>일위대가목록!E34</f>
        <v>317</v>
      </c>
      <c r="F338" s="32">
        <f t="shared" si="62"/>
        <v>627.6</v>
      </c>
      <c r="G338" s="29">
        <f>일위대가목록!F34</f>
        <v>13608</v>
      </c>
      <c r="H338" s="32">
        <f t="shared" si="63"/>
        <v>26943.8</v>
      </c>
      <c r="I338" s="29">
        <f>일위대가목록!G34</f>
        <v>332</v>
      </c>
      <c r="J338" s="32">
        <f t="shared" si="64"/>
        <v>657.3</v>
      </c>
      <c r="K338" s="29">
        <f t="shared" si="65"/>
        <v>14257</v>
      </c>
      <c r="L338" s="32">
        <f t="shared" si="66"/>
        <v>28228.7</v>
      </c>
      <c r="M338" s="26" t="s">
        <v>942</v>
      </c>
      <c r="N338" s="1" t="s">
        <v>101</v>
      </c>
      <c r="O338" s="1" t="s">
        <v>940</v>
      </c>
      <c r="P338" s="1" t="s">
        <v>63</v>
      </c>
      <c r="Q338" s="1" t="s">
        <v>64</v>
      </c>
      <c r="R338" s="1" t="s">
        <v>64</v>
      </c>
      <c r="AV338" s="1" t="s">
        <v>52</v>
      </c>
      <c r="AW338" s="1" t="s">
        <v>1054</v>
      </c>
      <c r="AX338" s="1" t="s">
        <v>52</v>
      </c>
      <c r="AY338" s="1" t="s">
        <v>52</v>
      </c>
      <c r="AZ338" s="1" t="s">
        <v>52</v>
      </c>
    </row>
    <row r="339" spans="1:52" ht="30" customHeight="1" x14ac:dyDescent="0.3">
      <c r="A339" s="26" t="s">
        <v>955</v>
      </c>
      <c r="B339" s="26" t="s">
        <v>147</v>
      </c>
      <c r="C339" s="26" t="s">
        <v>148</v>
      </c>
      <c r="D339" s="27">
        <v>0.73</v>
      </c>
      <c r="E339" s="29">
        <f>일위대가목록!E35</f>
        <v>670</v>
      </c>
      <c r="F339" s="32">
        <f t="shared" si="62"/>
        <v>489.1</v>
      </c>
      <c r="G339" s="29">
        <f>일위대가목록!F35</f>
        <v>13612</v>
      </c>
      <c r="H339" s="32">
        <f t="shared" si="63"/>
        <v>9936.7000000000007</v>
      </c>
      <c r="I339" s="29">
        <f>일위대가목록!G35</f>
        <v>503</v>
      </c>
      <c r="J339" s="32">
        <f t="shared" si="64"/>
        <v>367.1</v>
      </c>
      <c r="K339" s="29">
        <f t="shared" si="65"/>
        <v>14785</v>
      </c>
      <c r="L339" s="32">
        <f t="shared" si="66"/>
        <v>10792.9</v>
      </c>
      <c r="M339" s="26" t="s">
        <v>956</v>
      </c>
      <c r="N339" s="1" t="s">
        <v>101</v>
      </c>
      <c r="O339" s="1" t="s">
        <v>954</v>
      </c>
      <c r="P339" s="1" t="s">
        <v>63</v>
      </c>
      <c r="Q339" s="1" t="s">
        <v>64</v>
      </c>
      <c r="R339" s="1" t="s">
        <v>64</v>
      </c>
      <c r="AV339" s="1" t="s">
        <v>52</v>
      </c>
      <c r="AW339" s="1" t="s">
        <v>1055</v>
      </c>
      <c r="AX339" s="1" t="s">
        <v>52</v>
      </c>
      <c r="AY339" s="1" t="s">
        <v>52</v>
      </c>
      <c r="AZ339" s="1" t="s">
        <v>52</v>
      </c>
    </row>
    <row r="340" spans="1:52" ht="30" customHeight="1" x14ac:dyDescent="0.3">
      <c r="A340" s="26" t="s">
        <v>987</v>
      </c>
      <c r="B340" s="26" t="s">
        <v>52</v>
      </c>
      <c r="C340" s="26" t="s">
        <v>148</v>
      </c>
      <c r="D340" s="27">
        <v>0.22</v>
      </c>
      <c r="E340" s="29">
        <f>일위대가목록!E42</f>
        <v>30257</v>
      </c>
      <c r="F340" s="32">
        <f t="shared" si="62"/>
        <v>6656.5</v>
      </c>
      <c r="G340" s="29">
        <f>일위대가목록!F42</f>
        <v>12894</v>
      </c>
      <c r="H340" s="32">
        <f t="shared" si="63"/>
        <v>2836.6</v>
      </c>
      <c r="I340" s="29">
        <f>일위대가목록!G42</f>
        <v>1409</v>
      </c>
      <c r="J340" s="32">
        <f t="shared" si="64"/>
        <v>309.89999999999998</v>
      </c>
      <c r="K340" s="29">
        <f t="shared" si="65"/>
        <v>44560</v>
      </c>
      <c r="L340" s="32">
        <f t="shared" si="66"/>
        <v>9803</v>
      </c>
      <c r="M340" s="26" t="s">
        <v>996</v>
      </c>
      <c r="N340" s="1" t="s">
        <v>101</v>
      </c>
      <c r="O340" s="1" t="s">
        <v>995</v>
      </c>
      <c r="P340" s="1" t="s">
        <v>63</v>
      </c>
      <c r="Q340" s="1" t="s">
        <v>64</v>
      </c>
      <c r="R340" s="1" t="s">
        <v>64</v>
      </c>
      <c r="AV340" s="1" t="s">
        <v>52</v>
      </c>
      <c r="AW340" s="1" t="s">
        <v>1056</v>
      </c>
      <c r="AX340" s="1" t="s">
        <v>52</v>
      </c>
      <c r="AY340" s="1" t="s">
        <v>52</v>
      </c>
      <c r="AZ340" s="1" t="s">
        <v>52</v>
      </c>
    </row>
    <row r="341" spans="1:52" ht="30" customHeight="1" x14ac:dyDescent="0.3">
      <c r="A341" s="26" t="s">
        <v>981</v>
      </c>
      <c r="B341" s="26" t="s">
        <v>982</v>
      </c>
      <c r="C341" s="26" t="s">
        <v>148</v>
      </c>
      <c r="D341" s="27">
        <v>1.25</v>
      </c>
      <c r="E341" s="29">
        <f>일위대가목록!E40</f>
        <v>0</v>
      </c>
      <c r="F341" s="32">
        <f t="shared" si="62"/>
        <v>0</v>
      </c>
      <c r="G341" s="29">
        <f>일위대가목록!F40</f>
        <v>34539</v>
      </c>
      <c r="H341" s="32">
        <f t="shared" si="63"/>
        <v>43173.7</v>
      </c>
      <c r="I341" s="29">
        <f>일위대가목록!G40</f>
        <v>0</v>
      </c>
      <c r="J341" s="32">
        <f t="shared" si="64"/>
        <v>0</v>
      </c>
      <c r="K341" s="29">
        <f t="shared" si="65"/>
        <v>34539</v>
      </c>
      <c r="L341" s="32">
        <f t="shared" si="66"/>
        <v>43173.7</v>
      </c>
      <c r="M341" s="26" t="s">
        <v>983</v>
      </c>
      <c r="N341" s="1" t="s">
        <v>101</v>
      </c>
      <c r="O341" s="1" t="s">
        <v>980</v>
      </c>
      <c r="P341" s="1" t="s">
        <v>63</v>
      </c>
      <c r="Q341" s="1" t="s">
        <v>64</v>
      </c>
      <c r="R341" s="1" t="s">
        <v>64</v>
      </c>
      <c r="AV341" s="1" t="s">
        <v>52</v>
      </c>
      <c r="AW341" s="1" t="s">
        <v>1057</v>
      </c>
      <c r="AX341" s="1" t="s">
        <v>52</v>
      </c>
      <c r="AY341" s="1" t="s">
        <v>52</v>
      </c>
      <c r="AZ341" s="1" t="s">
        <v>52</v>
      </c>
    </row>
    <row r="342" spans="1:52" ht="30" customHeight="1" x14ac:dyDescent="0.3">
      <c r="A342" s="26" t="s">
        <v>676</v>
      </c>
      <c r="B342" s="26" t="s">
        <v>677</v>
      </c>
      <c r="C342" s="26" t="s">
        <v>610</v>
      </c>
      <c r="D342" s="27">
        <v>1</v>
      </c>
      <c r="E342" s="29">
        <f>일위대가목록!E8</f>
        <v>8746</v>
      </c>
      <c r="F342" s="32">
        <f t="shared" si="62"/>
        <v>8746</v>
      </c>
      <c r="G342" s="29">
        <f>일위대가목록!F8</f>
        <v>59025</v>
      </c>
      <c r="H342" s="32">
        <f t="shared" si="63"/>
        <v>59025</v>
      </c>
      <c r="I342" s="29">
        <f>일위대가목록!G8</f>
        <v>31344</v>
      </c>
      <c r="J342" s="32">
        <f t="shared" si="64"/>
        <v>31344</v>
      </c>
      <c r="K342" s="29">
        <f t="shared" si="65"/>
        <v>99115</v>
      </c>
      <c r="L342" s="32">
        <f t="shared" si="66"/>
        <v>99115</v>
      </c>
      <c r="M342" s="26" t="s">
        <v>678</v>
      </c>
      <c r="N342" s="1" t="s">
        <v>101</v>
      </c>
      <c r="O342" s="1" t="s">
        <v>675</v>
      </c>
      <c r="P342" s="1" t="s">
        <v>63</v>
      </c>
      <c r="Q342" s="1" t="s">
        <v>64</v>
      </c>
      <c r="R342" s="1" t="s">
        <v>64</v>
      </c>
      <c r="AV342" s="1" t="s">
        <v>52</v>
      </c>
      <c r="AW342" s="1" t="s">
        <v>1058</v>
      </c>
      <c r="AX342" s="1" t="s">
        <v>52</v>
      </c>
      <c r="AY342" s="1" t="s">
        <v>52</v>
      </c>
      <c r="AZ342" s="1" t="s">
        <v>52</v>
      </c>
    </row>
    <row r="343" spans="1:52" ht="30" customHeight="1" x14ac:dyDescent="0.3">
      <c r="A343" s="26" t="s">
        <v>1059</v>
      </c>
      <c r="B343" s="26" t="s">
        <v>1060</v>
      </c>
      <c r="C343" s="26" t="s">
        <v>162</v>
      </c>
      <c r="D343" s="27">
        <v>2</v>
      </c>
      <c r="E343" s="29">
        <f>단가대비표!O60</f>
        <v>2789</v>
      </c>
      <c r="F343" s="32">
        <f t="shared" si="62"/>
        <v>5578</v>
      </c>
      <c r="G343" s="29">
        <f>단가대비표!P60</f>
        <v>0</v>
      </c>
      <c r="H343" s="32">
        <f t="shared" si="63"/>
        <v>0</v>
      </c>
      <c r="I343" s="29">
        <f>단가대비표!V60</f>
        <v>0</v>
      </c>
      <c r="J343" s="32">
        <f t="shared" si="64"/>
        <v>0</v>
      </c>
      <c r="K343" s="29">
        <f t="shared" si="65"/>
        <v>2789</v>
      </c>
      <c r="L343" s="32">
        <f t="shared" si="66"/>
        <v>5578</v>
      </c>
      <c r="M343" s="26" t="s">
        <v>52</v>
      </c>
      <c r="N343" s="1" t="s">
        <v>101</v>
      </c>
      <c r="O343" s="1" t="s">
        <v>1061</v>
      </c>
      <c r="P343" s="1" t="s">
        <v>64</v>
      </c>
      <c r="Q343" s="1" t="s">
        <v>64</v>
      </c>
      <c r="R343" s="1" t="s">
        <v>63</v>
      </c>
      <c r="AV343" s="1" t="s">
        <v>52</v>
      </c>
      <c r="AW343" s="1" t="s">
        <v>1062</v>
      </c>
      <c r="AX343" s="1" t="s">
        <v>52</v>
      </c>
      <c r="AY343" s="1" t="s">
        <v>52</v>
      </c>
      <c r="AZ343" s="1" t="s">
        <v>52</v>
      </c>
    </row>
    <row r="344" spans="1:52" ht="30" customHeight="1" x14ac:dyDescent="0.3">
      <c r="A344" s="26" t="s">
        <v>1063</v>
      </c>
      <c r="B344" s="26" t="s">
        <v>1064</v>
      </c>
      <c r="C344" s="26" t="s">
        <v>162</v>
      </c>
      <c r="D344" s="27">
        <v>4</v>
      </c>
      <c r="E344" s="29">
        <f>단가대비표!O61</f>
        <v>8666</v>
      </c>
      <c r="F344" s="32">
        <f t="shared" si="62"/>
        <v>34664</v>
      </c>
      <c r="G344" s="29">
        <f>단가대비표!P61</f>
        <v>0</v>
      </c>
      <c r="H344" s="32">
        <f t="shared" si="63"/>
        <v>0</v>
      </c>
      <c r="I344" s="29">
        <f>단가대비표!V61</f>
        <v>0</v>
      </c>
      <c r="J344" s="32">
        <f t="shared" si="64"/>
        <v>0</v>
      </c>
      <c r="K344" s="29">
        <f t="shared" si="65"/>
        <v>8666</v>
      </c>
      <c r="L344" s="32">
        <f t="shared" si="66"/>
        <v>34664</v>
      </c>
      <c r="M344" s="26" t="s">
        <v>1065</v>
      </c>
      <c r="N344" s="1" t="s">
        <v>101</v>
      </c>
      <c r="O344" s="1" t="s">
        <v>1066</v>
      </c>
      <c r="P344" s="1" t="s">
        <v>64</v>
      </c>
      <c r="Q344" s="1" t="s">
        <v>64</v>
      </c>
      <c r="R344" s="1" t="s">
        <v>63</v>
      </c>
      <c r="AV344" s="1" t="s">
        <v>52</v>
      </c>
      <c r="AW344" s="1" t="s">
        <v>1067</v>
      </c>
      <c r="AX344" s="1" t="s">
        <v>52</v>
      </c>
      <c r="AY344" s="1" t="s">
        <v>52</v>
      </c>
      <c r="AZ344" s="1" t="s">
        <v>52</v>
      </c>
    </row>
    <row r="345" spans="1:52" ht="30" customHeight="1" x14ac:dyDescent="0.3">
      <c r="A345" s="26" t="s">
        <v>1068</v>
      </c>
      <c r="B345" s="26" t="s">
        <v>1069</v>
      </c>
      <c r="C345" s="26" t="s">
        <v>133</v>
      </c>
      <c r="D345" s="27">
        <v>4</v>
      </c>
      <c r="E345" s="29">
        <f>단가대비표!O31</f>
        <v>982</v>
      </c>
      <c r="F345" s="32">
        <f t="shared" si="62"/>
        <v>3928</v>
      </c>
      <c r="G345" s="29">
        <f>단가대비표!P31</f>
        <v>0</v>
      </c>
      <c r="H345" s="32">
        <f t="shared" si="63"/>
        <v>0</v>
      </c>
      <c r="I345" s="29">
        <f>단가대비표!V31</f>
        <v>0</v>
      </c>
      <c r="J345" s="32">
        <f t="shared" si="64"/>
        <v>0</v>
      </c>
      <c r="K345" s="29">
        <f t="shared" si="65"/>
        <v>982</v>
      </c>
      <c r="L345" s="32">
        <f t="shared" si="66"/>
        <v>3928</v>
      </c>
      <c r="M345" s="26" t="s">
        <v>52</v>
      </c>
      <c r="N345" s="1" t="s">
        <v>101</v>
      </c>
      <c r="O345" s="1" t="s">
        <v>1070</v>
      </c>
      <c r="P345" s="1" t="s">
        <v>64</v>
      </c>
      <c r="Q345" s="1" t="s">
        <v>64</v>
      </c>
      <c r="R345" s="1" t="s">
        <v>63</v>
      </c>
      <c r="AV345" s="1" t="s">
        <v>52</v>
      </c>
      <c r="AW345" s="1" t="s">
        <v>1071</v>
      </c>
      <c r="AX345" s="1" t="s">
        <v>52</v>
      </c>
      <c r="AY345" s="1" t="s">
        <v>52</v>
      </c>
      <c r="AZ345" s="1" t="s">
        <v>52</v>
      </c>
    </row>
    <row r="346" spans="1:52" ht="30" customHeight="1" x14ac:dyDescent="0.3">
      <c r="A346" s="26" t="s">
        <v>131</v>
      </c>
      <c r="B346" s="26" t="s">
        <v>1072</v>
      </c>
      <c r="C346" s="26" t="s">
        <v>133</v>
      </c>
      <c r="D346" s="27">
        <v>1</v>
      </c>
      <c r="E346" s="29">
        <f>일위대가목록!E93</f>
        <v>6360</v>
      </c>
      <c r="F346" s="32">
        <f t="shared" si="62"/>
        <v>6360</v>
      </c>
      <c r="G346" s="29">
        <f>일위대가목록!F93</f>
        <v>99306</v>
      </c>
      <c r="H346" s="32">
        <f t="shared" si="63"/>
        <v>99306</v>
      </c>
      <c r="I346" s="29">
        <f>일위대가목록!G93</f>
        <v>0</v>
      </c>
      <c r="J346" s="32">
        <f t="shared" si="64"/>
        <v>0</v>
      </c>
      <c r="K346" s="29">
        <f t="shared" si="65"/>
        <v>105666</v>
      </c>
      <c r="L346" s="32">
        <f t="shared" si="66"/>
        <v>105666</v>
      </c>
      <c r="M346" s="26" t="s">
        <v>1073</v>
      </c>
      <c r="N346" s="1" t="s">
        <v>101</v>
      </c>
      <c r="O346" s="1" t="s">
        <v>1074</v>
      </c>
      <c r="P346" s="1" t="s">
        <v>63</v>
      </c>
      <c r="Q346" s="1" t="s">
        <v>64</v>
      </c>
      <c r="R346" s="1" t="s">
        <v>64</v>
      </c>
      <c r="AV346" s="1" t="s">
        <v>52</v>
      </c>
      <c r="AW346" s="1" t="s">
        <v>1075</v>
      </c>
      <c r="AX346" s="1" t="s">
        <v>52</v>
      </c>
      <c r="AY346" s="1" t="s">
        <v>52</v>
      </c>
      <c r="AZ346" s="1" t="s">
        <v>52</v>
      </c>
    </row>
    <row r="347" spans="1:52" ht="30" customHeight="1" x14ac:dyDescent="0.3">
      <c r="A347" s="26" t="s">
        <v>156</v>
      </c>
      <c r="B347" s="26" t="s">
        <v>1076</v>
      </c>
      <c r="C347" s="26" t="s">
        <v>133</v>
      </c>
      <c r="D347" s="27">
        <v>1</v>
      </c>
      <c r="E347" s="29">
        <f>단가대비표!O56</f>
        <v>3310</v>
      </c>
      <c r="F347" s="32">
        <f t="shared" si="62"/>
        <v>3310</v>
      </c>
      <c r="G347" s="29">
        <f>단가대비표!P56</f>
        <v>0</v>
      </c>
      <c r="H347" s="32">
        <f t="shared" si="63"/>
        <v>0</v>
      </c>
      <c r="I347" s="29">
        <f>단가대비표!V56</f>
        <v>0</v>
      </c>
      <c r="J347" s="32">
        <f t="shared" si="64"/>
        <v>0</v>
      </c>
      <c r="K347" s="29">
        <f t="shared" si="65"/>
        <v>3310</v>
      </c>
      <c r="L347" s="32">
        <f t="shared" si="66"/>
        <v>3310</v>
      </c>
      <c r="M347" s="26" t="s">
        <v>52</v>
      </c>
      <c r="N347" s="1" t="s">
        <v>101</v>
      </c>
      <c r="O347" s="1" t="s">
        <v>1077</v>
      </c>
      <c r="P347" s="1" t="s">
        <v>64</v>
      </c>
      <c r="Q347" s="1" t="s">
        <v>64</v>
      </c>
      <c r="R347" s="1" t="s">
        <v>63</v>
      </c>
      <c r="AV347" s="1" t="s">
        <v>52</v>
      </c>
      <c r="AW347" s="1" t="s">
        <v>1078</v>
      </c>
      <c r="AX347" s="1" t="s">
        <v>52</v>
      </c>
      <c r="AY347" s="1" t="s">
        <v>52</v>
      </c>
      <c r="AZ347" s="1" t="s">
        <v>52</v>
      </c>
    </row>
    <row r="348" spans="1:52" ht="30" customHeight="1" x14ac:dyDescent="0.3">
      <c r="A348" s="26" t="s">
        <v>87</v>
      </c>
      <c r="B348" s="26" t="s">
        <v>1079</v>
      </c>
      <c r="C348" s="26" t="s">
        <v>60</v>
      </c>
      <c r="D348" s="27">
        <v>6</v>
      </c>
      <c r="E348" s="29">
        <f>일위대가목록!E76</f>
        <v>6766</v>
      </c>
      <c r="F348" s="32">
        <f t="shared" si="62"/>
        <v>40596</v>
      </c>
      <c r="G348" s="29">
        <f>일위대가목록!F76</f>
        <v>5151</v>
      </c>
      <c r="H348" s="32">
        <f t="shared" si="63"/>
        <v>30906</v>
      </c>
      <c r="I348" s="29">
        <f>일위대가목록!G76</f>
        <v>0</v>
      </c>
      <c r="J348" s="32">
        <f t="shared" si="64"/>
        <v>0</v>
      </c>
      <c r="K348" s="29">
        <f t="shared" si="65"/>
        <v>11917</v>
      </c>
      <c r="L348" s="32">
        <f t="shared" si="66"/>
        <v>71502</v>
      </c>
      <c r="M348" s="26" t="s">
        <v>1080</v>
      </c>
      <c r="N348" s="1" t="s">
        <v>101</v>
      </c>
      <c r="O348" s="1" t="s">
        <v>1081</v>
      </c>
      <c r="P348" s="1" t="s">
        <v>63</v>
      </c>
      <c r="Q348" s="1" t="s">
        <v>64</v>
      </c>
      <c r="R348" s="1" t="s">
        <v>64</v>
      </c>
      <c r="AV348" s="1" t="s">
        <v>52</v>
      </c>
      <c r="AW348" s="1" t="s">
        <v>1082</v>
      </c>
      <c r="AX348" s="1" t="s">
        <v>52</v>
      </c>
      <c r="AY348" s="1" t="s">
        <v>52</v>
      </c>
      <c r="AZ348" s="1" t="s">
        <v>52</v>
      </c>
    </row>
    <row r="349" spans="1:52" ht="30" customHeight="1" x14ac:dyDescent="0.3">
      <c r="A349" s="26" t="s">
        <v>779</v>
      </c>
      <c r="B349" s="26" t="s">
        <v>624</v>
      </c>
      <c r="C349" s="26" t="s">
        <v>625</v>
      </c>
      <c r="D349" s="27">
        <v>0.49</v>
      </c>
      <c r="E349" s="29">
        <f>단가대비표!O120</f>
        <v>0</v>
      </c>
      <c r="F349" s="32">
        <f t="shared" si="62"/>
        <v>0</v>
      </c>
      <c r="G349" s="29">
        <f>단가대비표!P120</f>
        <v>172698</v>
      </c>
      <c r="H349" s="32">
        <f t="shared" si="63"/>
        <v>84622</v>
      </c>
      <c r="I349" s="29">
        <f>단가대비표!V120</f>
        <v>0</v>
      </c>
      <c r="J349" s="32">
        <f t="shared" si="64"/>
        <v>0</v>
      </c>
      <c r="K349" s="29">
        <f t="shared" si="65"/>
        <v>172698</v>
      </c>
      <c r="L349" s="32">
        <f t="shared" si="66"/>
        <v>84622</v>
      </c>
      <c r="M349" s="26" t="s">
        <v>52</v>
      </c>
      <c r="N349" s="1" t="s">
        <v>101</v>
      </c>
      <c r="O349" s="1" t="s">
        <v>780</v>
      </c>
      <c r="P349" s="1" t="s">
        <v>64</v>
      </c>
      <c r="Q349" s="1" t="s">
        <v>64</v>
      </c>
      <c r="R349" s="1" t="s">
        <v>63</v>
      </c>
      <c r="V349">
        <v>1</v>
      </c>
      <c r="AV349" s="1" t="s">
        <v>52</v>
      </c>
      <c r="AW349" s="1" t="s">
        <v>1083</v>
      </c>
      <c r="AX349" s="1" t="s">
        <v>52</v>
      </c>
      <c r="AY349" s="1" t="s">
        <v>52</v>
      </c>
      <c r="AZ349" s="1" t="s">
        <v>52</v>
      </c>
    </row>
    <row r="350" spans="1:52" ht="30" customHeight="1" x14ac:dyDescent="0.3">
      <c r="A350" s="26" t="s">
        <v>776</v>
      </c>
      <c r="B350" s="26" t="s">
        <v>624</v>
      </c>
      <c r="C350" s="26" t="s">
        <v>625</v>
      </c>
      <c r="D350" s="27">
        <v>7.0000000000000007E-2</v>
      </c>
      <c r="E350" s="29">
        <f>단가대비표!O121</f>
        <v>0</v>
      </c>
      <c r="F350" s="32">
        <f t="shared" si="62"/>
        <v>0</v>
      </c>
      <c r="G350" s="29">
        <f>단가대비표!P121</f>
        <v>228717</v>
      </c>
      <c r="H350" s="32">
        <f t="shared" si="63"/>
        <v>16010.1</v>
      </c>
      <c r="I350" s="29">
        <f>단가대비표!V121</f>
        <v>0</v>
      </c>
      <c r="J350" s="32">
        <f t="shared" si="64"/>
        <v>0</v>
      </c>
      <c r="K350" s="29">
        <f t="shared" si="65"/>
        <v>228717</v>
      </c>
      <c r="L350" s="32">
        <f t="shared" si="66"/>
        <v>16010.1</v>
      </c>
      <c r="M350" s="26" t="s">
        <v>52</v>
      </c>
      <c r="N350" s="1" t="s">
        <v>101</v>
      </c>
      <c r="O350" s="1" t="s">
        <v>777</v>
      </c>
      <c r="P350" s="1" t="s">
        <v>64</v>
      </c>
      <c r="Q350" s="1" t="s">
        <v>64</v>
      </c>
      <c r="R350" s="1" t="s">
        <v>63</v>
      </c>
      <c r="V350">
        <v>1</v>
      </c>
      <c r="AV350" s="1" t="s">
        <v>52</v>
      </c>
      <c r="AW350" s="1" t="s">
        <v>1084</v>
      </c>
      <c r="AX350" s="1" t="s">
        <v>52</v>
      </c>
      <c r="AY350" s="1" t="s">
        <v>52</v>
      </c>
      <c r="AZ350" s="1" t="s">
        <v>52</v>
      </c>
    </row>
    <row r="351" spans="1:52" ht="30" customHeight="1" x14ac:dyDescent="0.3">
      <c r="A351" s="26" t="s">
        <v>1085</v>
      </c>
      <c r="B351" s="26" t="s">
        <v>624</v>
      </c>
      <c r="C351" s="26" t="s">
        <v>625</v>
      </c>
      <c r="D351" s="27">
        <v>0.39</v>
      </c>
      <c r="E351" s="29">
        <f>단가대비표!O129</f>
        <v>0</v>
      </c>
      <c r="F351" s="32">
        <f t="shared" si="62"/>
        <v>0</v>
      </c>
      <c r="G351" s="29">
        <f>단가대비표!P129</f>
        <v>410182</v>
      </c>
      <c r="H351" s="32">
        <f t="shared" si="63"/>
        <v>159970.9</v>
      </c>
      <c r="I351" s="29">
        <f>단가대비표!V129</f>
        <v>0</v>
      </c>
      <c r="J351" s="32">
        <f t="shared" si="64"/>
        <v>0</v>
      </c>
      <c r="K351" s="29">
        <f t="shared" si="65"/>
        <v>410182</v>
      </c>
      <c r="L351" s="32">
        <f t="shared" si="66"/>
        <v>159970.9</v>
      </c>
      <c r="M351" s="26" t="s">
        <v>52</v>
      </c>
      <c r="N351" s="1" t="s">
        <v>101</v>
      </c>
      <c r="O351" s="1" t="s">
        <v>1086</v>
      </c>
      <c r="P351" s="1" t="s">
        <v>64</v>
      </c>
      <c r="Q351" s="1" t="s">
        <v>64</v>
      </c>
      <c r="R351" s="1" t="s">
        <v>63</v>
      </c>
      <c r="V351">
        <v>1</v>
      </c>
      <c r="AV351" s="1" t="s">
        <v>52</v>
      </c>
      <c r="AW351" s="1" t="s">
        <v>1087</v>
      </c>
      <c r="AX351" s="1" t="s">
        <v>52</v>
      </c>
      <c r="AY351" s="1" t="s">
        <v>52</v>
      </c>
      <c r="AZ351" s="1" t="s">
        <v>52</v>
      </c>
    </row>
    <row r="352" spans="1:52" ht="30" customHeight="1" x14ac:dyDescent="0.3">
      <c r="A352" s="26" t="s">
        <v>696</v>
      </c>
      <c r="B352" s="26" t="s">
        <v>697</v>
      </c>
      <c r="C352" s="26" t="s">
        <v>556</v>
      </c>
      <c r="D352" s="27">
        <v>1</v>
      </c>
      <c r="E352" s="29">
        <f>TRUNC(SUMIF(V336:V352, RIGHTB(O352, 1), H336:H352)*U352, 2)</f>
        <v>7818.09</v>
      </c>
      <c r="F352" s="32">
        <f t="shared" si="62"/>
        <v>7818</v>
      </c>
      <c r="G352" s="29">
        <v>0</v>
      </c>
      <c r="H352" s="32">
        <f t="shared" si="63"/>
        <v>0</v>
      </c>
      <c r="I352" s="29">
        <v>0</v>
      </c>
      <c r="J352" s="32">
        <f t="shared" si="64"/>
        <v>0</v>
      </c>
      <c r="K352" s="29">
        <f t="shared" si="65"/>
        <v>7818</v>
      </c>
      <c r="L352" s="32">
        <f t="shared" si="66"/>
        <v>7818</v>
      </c>
      <c r="M352" s="26" t="s">
        <v>52</v>
      </c>
      <c r="N352" s="1" t="s">
        <v>101</v>
      </c>
      <c r="O352" s="1" t="s">
        <v>557</v>
      </c>
      <c r="P352" s="1" t="s">
        <v>64</v>
      </c>
      <c r="Q352" s="1" t="s">
        <v>64</v>
      </c>
      <c r="R352" s="1" t="s">
        <v>64</v>
      </c>
      <c r="S352">
        <v>1</v>
      </c>
      <c r="T352">
        <v>0</v>
      </c>
      <c r="U352">
        <v>0.03</v>
      </c>
      <c r="AV352" s="1" t="s">
        <v>52</v>
      </c>
      <c r="AW352" s="1" t="s">
        <v>1088</v>
      </c>
      <c r="AX352" s="1" t="s">
        <v>52</v>
      </c>
      <c r="AY352" s="1" t="s">
        <v>52</v>
      </c>
      <c r="AZ352" s="1" t="s">
        <v>52</v>
      </c>
    </row>
    <row r="353" spans="1:52" ht="30" customHeight="1" x14ac:dyDescent="0.3">
      <c r="A353" s="26" t="s">
        <v>631</v>
      </c>
      <c r="B353" s="26" t="s">
        <v>52</v>
      </c>
      <c r="C353" s="26" t="s">
        <v>52</v>
      </c>
      <c r="D353" s="27"/>
      <c r="E353" s="29"/>
      <c r="F353" s="32">
        <f>TRUNC(SUMIF(N336:N352, N335, F336:F352),0)</f>
        <v>683773</v>
      </c>
      <c r="G353" s="29"/>
      <c r="H353" s="32">
        <f>TRUNC(SUMIF(N336:N352, N335, H336:H352),0)</f>
        <v>532730</v>
      </c>
      <c r="I353" s="29"/>
      <c r="J353" s="32">
        <f>TRUNC(SUMIF(N336:N352, N335, J336:J352),0)</f>
        <v>32678</v>
      </c>
      <c r="K353" s="29"/>
      <c r="L353" s="32">
        <f>F353+H353+J353</f>
        <v>1249181</v>
      </c>
      <c r="M353" s="26" t="s">
        <v>52</v>
      </c>
      <c r="N353" s="1" t="s">
        <v>166</v>
      </c>
      <c r="O353" s="1" t="s">
        <v>166</v>
      </c>
      <c r="P353" s="1" t="s">
        <v>52</v>
      </c>
      <c r="Q353" s="1" t="s">
        <v>52</v>
      </c>
      <c r="R353" s="1" t="s">
        <v>52</v>
      </c>
      <c r="AV353" s="1" t="s">
        <v>52</v>
      </c>
      <c r="AW353" s="1" t="s">
        <v>52</v>
      </c>
      <c r="AX353" s="1" t="s">
        <v>52</v>
      </c>
      <c r="AY353" s="1" t="s">
        <v>52</v>
      </c>
      <c r="AZ353" s="1" t="s">
        <v>52</v>
      </c>
    </row>
    <row r="354" spans="1:52" ht="30" customHeight="1" x14ac:dyDescent="0.3">
      <c r="A354" s="27"/>
      <c r="B354" s="27"/>
      <c r="C354" s="27"/>
      <c r="D354" s="27"/>
      <c r="E354" s="29"/>
      <c r="F354" s="32"/>
      <c r="G354" s="29"/>
      <c r="H354" s="32"/>
      <c r="I354" s="29"/>
      <c r="J354" s="32"/>
      <c r="K354" s="29"/>
      <c r="L354" s="32"/>
      <c r="M354" s="27"/>
    </row>
    <row r="355" spans="1:52" ht="30" customHeight="1" x14ac:dyDescent="0.3">
      <c r="A355" s="23" t="s">
        <v>1089</v>
      </c>
      <c r="B355" s="24"/>
      <c r="C355" s="24"/>
      <c r="D355" s="24"/>
      <c r="E355" s="28"/>
      <c r="F355" s="31"/>
      <c r="G355" s="28"/>
      <c r="H355" s="31"/>
      <c r="I355" s="28"/>
      <c r="J355" s="31"/>
      <c r="K355" s="28"/>
      <c r="L355" s="31"/>
      <c r="M355" s="25"/>
      <c r="N355" s="1" t="s">
        <v>106</v>
      </c>
    </row>
    <row r="356" spans="1:52" ht="30" customHeight="1" x14ac:dyDescent="0.3">
      <c r="A356" s="26" t="s">
        <v>1091</v>
      </c>
      <c r="B356" s="26" t="s">
        <v>1092</v>
      </c>
      <c r="C356" s="26" t="s">
        <v>133</v>
      </c>
      <c r="D356" s="27">
        <v>1</v>
      </c>
      <c r="E356" s="29">
        <f>단가대비표!O78</f>
        <v>1965</v>
      </c>
      <c r="F356" s="32">
        <f t="shared" ref="F356:F362" si="67">TRUNC(E356*D356,1)</f>
        <v>1965</v>
      </c>
      <c r="G356" s="29">
        <f>단가대비표!P78</f>
        <v>0</v>
      </c>
      <c r="H356" s="32">
        <f t="shared" ref="H356:H362" si="68">TRUNC(G356*D356,1)</f>
        <v>0</v>
      </c>
      <c r="I356" s="29">
        <f>단가대비표!V78</f>
        <v>0</v>
      </c>
      <c r="J356" s="32">
        <f t="shared" ref="J356:J362" si="69">TRUNC(I356*D356,1)</f>
        <v>0</v>
      </c>
      <c r="K356" s="29">
        <f t="shared" ref="K356:L362" si="70">TRUNC(E356+G356+I356,1)</f>
        <v>1965</v>
      </c>
      <c r="L356" s="32">
        <f t="shared" si="70"/>
        <v>1965</v>
      </c>
      <c r="M356" s="26" t="s">
        <v>52</v>
      </c>
      <c r="N356" s="1" t="s">
        <v>106</v>
      </c>
      <c r="O356" s="1" t="s">
        <v>1093</v>
      </c>
      <c r="P356" s="1" t="s">
        <v>64</v>
      </c>
      <c r="Q356" s="1" t="s">
        <v>64</v>
      </c>
      <c r="R356" s="1" t="s">
        <v>63</v>
      </c>
      <c r="AV356" s="1" t="s">
        <v>52</v>
      </c>
      <c r="AW356" s="1" t="s">
        <v>1094</v>
      </c>
      <c r="AX356" s="1" t="s">
        <v>52</v>
      </c>
      <c r="AY356" s="1" t="s">
        <v>52</v>
      </c>
      <c r="AZ356" s="1" t="s">
        <v>52</v>
      </c>
    </row>
    <row r="357" spans="1:52" ht="30" customHeight="1" x14ac:dyDescent="0.3">
      <c r="A357" s="26" t="s">
        <v>1095</v>
      </c>
      <c r="B357" s="26" t="s">
        <v>1096</v>
      </c>
      <c r="C357" s="26" t="s">
        <v>133</v>
      </c>
      <c r="D357" s="27">
        <v>1</v>
      </c>
      <c r="E357" s="29">
        <f>단가대비표!O75</f>
        <v>9130</v>
      </c>
      <c r="F357" s="32">
        <f t="shared" si="67"/>
        <v>9130</v>
      </c>
      <c r="G357" s="29">
        <f>단가대비표!P75</f>
        <v>0</v>
      </c>
      <c r="H357" s="32">
        <f t="shared" si="68"/>
        <v>0</v>
      </c>
      <c r="I357" s="29">
        <f>단가대비표!V75</f>
        <v>0</v>
      </c>
      <c r="J357" s="32">
        <f t="shared" si="69"/>
        <v>0</v>
      </c>
      <c r="K357" s="29">
        <f t="shared" si="70"/>
        <v>9130</v>
      </c>
      <c r="L357" s="32">
        <f t="shared" si="70"/>
        <v>9130</v>
      </c>
      <c r="M357" s="26" t="s">
        <v>52</v>
      </c>
      <c r="N357" s="1" t="s">
        <v>106</v>
      </c>
      <c r="O357" s="1" t="s">
        <v>1097</v>
      </c>
      <c r="P357" s="1" t="s">
        <v>64</v>
      </c>
      <c r="Q357" s="1" t="s">
        <v>64</v>
      </c>
      <c r="R357" s="1" t="s">
        <v>63</v>
      </c>
      <c r="AV357" s="1" t="s">
        <v>52</v>
      </c>
      <c r="AW357" s="1" t="s">
        <v>1098</v>
      </c>
      <c r="AX357" s="1" t="s">
        <v>52</v>
      </c>
      <c r="AY357" s="1" t="s">
        <v>52</v>
      </c>
      <c r="AZ357" s="1" t="s">
        <v>52</v>
      </c>
    </row>
    <row r="358" spans="1:52" ht="30" customHeight="1" x14ac:dyDescent="0.3">
      <c r="A358" s="26" t="s">
        <v>1099</v>
      </c>
      <c r="B358" s="26" t="s">
        <v>1100</v>
      </c>
      <c r="C358" s="26" t="s">
        <v>133</v>
      </c>
      <c r="D358" s="27">
        <v>1</v>
      </c>
      <c r="E358" s="29">
        <f>단가대비표!O49</f>
        <v>22135</v>
      </c>
      <c r="F358" s="32">
        <f t="shared" si="67"/>
        <v>22135</v>
      </c>
      <c r="G358" s="29">
        <f>단가대비표!P49</f>
        <v>0</v>
      </c>
      <c r="H358" s="32">
        <f t="shared" si="68"/>
        <v>0</v>
      </c>
      <c r="I358" s="29">
        <f>단가대비표!V49</f>
        <v>0</v>
      </c>
      <c r="J358" s="32">
        <f t="shared" si="69"/>
        <v>0</v>
      </c>
      <c r="K358" s="29">
        <f t="shared" si="70"/>
        <v>22135</v>
      </c>
      <c r="L358" s="32">
        <f t="shared" si="70"/>
        <v>22135</v>
      </c>
      <c r="M358" s="26" t="s">
        <v>52</v>
      </c>
      <c r="N358" s="1" t="s">
        <v>106</v>
      </c>
      <c r="O358" s="1" t="s">
        <v>1101</v>
      </c>
      <c r="P358" s="1" t="s">
        <v>64</v>
      </c>
      <c r="Q358" s="1" t="s">
        <v>64</v>
      </c>
      <c r="R358" s="1" t="s">
        <v>63</v>
      </c>
      <c r="AV358" s="1" t="s">
        <v>52</v>
      </c>
      <c r="AW358" s="1" t="s">
        <v>1102</v>
      </c>
      <c r="AX358" s="1" t="s">
        <v>52</v>
      </c>
      <c r="AY358" s="1" t="s">
        <v>52</v>
      </c>
      <c r="AZ358" s="1" t="s">
        <v>52</v>
      </c>
    </row>
    <row r="359" spans="1:52" ht="30" customHeight="1" x14ac:dyDescent="0.3">
      <c r="A359" s="26" t="s">
        <v>1099</v>
      </c>
      <c r="B359" s="26" t="s">
        <v>1103</v>
      </c>
      <c r="C359" s="26" t="s">
        <v>133</v>
      </c>
      <c r="D359" s="27">
        <v>1</v>
      </c>
      <c r="E359" s="29">
        <f>단가대비표!O50</f>
        <v>2519</v>
      </c>
      <c r="F359" s="32">
        <f t="shared" si="67"/>
        <v>2519</v>
      </c>
      <c r="G359" s="29">
        <f>단가대비표!P50</f>
        <v>0</v>
      </c>
      <c r="H359" s="32">
        <f t="shared" si="68"/>
        <v>0</v>
      </c>
      <c r="I359" s="29">
        <f>단가대비표!V50</f>
        <v>0</v>
      </c>
      <c r="J359" s="32">
        <f t="shared" si="69"/>
        <v>0</v>
      </c>
      <c r="K359" s="29">
        <f t="shared" si="70"/>
        <v>2519</v>
      </c>
      <c r="L359" s="32">
        <f t="shared" si="70"/>
        <v>2519</v>
      </c>
      <c r="M359" s="26" t="s">
        <v>52</v>
      </c>
      <c r="N359" s="1" t="s">
        <v>106</v>
      </c>
      <c r="O359" s="1" t="s">
        <v>1104</v>
      </c>
      <c r="P359" s="1" t="s">
        <v>64</v>
      </c>
      <c r="Q359" s="1" t="s">
        <v>64</v>
      </c>
      <c r="R359" s="1" t="s">
        <v>63</v>
      </c>
      <c r="AV359" s="1" t="s">
        <v>52</v>
      </c>
      <c r="AW359" s="1" t="s">
        <v>1105</v>
      </c>
      <c r="AX359" s="1" t="s">
        <v>52</v>
      </c>
      <c r="AY359" s="1" t="s">
        <v>52</v>
      </c>
      <c r="AZ359" s="1" t="s">
        <v>52</v>
      </c>
    </row>
    <row r="360" spans="1:52" ht="30" customHeight="1" x14ac:dyDescent="0.3">
      <c r="A360" s="26" t="s">
        <v>779</v>
      </c>
      <c r="B360" s="26" t="s">
        <v>624</v>
      </c>
      <c r="C360" s="26" t="s">
        <v>625</v>
      </c>
      <c r="D360" s="27">
        <v>0.13</v>
      </c>
      <c r="E360" s="29">
        <f>단가대비표!O120</f>
        <v>0</v>
      </c>
      <c r="F360" s="32">
        <f t="shared" si="67"/>
        <v>0</v>
      </c>
      <c r="G360" s="29">
        <f>단가대비표!P120</f>
        <v>172698</v>
      </c>
      <c r="H360" s="32">
        <f t="shared" si="68"/>
        <v>22450.7</v>
      </c>
      <c r="I360" s="29">
        <f>단가대비표!V120</f>
        <v>0</v>
      </c>
      <c r="J360" s="32">
        <f t="shared" si="69"/>
        <v>0</v>
      </c>
      <c r="K360" s="29">
        <f t="shared" si="70"/>
        <v>172698</v>
      </c>
      <c r="L360" s="32">
        <f t="shared" si="70"/>
        <v>22450.7</v>
      </c>
      <c r="M360" s="26" t="s">
        <v>52</v>
      </c>
      <c r="N360" s="1" t="s">
        <v>106</v>
      </c>
      <c r="O360" s="1" t="s">
        <v>780</v>
      </c>
      <c r="P360" s="1" t="s">
        <v>64</v>
      </c>
      <c r="Q360" s="1" t="s">
        <v>64</v>
      </c>
      <c r="R360" s="1" t="s">
        <v>63</v>
      </c>
      <c r="V360">
        <v>1</v>
      </c>
      <c r="AV360" s="1" t="s">
        <v>52</v>
      </c>
      <c r="AW360" s="1" t="s">
        <v>1106</v>
      </c>
      <c r="AX360" s="1" t="s">
        <v>52</v>
      </c>
      <c r="AY360" s="1" t="s">
        <v>52</v>
      </c>
      <c r="AZ360" s="1" t="s">
        <v>52</v>
      </c>
    </row>
    <row r="361" spans="1:52" ht="30" customHeight="1" x14ac:dyDescent="0.3">
      <c r="A361" s="26" t="s">
        <v>1085</v>
      </c>
      <c r="B361" s="26" t="s">
        <v>624</v>
      </c>
      <c r="C361" s="26" t="s">
        <v>625</v>
      </c>
      <c r="D361" s="27">
        <v>0.13</v>
      </c>
      <c r="E361" s="29">
        <f>단가대비표!O129</f>
        <v>0</v>
      </c>
      <c r="F361" s="32">
        <f t="shared" si="67"/>
        <v>0</v>
      </c>
      <c r="G361" s="29">
        <f>단가대비표!P129</f>
        <v>410182</v>
      </c>
      <c r="H361" s="32">
        <f t="shared" si="68"/>
        <v>53323.6</v>
      </c>
      <c r="I361" s="29">
        <f>단가대비표!V129</f>
        <v>0</v>
      </c>
      <c r="J361" s="32">
        <f t="shared" si="69"/>
        <v>0</v>
      </c>
      <c r="K361" s="29">
        <f t="shared" si="70"/>
        <v>410182</v>
      </c>
      <c r="L361" s="32">
        <f t="shared" si="70"/>
        <v>53323.6</v>
      </c>
      <c r="M361" s="26" t="s">
        <v>52</v>
      </c>
      <c r="N361" s="1" t="s">
        <v>106</v>
      </c>
      <c r="O361" s="1" t="s">
        <v>1086</v>
      </c>
      <c r="P361" s="1" t="s">
        <v>64</v>
      </c>
      <c r="Q361" s="1" t="s">
        <v>64</v>
      </c>
      <c r="R361" s="1" t="s">
        <v>63</v>
      </c>
      <c r="V361">
        <v>1</v>
      </c>
      <c r="AV361" s="1" t="s">
        <v>52</v>
      </c>
      <c r="AW361" s="1" t="s">
        <v>1107</v>
      </c>
      <c r="AX361" s="1" t="s">
        <v>52</v>
      </c>
      <c r="AY361" s="1" t="s">
        <v>52</v>
      </c>
      <c r="AZ361" s="1" t="s">
        <v>52</v>
      </c>
    </row>
    <row r="362" spans="1:52" ht="30" customHeight="1" x14ac:dyDescent="0.3">
      <c r="A362" s="26" t="s">
        <v>696</v>
      </c>
      <c r="B362" s="26" t="s">
        <v>697</v>
      </c>
      <c r="C362" s="26" t="s">
        <v>556</v>
      </c>
      <c r="D362" s="27">
        <v>1</v>
      </c>
      <c r="E362" s="29">
        <f>TRUNC(SUMIF(V356:V362, RIGHTB(O362, 1), H356:H362)*U362, 2)</f>
        <v>2273.2199999999998</v>
      </c>
      <c r="F362" s="32">
        <f t="shared" si="67"/>
        <v>2273.1999999999998</v>
      </c>
      <c r="G362" s="29">
        <v>0</v>
      </c>
      <c r="H362" s="32">
        <f t="shared" si="68"/>
        <v>0</v>
      </c>
      <c r="I362" s="29">
        <v>0</v>
      </c>
      <c r="J362" s="32">
        <f t="shared" si="69"/>
        <v>0</v>
      </c>
      <c r="K362" s="29">
        <f t="shared" si="70"/>
        <v>2273.1999999999998</v>
      </c>
      <c r="L362" s="32">
        <f t="shared" si="70"/>
        <v>2273.1999999999998</v>
      </c>
      <c r="M362" s="26" t="s">
        <v>52</v>
      </c>
      <c r="N362" s="1" t="s">
        <v>106</v>
      </c>
      <c r="O362" s="1" t="s">
        <v>557</v>
      </c>
      <c r="P362" s="1" t="s">
        <v>64</v>
      </c>
      <c r="Q362" s="1" t="s">
        <v>64</v>
      </c>
      <c r="R362" s="1" t="s">
        <v>64</v>
      </c>
      <c r="S362">
        <v>1</v>
      </c>
      <c r="T362">
        <v>0</v>
      </c>
      <c r="U362">
        <v>0.03</v>
      </c>
      <c r="AV362" s="1" t="s">
        <v>52</v>
      </c>
      <c r="AW362" s="1" t="s">
        <v>1108</v>
      </c>
      <c r="AX362" s="1" t="s">
        <v>52</v>
      </c>
      <c r="AY362" s="1" t="s">
        <v>52</v>
      </c>
      <c r="AZ362" s="1" t="s">
        <v>52</v>
      </c>
    </row>
    <row r="363" spans="1:52" ht="30" customHeight="1" x14ac:dyDescent="0.3">
      <c r="A363" s="26" t="s">
        <v>631</v>
      </c>
      <c r="B363" s="26" t="s">
        <v>52</v>
      </c>
      <c r="C363" s="26" t="s">
        <v>52</v>
      </c>
      <c r="D363" s="27"/>
      <c r="E363" s="29"/>
      <c r="F363" s="32">
        <f>TRUNC(SUMIF(N356:N362, N355, F356:F362),0)</f>
        <v>38022</v>
      </c>
      <c r="G363" s="29"/>
      <c r="H363" s="32">
        <f>TRUNC(SUMIF(N356:N362, N355, H356:H362),0)</f>
        <v>75774</v>
      </c>
      <c r="I363" s="29"/>
      <c r="J363" s="32">
        <f>TRUNC(SUMIF(N356:N362, N355, J356:J362),0)</f>
        <v>0</v>
      </c>
      <c r="K363" s="29"/>
      <c r="L363" s="32">
        <f>F363+H363+J363</f>
        <v>113796</v>
      </c>
      <c r="M363" s="26" t="s">
        <v>52</v>
      </c>
      <c r="N363" s="1" t="s">
        <v>166</v>
      </c>
      <c r="O363" s="1" t="s">
        <v>166</v>
      </c>
      <c r="P363" s="1" t="s">
        <v>52</v>
      </c>
      <c r="Q363" s="1" t="s">
        <v>52</v>
      </c>
      <c r="R363" s="1" t="s">
        <v>52</v>
      </c>
      <c r="AV363" s="1" t="s">
        <v>52</v>
      </c>
      <c r="AW363" s="1" t="s">
        <v>52</v>
      </c>
      <c r="AX363" s="1" t="s">
        <v>52</v>
      </c>
      <c r="AY363" s="1" t="s">
        <v>52</v>
      </c>
      <c r="AZ363" s="1" t="s">
        <v>52</v>
      </c>
    </row>
    <row r="364" spans="1:52" ht="30" customHeight="1" x14ac:dyDescent="0.3">
      <c r="A364" s="27"/>
      <c r="B364" s="27"/>
      <c r="C364" s="27"/>
      <c r="D364" s="27"/>
      <c r="E364" s="29"/>
      <c r="F364" s="32"/>
      <c r="G364" s="29"/>
      <c r="H364" s="32"/>
      <c r="I364" s="29"/>
      <c r="J364" s="32"/>
      <c r="K364" s="29"/>
      <c r="L364" s="32"/>
      <c r="M364" s="27"/>
    </row>
    <row r="365" spans="1:52" ht="30" customHeight="1" x14ac:dyDescent="0.3">
      <c r="A365" s="23" t="s">
        <v>1109</v>
      </c>
      <c r="B365" s="24"/>
      <c r="C365" s="24"/>
      <c r="D365" s="24"/>
      <c r="E365" s="28"/>
      <c r="F365" s="31"/>
      <c r="G365" s="28"/>
      <c r="H365" s="31"/>
      <c r="I365" s="28"/>
      <c r="J365" s="31"/>
      <c r="K365" s="28"/>
      <c r="L365" s="31"/>
      <c r="M365" s="25"/>
      <c r="N365" s="1" t="s">
        <v>110</v>
      </c>
    </row>
    <row r="366" spans="1:52" ht="30" customHeight="1" x14ac:dyDescent="0.3">
      <c r="A366" s="26" t="s">
        <v>1091</v>
      </c>
      <c r="B366" s="26" t="s">
        <v>1110</v>
      </c>
      <c r="C366" s="26" t="s">
        <v>133</v>
      </c>
      <c r="D366" s="27">
        <v>1</v>
      </c>
      <c r="E366" s="29">
        <f>단가대비표!O79</f>
        <v>2760</v>
      </c>
      <c r="F366" s="32">
        <f t="shared" ref="F366:F372" si="71">TRUNC(E366*D366,1)</f>
        <v>2760</v>
      </c>
      <c r="G366" s="29">
        <f>단가대비표!P79</f>
        <v>0</v>
      </c>
      <c r="H366" s="32">
        <f t="shared" ref="H366:H372" si="72">TRUNC(G366*D366,1)</f>
        <v>0</v>
      </c>
      <c r="I366" s="29">
        <f>단가대비표!V79</f>
        <v>0</v>
      </c>
      <c r="J366" s="32">
        <f t="shared" ref="J366:J372" si="73">TRUNC(I366*D366,1)</f>
        <v>0</v>
      </c>
      <c r="K366" s="29">
        <f t="shared" ref="K366:L372" si="74">TRUNC(E366+G366+I366,1)</f>
        <v>2760</v>
      </c>
      <c r="L366" s="32">
        <f t="shared" si="74"/>
        <v>2760</v>
      </c>
      <c r="M366" s="26" t="s">
        <v>52</v>
      </c>
      <c r="N366" s="1" t="s">
        <v>110</v>
      </c>
      <c r="O366" s="1" t="s">
        <v>1111</v>
      </c>
      <c r="P366" s="1" t="s">
        <v>64</v>
      </c>
      <c r="Q366" s="1" t="s">
        <v>64</v>
      </c>
      <c r="R366" s="1" t="s">
        <v>63</v>
      </c>
      <c r="AV366" s="1" t="s">
        <v>52</v>
      </c>
      <c r="AW366" s="1" t="s">
        <v>1112</v>
      </c>
      <c r="AX366" s="1" t="s">
        <v>52</v>
      </c>
      <c r="AY366" s="1" t="s">
        <v>52</v>
      </c>
      <c r="AZ366" s="1" t="s">
        <v>52</v>
      </c>
    </row>
    <row r="367" spans="1:52" ht="30" customHeight="1" x14ac:dyDescent="0.3">
      <c r="A367" s="26" t="s">
        <v>1095</v>
      </c>
      <c r="B367" s="26" t="s">
        <v>1113</v>
      </c>
      <c r="C367" s="26" t="s">
        <v>133</v>
      </c>
      <c r="D367" s="27">
        <v>1</v>
      </c>
      <c r="E367" s="29">
        <f>단가대비표!O76</f>
        <v>11880</v>
      </c>
      <c r="F367" s="32">
        <f t="shared" si="71"/>
        <v>11880</v>
      </c>
      <c r="G367" s="29">
        <f>단가대비표!P76</f>
        <v>0</v>
      </c>
      <c r="H367" s="32">
        <f t="shared" si="72"/>
        <v>0</v>
      </c>
      <c r="I367" s="29">
        <f>단가대비표!V76</f>
        <v>0</v>
      </c>
      <c r="J367" s="32">
        <f t="shared" si="73"/>
        <v>0</v>
      </c>
      <c r="K367" s="29">
        <f t="shared" si="74"/>
        <v>11880</v>
      </c>
      <c r="L367" s="32">
        <f t="shared" si="74"/>
        <v>11880</v>
      </c>
      <c r="M367" s="26" t="s">
        <v>52</v>
      </c>
      <c r="N367" s="1" t="s">
        <v>110</v>
      </c>
      <c r="O367" s="1" t="s">
        <v>1114</v>
      </c>
      <c r="P367" s="1" t="s">
        <v>64</v>
      </c>
      <c r="Q367" s="1" t="s">
        <v>64</v>
      </c>
      <c r="R367" s="1" t="s">
        <v>63</v>
      </c>
      <c r="AV367" s="1" t="s">
        <v>52</v>
      </c>
      <c r="AW367" s="1" t="s">
        <v>1115</v>
      </c>
      <c r="AX367" s="1" t="s">
        <v>52</v>
      </c>
      <c r="AY367" s="1" t="s">
        <v>52</v>
      </c>
      <c r="AZ367" s="1" t="s">
        <v>52</v>
      </c>
    </row>
    <row r="368" spans="1:52" ht="30" customHeight="1" x14ac:dyDescent="0.3">
      <c r="A368" s="26" t="s">
        <v>1099</v>
      </c>
      <c r="B368" s="26" t="s">
        <v>1100</v>
      </c>
      <c r="C368" s="26" t="s">
        <v>133</v>
      </c>
      <c r="D368" s="27">
        <v>1</v>
      </c>
      <c r="E368" s="29">
        <f>단가대비표!O49</f>
        <v>22135</v>
      </c>
      <c r="F368" s="32">
        <f t="shared" si="71"/>
        <v>22135</v>
      </c>
      <c r="G368" s="29">
        <f>단가대비표!P49</f>
        <v>0</v>
      </c>
      <c r="H368" s="32">
        <f t="shared" si="72"/>
        <v>0</v>
      </c>
      <c r="I368" s="29">
        <f>단가대비표!V49</f>
        <v>0</v>
      </c>
      <c r="J368" s="32">
        <f t="shared" si="73"/>
        <v>0</v>
      </c>
      <c r="K368" s="29">
        <f t="shared" si="74"/>
        <v>22135</v>
      </c>
      <c r="L368" s="32">
        <f t="shared" si="74"/>
        <v>22135</v>
      </c>
      <c r="M368" s="26" t="s">
        <v>52</v>
      </c>
      <c r="N368" s="1" t="s">
        <v>110</v>
      </c>
      <c r="O368" s="1" t="s">
        <v>1101</v>
      </c>
      <c r="P368" s="1" t="s">
        <v>64</v>
      </c>
      <c r="Q368" s="1" t="s">
        <v>64</v>
      </c>
      <c r="R368" s="1" t="s">
        <v>63</v>
      </c>
      <c r="AV368" s="1" t="s">
        <v>52</v>
      </c>
      <c r="AW368" s="1" t="s">
        <v>1116</v>
      </c>
      <c r="AX368" s="1" t="s">
        <v>52</v>
      </c>
      <c r="AY368" s="1" t="s">
        <v>52</v>
      </c>
      <c r="AZ368" s="1" t="s">
        <v>52</v>
      </c>
    </row>
    <row r="369" spans="1:52" ht="30" customHeight="1" x14ac:dyDescent="0.3">
      <c r="A369" s="26" t="s">
        <v>1099</v>
      </c>
      <c r="B369" s="26" t="s">
        <v>1103</v>
      </c>
      <c r="C369" s="26" t="s">
        <v>133</v>
      </c>
      <c r="D369" s="27">
        <v>1</v>
      </c>
      <c r="E369" s="29">
        <f>단가대비표!O50</f>
        <v>2519</v>
      </c>
      <c r="F369" s="32">
        <f t="shared" si="71"/>
        <v>2519</v>
      </c>
      <c r="G369" s="29">
        <f>단가대비표!P50</f>
        <v>0</v>
      </c>
      <c r="H369" s="32">
        <f t="shared" si="72"/>
        <v>0</v>
      </c>
      <c r="I369" s="29">
        <f>단가대비표!V50</f>
        <v>0</v>
      </c>
      <c r="J369" s="32">
        <f t="shared" si="73"/>
        <v>0</v>
      </c>
      <c r="K369" s="29">
        <f t="shared" si="74"/>
        <v>2519</v>
      </c>
      <c r="L369" s="32">
        <f t="shared" si="74"/>
        <v>2519</v>
      </c>
      <c r="M369" s="26" t="s">
        <v>52</v>
      </c>
      <c r="N369" s="1" t="s">
        <v>110</v>
      </c>
      <c r="O369" s="1" t="s">
        <v>1104</v>
      </c>
      <c r="P369" s="1" t="s">
        <v>64</v>
      </c>
      <c r="Q369" s="1" t="s">
        <v>64</v>
      </c>
      <c r="R369" s="1" t="s">
        <v>63</v>
      </c>
      <c r="AV369" s="1" t="s">
        <v>52</v>
      </c>
      <c r="AW369" s="1" t="s">
        <v>1117</v>
      </c>
      <c r="AX369" s="1" t="s">
        <v>52</v>
      </c>
      <c r="AY369" s="1" t="s">
        <v>52</v>
      </c>
      <c r="AZ369" s="1" t="s">
        <v>52</v>
      </c>
    </row>
    <row r="370" spans="1:52" ht="30" customHeight="1" x14ac:dyDescent="0.3">
      <c r="A370" s="26" t="s">
        <v>779</v>
      </c>
      <c r="B370" s="26" t="s">
        <v>624</v>
      </c>
      <c r="C370" s="26" t="s">
        <v>625</v>
      </c>
      <c r="D370" s="27">
        <v>0.13</v>
      </c>
      <c r="E370" s="29">
        <f>단가대비표!O120</f>
        <v>0</v>
      </c>
      <c r="F370" s="32">
        <f t="shared" si="71"/>
        <v>0</v>
      </c>
      <c r="G370" s="29">
        <f>단가대비표!P120</f>
        <v>172698</v>
      </c>
      <c r="H370" s="32">
        <f t="shared" si="72"/>
        <v>22450.7</v>
      </c>
      <c r="I370" s="29">
        <f>단가대비표!V120</f>
        <v>0</v>
      </c>
      <c r="J370" s="32">
        <f t="shared" si="73"/>
        <v>0</v>
      </c>
      <c r="K370" s="29">
        <f t="shared" si="74"/>
        <v>172698</v>
      </c>
      <c r="L370" s="32">
        <f t="shared" si="74"/>
        <v>22450.7</v>
      </c>
      <c r="M370" s="26" t="s">
        <v>52</v>
      </c>
      <c r="N370" s="1" t="s">
        <v>110</v>
      </c>
      <c r="O370" s="1" t="s">
        <v>780</v>
      </c>
      <c r="P370" s="1" t="s">
        <v>64</v>
      </c>
      <c r="Q370" s="1" t="s">
        <v>64</v>
      </c>
      <c r="R370" s="1" t="s">
        <v>63</v>
      </c>
      <c r="V370">
        <v>1</v>
      </c>
      <c r="AV370" s="1" t="s">
        <v>52</v>
      </c>
      <c r="AW370" s="1" t="s">
        <v>1118</v>
      </c>
      <c r="AX370" s="1" t="s">
        <v>52</v>
      </c>
      <c r="AY370" s="1" t="s">
        <v>52</v>
      </c>
      <c r="AZ370" s="1" t="s">
        <v>52</v>
      </c>
    </row>
    <row r="371" spans="1:52" ht="30" customHeight="1" x14ac:dyDescent="0.3">
      <c r="A371" s="26" t="s">
        <v>1085</v>
      </c>
      <c r="B371" s="26" t="s">
        <v>624</v>
      </c>
      <c r="C371" s="26" t="s">
        <v>625</v>
      </c>
      <c r="D371" s="27">
        <v>0.13</v>
      </c>
      <c r="E371" s="29">
        <f>단가대비표!O129</f>
        <v>0</v>
      </c>
      <c r="F371" s="32">
        <f t="shared" si="71"/>
        <v>0</v>
      </c>
      <c r="G371" s="29">
        <f>단가대비표!P129</f>
        <v>410182</v>
      </c>
      <c r="H371" s="32">
        <f t="shared" si="72"/>
        <v>53323.6</v>
      </c>
      <c r="I371" s="29">
        <f>단가대비표!V129</f>
        <v>0</v>
      </c>
      <c r="J371" s="32">
        <f t="shared" si="73"/>
        <v>0</v>
      </c>
      <c r="K371" s="29">
        <f t="shared" si="74"/>
        <v>410182</v>
      </c>
      <c r="L371" s="32">
        <f t="shared" si="74"/>
        <v>53323.6</v>
      </c>
      <c r="M371" s="26" t="s">
        <v>52</v>
      </c>
      <c r="N371" s="1" t="s">
        <v>110</v>
      </c>
      <c r="O371" s="1" t="s">
        <v>1086</v>
      </c>
      <c r="P371" s="1" t="s">
        <v>64</v>
      </c>
      <c r="Q371" s="1" t="s">
        <v>64</v>
      </c>
      <c r="R371" s="1" t="s">
        <v>63</v>
      </c>
      <c r="V371">
        <v>1</v>
      </c>
      <c r="AV371" s="1" t="s">
        <v>52</v>
      </c>
      <c r="AW371" s="1" t="s">
        <v>1119</v>
      </c>
      <c r="AX371" s="1" t="s">
        <v>52</v>
      </c>
      <c r="AY371" s="1" t="s">
        <v>52</v>
      </c>
      <c r="AZ371" s="1" t="s">
        <v>52</v>
      </c>
    </row>
    <row r="372" spans="1:52" ht="30" customHeight="1" x14ac:dyDescent="0.3">
      <c r="A372" s="26" t="s">
        <v>696</v>
      </c>
      <c r="B372" s="26" t="s">
        <v>697</v>
      </c>
      <c r="C372" s="26" t="s">
        <v>556</v>
      </c>
      <c r="D372" s="27">
        <v>1</v>
      </c>
      <c r="E372" s="29">
        <f>TRUNC(SUMIF(V366:V372, RIGHTB(O372, 1), H366:H372)*U372, 2)</f>
        <v>2273.2199999999998</v>
      </c>
      <c r="F372" s="32">
        <f t="shared" si="71"/>
        <v>2273.1999999999998</v>
      </c>
      <c r="G372" s="29">
        <v>0</v>
      </c>
      <c r="H372" s="32">
        <f t="shared" si="72"/>
        <v>0</v>
      </c>
      <c r="I372" s="29">
        <v>0</v>
      </c>
      <c r="J372" s="32">
        <f t="shared" si="73"/>
        <v>0</v>
      </c>
      <c r="K372" s="29">
        <f t="shared" si="74"/>
        <v>2273.1999999999998</v>
      </c>
      <c r="L372" s="32">
        <f t="shared" si="74"/>
        <v>2273.1999999999998</v>
      </c>
      <c r="M372" s="26" t="s">
        <v>52</v>
      </c>
      <c r="N372" s="1" t="s">
        <v>110</v>
      </c>
      <c r="O372" s="1" t="s">
        <v>557</v>
      </c>
      <c r="P372" s="1" t="s">
        <v>64</v>
      </c>
      <c r="Q372" s="1" t="s">
        <v>64</v>
      </c>
      <c r="R372" s="1" t="s">
        <v>64</v>
      </c>
      <c r="S372">
        <v>1</v>
      </c>
      <c r="T372">
        <v>0</v>
      </c>
      <c r="U372">
        <v>0.03</v>
      </c>
      <c r="AV372" s="1" t="s">
        <v>52</v>
      </c>
      <c r="AW372" s="1" t="s">
        <v>1120</v>
      </c>
      <c r="AX372" s="1" t="s">
        <v>52</v>
      </c>
      <c r="AY372" s="1" t="s">
        <v>52</v>
      </c>
      <c r="AZ372" s="1" t="s">
        <v>52</v>
      </c>
    </row>
    <row r="373" spans="1:52" ht="30" customHeight="1" x14ac:dyDescent="0.3">
      <c r="A373" s="26" t="s">
        <v>631</v>
      </c>
      <c r="B373" s="26" t="s">
        <v>52</v>
      </c>
      <c r="C373" s="26" t="s">
        <v>52</v>
      </c>
      <c r="D373" s="27"/>
      <c r="E373" s="29"/>
      <c r="F373" s="32">
        <f>TRUNC(SUMIF(N366:N372, N365, F366:F372),0)</f>
        <v>41567</v>
      </c>
      <c r="G373" s="29"/>
      <c r="H373" s="32">
        <f>TRUNC(SUMIF(N366:N372, N365, H366:H372),0)</f>
        <v>75774</v>
      </c>
      <c r="I373" s="29"/>
      <c r="J373" s="32">
        <f>TRUNC(SUMIF(N366:N372, N365, J366:J372),0)</f>
        <v>0</v>
      </c>
      <c r="K373" s="29"/>
      <c r="L373" s="32">
        <f>F373+H373+J373</f>
        <v>117341</v>
      </c>
      <c r="M373" s="26" t="s">
        <v>52</v>
      </c>
      <c r="N373" s="1" t="s">
        <v>166</v>
      </c>
      <c r="O373" s="1" t="s">
        <v>166</v>
      </c>
      <c r="P373" s="1" t="s">
        <v>52</v>
      </c>
      <c r="Q373" s="1" t="s">
        <v>52</v>
      </c>
      <c r="R373" s="1" t="s">
        <v>52</v>
      </c>
      <c r="AV373" s="1" t="s">
        <v>52</v>
      </c>
      <c r="AW373" s="1" t="s">
        <v>52</v>
      </c>
      <c r="AX373" s="1" t="s">
        <v>52</v>
      </c>
      <c r="AY373" s="1" t="s">
        <v>52</v>
      </c>
      <c r="AZ373" s="1" t="s">
        <v>52</v>
      </c>
    </row>
    <row r="374" spans="1:52" ht="30" customHeight="1" x14ac:dyDescent="0.3">
      <c r="A374" s="27"/>
      <c r="B374" s="27"/>
      <c r="C374" s="27"/>
      <c r="D374" s="27"/>
      <c r="E374" s="29"/>
      <c r="F374" s="32"/>
      <c r="G374" s="29"/>
      <c r="H374" s="32"/>
      <c r="I374" s="29"/>
      <c r="J374" s="32"/>
      <c r="K374" s="29"/>
      <c r="L374" s="32"/>
      <c r="M374" s="27"/>
    </row>
    <row r="375" spans="1:52" ht="30" customHeight="1" x14ac:dyDescent="0.3">
      <c r="A375" s="23" t="s">
        <v>1121</v>
      </c>
      <c r="B375" s="24"/>
      <c r="C375" s="24"/>
      <c r="D375" s="24"/>
      <c r="E375" s="28"/>
      <c r="F375" s="31"/>
      <c r="G375" s="28"/>
      <c r="H375" s="31"/>
      <c r="I375" s="28"/>
      <c r="J375" s="31"/>
      <c r="K375" s="28"/>
      <c r="L375" s="31"/>
      <c r="M375" s="25"/>
      <c r="N375" s="1" t="s">
        <v>114</v>
      </c>
    </row>
    <row r="376" spans="1:52" ht="30" customHeight="1" x14ac:dyDescent="0.3">
      <c r="A376" s="26" t="s">
        <v>1091</v>
      </c>
      <c r="B376" s="26" t="s">
        <v>1122</v>
      </c>
      <c r="C376" s="26" t="s">
        <v>133</v>
      </c>
      <c r="D376" s="27">
        <v>1</v>
      </c>
      <c r="E376" s="29">
        <f>단가대비표!O80</f>
        <v>3035</v>
      </c>
      <c r="F376" s="32">
        <f t="shared" ref="F376:F382" si="75">TRUNC(E376*D376,1)</f>
        <v>3035</v>
      </c>
      <c r="G376" s="29">
        <f>단가대비표!P80</f>
        <v>0</v>
      </c>
      <c r="H376" s="32">
        <f t="shared" ref="H376:H382" si="76">TRUNC(G376*D376,1)</f>
        <v>0</v>
      </c>
      <c r="I376" s="29">
        <f>단가대비표!V80</f>
        <v>0</v>
      </c>
      <c r="J376" s="32">
        <f t="shared" ref="J376:J382" si="77">TRUNC(I376*D376,1)</f>
        <v>0</v>
      </c>
      <c r="K376" s="29">
        <f t="shared" ref="K376:L382" si="78">TRUNC(E376+G376+I376,1)</f>
        <v>3035</v>
      </c>
      <c r="L376" s="32">
        <f t="shared" si="78"/>
        <v>3035</v>
      </c>
      <c r="M376" s="26" t="s">
        <v>52</v>
      </c>
      <c r="N376" s="1" t="s">
        <v>114</v>
      </c>
      <c r="O376" s="1" t="s">
        <v>1123</v>
      </c>
      <c r="P376" s="1" t="s">
        <v>64</v>
      </c>
      <c r="Q376" s="1" t="s">
        <v>64</v>
      </c>
      <c r="R376" s="1" t="s">
        <v>63</v>
      </c>
      <c r="AV376" s="1" t="s">
        <v>52</v>
      </c>
      <c r="AW376" s="1" t="s">
        <v>1124</v>
      </c>
      <c r="AX376" s="1" t="s">
        <v>52</v>
      </c>
      <c r="AY376" s="1" t="s">
        <v>52</v>
      </c>
      <c r="AZ376" s="1" t="s">
        <v>52</v>
      </c>
    </row>
    <row r="377" spans="1:52" ht="30" customHeight="1" x14ac:dyDescent="0.3">
      <c r="A377" s="26" t="s">
        <v>1095</v>
      </c>
      <c r="B377" s="26" t="s">
        <v>1125</v>
      </c>
      <c r="C377" s="26" t="s">
        <v>133</v>
      </c>
      <c r="D377" s="27">
        <v>1</v>
      </c>
      <c r="E377" s="29">
        <f>단가대비표!O77</f>
        <v>13645</v>
      </c>
      <c r="F377" s="32">
        <f t="shared" si="75"/>
        <v>13645</v>
      </c>
      <c r="G377" s="29">
        <f>단가대비표!P77</f>
        <v>0</v>
      </c>
      <c r="H377" s="32">
        <f t="shared" si="76"/>
        <v>0</v>
      </c>
      <c r="I377" s="29">
        <f>단가대비표!V77</f>
        <v>0</v>
      </c>
      <c r="J377" s="32">
        <f t="shared" si="77"/>
        <v>0</v>
      </c>
      <c r="K377" s="29">
        <f t="shared" si="78"/>
        <v>13645</v>
      </c>
      <c r="L377" s="32">
        <f t="shared" si="78"/>
        <v>13645</v>
      </c>
      <c r="M377" s="26" t="s">
        <v>52</v>
      </c>
      <c r="N377" s="1" t="s">
        <v>114</v>
      </c>
      <c r="O377" s="1" t="s">
        <v>1126</v>
      </c>
      <c r="P377" s="1" t="s">
        <v>64</v>
      </c>
      <c r="Q377" s="1" t="s">
        <v>64</v>
      </c>
      <c r="R377" s="1" t="s">
        <v>63</v>
      </c>
      <c r="AV377" s="1" t="s">
        <v>52</v>
      </c>
      <c r="AW377" s="1" t="s">
        <v>1127</v>
      </c>
      <c r="AX377" s="1" t="s">
        <v>52</v>
      </c>
      <c r="AY377" s="1" t="s">
        <v>52</v>
      </c>
      <c r="AZ377" s="1" t="s">
        <v>52</v>
      </c>
    </row>
    <row r="378" spans="1:52" ht="30" customHeight="1" x14ac:dyDescent="0.3">
      <c r="A378" s="26" t="s">
        <v>1099</v>
      </c>
      <c r="B378" s="26" t="s">
        <v>1100</v>
      </c>
      <c r="C378" s="26" t="s">
        <v>133</v>
      </c>
      <c r="D378" s="27">
        <v>1</v>
      </c>
      <c r="E378" s="29">
        <f>단가대비표!O49</f>
        <v>22135</v>
      </c>
      <c r="F378" s="32">
        <f t="shared" si="75"/>
        <v>22135</v>
      </c>
      <c r="G378" s="29">
        <f>단가대비표!P49</f>
        <v>0</v>
      </c>
      <c r="H378" s="32">
        <f t="shared" si="76"/>
        <v>0</v>
      </c>
      <c r="I378" s="29">
        <f>단가대비표!V49</f>
        <v>0</v>
      </c>
      <c r="J378" s="32">
        <f t="shared" si="77"/>
        <v>0</v>
      </c>
      <c r="K378" s="29">
        <f t="shared" si="78"/>
        <v>22135</v>
      </c>
      <c r="L378" s="32">
        <f t="shared" si="78"/>
        <v>22135</v>
      </c>
      <c r="M378" s="26" t="s">
        <v>52</v>
      </c>
      <c r="N378" s="1" t="s">
        <v>114</v>
      </c>
      <c r="O378" s="1" t="s">
        <v>1101</v>
      </c>
      <c r="P378" s="1" t="s">
        <v>64</v>
      </c>
      <c r="Q378" s="1" t="s">
        <v>64</v>
      </c>
      <c r="R378" s="1" t="s">
        <v>63</v>
      </c>
      <c r="AV378" s="1" t="s">
        <v>52</v>
      </c>
      <c r="AW378" s="1" t="s">
        <v>1128</v>
      </c>
      <c r="AX378" s="1" t="s">
        <v>52</v>
      </c>
      <c r="AY378" s="1" t="s">
        <v>52</v>
      </c>
      <c r="AZ378" s="1" t="s">
        <v>52</v>
      </c>
    </row>
    <row r="379" spans="1:52" ht="30" customHeight="1" x14ac:dyDescent="0.3">
      <c r="A379" s="26" t="s">
        <v>1099</v>
      </c>
      <c r="B379" s="26" t="s">
        <v>1103</v>
      </c>
      <c r="C379" s="26" t="s">
        <v>133</v>
      </c>
      <c r="D379" s="27">
        <v>1</v>
      </c>
      <c r="E379" s="29">
        <f>단가대비표!O50</f>
        <v>2519</v>
      </c>
      <c r="F379" s="32">
        <f t="shared" si="75"/>
        <v>2519</v>
      </c>
      <c r="G379" s="29">
        <f>단가대비표!P50</f>
        <v>0</v>
      </c>
      <c r="H379" s="32">
        <f t="shared" si="76"/>
        <v>0</v>
      </c>
      <c r="I379" s="29">
        <f>단가대비표!V50</f>
        <v>0</v>
      </c>
      <c r="J379" s="32">
        <f t="shared" si="77"/>
        <v>0</v>
      </c>
      <c r="K379" s="29">
        <f t="shared" si="78"/>
        <v>2519</v>
      </c>
      <c r="L379" s="32">
        <f t="shared" si="78"/>
        <v>2519</v>
      </c>
      <c r="M379" s="26" t="s">
        <v>52</v>
      </c>
      <c r="N379" s="1" t="s">
        <v>114</v>
      </c>
      <c r="O379" s="1" t="s">
        <v>1104</v>
      </c>
      <c r="P379" s="1" t="s">
        <v>64</v>
      </c>
      <c r="Q379" s="1" t="s">
        <v>64</v>
      </c>
      <c r="R379" s="1" t="s">
        <v>63</v>
      </c>
      <c r="AV379" s="1" t="s">
        <v>52</v>
      </c>
      <c r="AW379" s="1" t="s">
        <v>1129</v>
      </c>
      <c r="AX379" s="1" t="s">
        <v>52</v>
      </c>
      <c r="AY379" s="1" t="s">
        <v>52</v>
      </c>
      <c r="AZ379" s="1" t="s">
        <v>52</v>
      </c>
    </row>
    <row r="380" spans="1:52" ht="30" customHeight="1" x14ac:dyDescent="0.3">
      <c r="A380" s="26" t="s">
        <v>779</v>
      </c>
      <c r="B380" s="26" t="s">
        <v>624</v>
      </c>
      <c r="C380" s="26" t="s">
        <v>625</v>
      </c>
      <c r="D380" s="27">
        <v>0.13</v>
      </c>
      <c r="E380" s="29">
        <f>단가대비표!O120</f>
        <v>0</v>
      </c>
      <c r="F380" s="32">
        <f t="shared" si="75"/>
        <v>0</v>
      </c>
      <c r="G380" s="29">
        <f>단가대비표!P120</f>
        <v>172698</v>
      </c>
      <c r="H380" s="32">
        <f t="shared" si="76"/>
        <v>22450.7</v>
      </c>
      <c r="I380" s="29">
        <f>단가대비표!V120</f>
        <v>0</v>
      </c>
      <c r="J380" s="32">
        <f t="shared" si="77"/>
        <v>0</v>
      </c>
      <c r="K380" s="29">
        <f t="shared" si="78"/>
        <v>172698</v>
      </c>
      <c r="L380" s="32">
        <f t="shared" si="78"/>
        <v>22450.7</v>
      </c>
      <c r="M380" s="26" t="s">
        <v>52</v>
      </c>
      <c r="N380" s="1" t="s">
        <v>114</v>
      </c>
      <c r="O380" s="1" t="s">
        <v>780</v>
      </c>
      <c r="P380" s="1" t="s">
        <v>64</v>
      </c>
      <c r="Q380" s="1" t="s">
        <v>64</v>
      </c>
      <c r="R380" s="1" t="s">
        <v>63</v>
      </c>
      <c r="V380">
        <v>1</v>
      </c>
      <c r="AV380" s="1" t="s">
        <v>52</v>
      </c>
      <c r="AW380" s="1" t="s">
        <v>1130</v>
      </c>
      <c r="AX380" s="1" t="s">
        <v>52</v>
      </c>
      <c r="AY380" s="1" t="s">
        <v>52</v>
      </c>
      <c r="AZ380" s="1" t="s">
        <v>52</v>
      </c>
    </row>
    <row r="381" spans="1:52" ht="30" customHeight="1" x14ac:dyDescent="0.3">
      <c r="A381" s="26" t="s">
        <v>1085</v>
      </c>
      <c r="B381" s="26" t="s">
        <v>624</v>
      </c>
      <c r="C381" s="26" t="s">
        <v>625</v>
      </c>
      <c r="D381" s="27">
        <v>0.13</v>
      </c>
      <c r="E381" s="29">
        <f>단가대비표!O129</f>
        <v>0</v>
      </c>
      <c r="F381" s="32">
        <f t="shared" si="75"/>
        <v>0</v>
      </c>
      <c r="G381" s="29">
        <f>단가대비표!P129</f>
        <v>410182</v>
      </c>
      <c r="H381" s="32">
        <f t="shared" si="76"/>
        <v>53323.6</v>
      </c>
      <c r="I381" s="29">
        <f>단가대비표!V129</f>
        <v>0</v>
      </c>
      <c r="J381" s="32">
        <f t="shared" si="77"/>
        <v>0</v>
      </c>
      <c r="K381" s="29">
        <f t="shared" si="78"/>
        <v>410182</v>
      </c>
      <c r="L381" s="32">
        <f t="shared" si="78"/>
        <v>53323.6</v>
      </c>
      <c r="M381" s="26" t="s">
        <v>52</v>
      </c>
      <c r="N381" s="1" t="s">
        <v>114</v>
      </c>
      <c r="O381" s="1" t="s">
        <v>1086</v>
      </c>
      <c r="P381" s="1" t="s">
        <v>64</v>
      </c>
      <c r="Q381" s="1" t="s">
        <v>64</v>
      </c>
      <c r="R381" s="1" t="s">
        <v>63</v>
      </c>
      <c r="V381">
        <v>1</v>
      </c>
      <c r="AV381" s="1" t="s">
        <v>52</v>
      </c>
      <c r="AW381" s="1" t="s">
        <v>1131</v>
      </c>
      <c r="AX381" s="1" t="s">
        <v>52</v>
      </c>
      <c r="AY381" s="1" t="s">
        <v>52</v>
      </c>
      <c r="AZ381" s="1" t="s">
        <v>52</v>
      </c>
    </row>
    <row r="382" spans="1:52" ht="30" customHeight="1" x14ac:dyDescent="0.3">
      <c r="A382" s="26" t="s">
        <v>696</v>
      </c>
      <c r="B382" s="26" t="s">
        <v>697</v>
      </c>
      <c r="C382" s="26" t="s">
        <v>556</v>
      </c>
      <c r="D382" s="27">
        <v>1</v>
      </c>
      <c r="E382" s="29">
        <f>TRUNC(SUMIF(V376:V382, RIGHTB(O382, 1), H376:H382)*U382, 2)</f>
        <v>2273.2199999999998</v>
      </c>
      <c r="F382" s="32">
        <f t="shared" si="75"/>
        <v>2273.1999999999998</v>
      </c>
      <c r="G382" s="29">
        <v>0</v>
      </c>
      <c r="H382" s="32">
        <f t="shared" si="76"/>
        <v>0</v>
      </c>
      <c r="I382" s="29">
        <v>0</v>
      </c>
      <c r="J382" s="32">
        <f t="shared" si="77"/>
        <v>0</v>
      </c>
      <c r="K382" s="29">
        <f t="shared" si="78"/>
        <v>2273.1999999999998</v>
      </c>
      <c r="L382" s="32">
        <f t="shared" si="78"/>
        <v>2273.1999999999998</v>
      </c>
      <c r="M382" s="26" t="s">
        <v>52</v>
      </c>
      <c r="N382" s="1" t="s">
        <v>114</v>
      </c>
      <c r="O382" s="1" t="s">
        <v>557</v>
      </c>
      <c r="P382" s="1" t="s">
        <v>64</v>
      </c>
      <c r="Q382" s="1" t="s">
        <v>64</v>
      </c>
      <c r="R382" s="1" t="s">
        <v>64</v>
      </c>
      <c r="S382">
        <v>1</v>
      </c>
      <c r="T382">
        <v>0</v>
      </c>
      <c r="U382">
        <v>0.03</v>
      </c>
      <c r="AV382" s="1" t="s">
        <v>52</v>
      </c>
      <c r="AW382" s="1" t="s">
        <v>1132</v>
      </c>
      <c r="AX382" s="1" t="s">
        <v>52</v>
      </c>
      <c r="AY382" s="1" t="s">
        <v>52</v>
      </c>
      <c r="AZ382" s="1" t="s">
        <v>52</v>
      </c>
    </row>
    <row r="383" spans="1:52" ht="30" customHeight="1" x14ac:dyDescent="0.3">
      <c r="A383" s="26" t="s">
        <v>631</v>
      </c>
      <c r="B383" s="26" t="s">
        <v>52</v>
      </c>
      <c r="C383" s="26" t="s">
        <v>52</v>
      </c>
      <c r="D383" s="27"/>
      <c r="E383" s="29"/>
      <c r="F383" s="32">
        <f>TRUNC(SUMIF(N376:N382, N375, F376:F382),0)</f>
        <v>43607</v>
      </c>
      <c r="G383" s="29"/>
      <c r="H383" s="32">
        <f>TRUNC(SUMIF(N376:N382, N375, H376:H382),0)</f>
        <v>75774</v>
      </c>
      <c r="I383" s="29"/>
      <c r="J383" s="32">
        <f>TRUNC(SUMIF(N376:N382, N375, J376:J382),0)</f>
        <v>0</v>
      </c>
      <c r="K383" s="29"/>
      <c r="L383" s="32">
        <f>F383+H383+J383</f>
        <v>119381</v>
      </c>
      <c r="M383" s="26" t="s">
        <v>52</v>
      </c>
      <c r="N383" s="1" t="s">
        <v>166</v>
      </c>
      <c r="O383" s="1" t="s">
        <v>166</v>
      </c>
      <c r="P383" s="1" t="s">
        <v>52</v>
      </c>
      <c r="Q383" s="1" t="s">
        <v>52</v>
      </c>
      <c r="R383" s="1" t="s">
        <v>52</v>
      </c>
      <c r="AV383" s="1" t="s">
        <v>52</v>
      </c>
      <c r="AW383" s="1" t="s">
        <v>52</v>
      </c>
      <c r="AX383" s="1" t="s">
        <v>52</v>
      </c>
      <c r="AY383" s="1" t="s">
        <v>52</v>
      </c>
      <c r="AZ383" s="1" t="s">
        <v>52</v>
      </c>
    </row>
    <row r="384" spans="1:52" ht="30" customHeight="1" x14ac:dyDescent="0.3">
      <c r="A384" s="27"/>
      <c r="B384" s="27"/>
      <c r="C384" s="27"/>
      <c r="D384" s="27"/>
      <c r="E384" s="29"/>
      <c r="F384" s="32"/>
      <c r="G384" s="29"/>
      <c r="H384" s="32"/>
      <c r="I384" s="29"/>
      <c r="J384" s="32"/>
      <c r="K384" s="29"/>
      <c r="L384" s="32"/>
      <c r="M384" s="27"/>
    </row>
    <row r="385" spans="1:52" ht="30" customHeight="1" x14ac:dyDescent="0.3">
      <c r="A385" s="23" t="s">
        <v>1133</v>
      </c>
      <c r="B385" s="24"/>
      <c r="C385" s="24"/>
      <c r="D385" s="24"/>
      <c r="E385" s="28"/>
      <c r="F385" s="31"/>
      <c r="G385" s="28"/>
      <c r="H385" s="31"/>
      <c r="I385" s="28"/>
      <c r="J385" s="31"/>
      <c r="K385" s="28"/>
      <c r="L385" s="31"/>
      <c r="M385" s="25"/>
      <c r="N385" s="1" t="s">
        <v>118</v>
      </c>
    </row>
    <row r="386" spans="1:52" ht="30" customHeight="1" x14ac:dyDescent="0.3">
      <c r="A386" s="26" t="s">
        <v>1091</v>
      </c>
      <c r="B386" s="26" t="s">
        <v>1092</v>
      </c>
      <c r="C386" s="26" t="s">
        <v>133</v>
      </c>
      <c r="D386" s="27">
        <v>1</v>
      </c>
      <c r="E386" s="29">
        <f>단가대비표!O78</f>
        <v>1965</v>
      </c>
      <c r="F386" s="32">
        <f t="shared" ref="F386:F392" si="79">TRUNC(E386*D386,1)</f>
        <v>1965</v>
      </c>
      <c r="G386" s="29">
        <f>단가대비표!P78</f>
        <v>0</v>
      </c>
      <c r="H386" s="32">
        <f t="shared" ref="H386:H392" si="80">TRUNC(G386*D386,1)</f>
        <v>0</v>
      </c>
      <c r="I386" s="29">
        <f>단가대비표!V78</f>
        <v>0</v>
      </c>
      <c r="J386" s="32">
        <f t="shared" ref="J386:J392" si="81">TRUNC(I386*D386,1)</f>
        <v>0</v>
      </c>
      <c r="K386" s="29">
        <f t="shared" ref="K386:L392" si="82">TRUNC(E386+G386+I386,1)</f>
        <v>1965</v>
      </c>
      <c r="L386" s="32">
        <f t="shared" si="82"/>
        <v>1965</v>
      </c>
      <c r="M386" s="26" t="s">
        <v>52</v>
      </c>
      <c r="N386" s="1" t="s">
        <v>118</v>
      </c>
      <c r="O386" s="1" t="s">
        <v>1093</v>
      </c>
      <c r="P386" s="1" t="s">
        <v>64</v>
      </c>
      <c r="Q386" s="1" t="s">
        <v>64</v>
      </c>
      <c r="R386" s="1" t="s">
        <v>63</v>
      </c>
      <c r="AV386" s="1" t="s">
        <v>52</v>
      </c>
      <c r="AW386" s="1" t="s">
        <v>1134</v>
      </c>
      <c r="AX386" s="1" t="s">
        <v>52</v>
      </c>
      <c r="AY386" s="1" t="s">
        <v>52</v>
      </c>
      <c r="AZ386" s="1" t="s">
        <v>52</v>
      </c>
    </row>
    <row r="387" spans="1:52" ht="30" customHeight="1" x14ac:dyDescent="0.3">
      <c r="A387" s="26" t="s">
        <v>1095</v>
      </c>
      <c r="B387" s="26" t="s">
        <v>1096</v>
      </c>
      <c r="C387" s="26" t="s">
        <v>133</v>
      </c>
      <c r="D387" s="27">
        <v>1</v>
      </c>
      <c r="E387" s="29">
        <f>단가대비표!O75</f>
        <v>9130</v>
      </c>
      <c r="F387" s="32">
        <f t="shared" si="79"/>
        <v>9130</v>
      </c>
      <c r="G387" s="29">
        <f>단가대비표!P75</f>
        <v>0</v>
      </c>
      <c r="H387" s="32">
        <f t="shared" si="80"/>
        <v>0</v>
      </c>
      <c r="I387" s="29">
        <f>단가대비표!V75</f>
        <v>0</v>
      </c>
      <c r="J387" s="32">
        <f t="shared" si="81"/>
        <v>0</v>
      </c>
      <c r="K387" s="29">
        <f t="shared" si="82"/>
        <v>9130</v>
      </c>
      <c r="L387" s="32">
        <f t="shared" si="82"/>
        <v>9130</v>
      </c>
      <c r="M387" s="26" t="s">
        <v>52</v>
      </c>
      <c r="N387" s="1" t="s">
        <v>118</v>
      </c>
      <c r="O387" s="1" t="s">
        <v>1097</v>
      </c>
      <c r="P387" s="1" t="s">
        <v>64</v>
      </c>
      <c r="Q387" s="1" t="s">
        <v>64</v>
      </c>
      <c r="R387" s="1" t="s">
        <v>63</v>
      </c>
      <c r="AV387" s="1" t="s">
        <v>52</v>
      </c>
      <c r="AW387" s="1" t="s">
        <v>1135</v>
      </c>
      <c r="AX387" s="1" t="s">
        <v>52</v>
      </c>
      <c r="AY387" s="1" t="s">
        <v>52</v>
      </c>
      <c r="AZ387" s="1" t="s">
        <v>52</v>
      </c>
    </row>
    <row r="388" spans="1:52" ht="30" customHeight="1" x14ac:dyDescent="0.3">
      <c r="A388" s="26" t="s">
        <v>1099</v>
      </c>
      <c r="B388" s="26" t="s">
        <v>1100</v>
      </c>
      <c r="C388" s="26" t="s">
        <v>133</v>
      </c>
      <c r="D388" s="27">
        <v>1</v>
      </c>
      <c r="E388" s="29">
        <f>단가대비표!O49</f>
        <v>22135</v>
      </c>
      <c r="F388" s="32">
        <f t="shared" si="79"/>
        <v>22135</v>
      </c>
      <c r="G388" s="29">
        <f>단가대비표!P49</f>
        <v>0</v>
      </c>
      <c r="H388" s="32">
        <f t="shared" si="80"/>
        <v>0</v>
      </c>
      <c r="I388" s="29">
        <f>단가대비표!V49</f>
        <v>0</v>
      </c>
      <c r="J388" s="32">
        <f t="shared" si="81"/>
        <v>0</v>
      </c>
      <c r="K388" s="29">
        <f t="shared" si="82"/>
        <v>22135</v>
      </c>
      <c r="L388" s="32">
        <f t="shared" si="82"/>
        <v>22135</v>
      </c>
      <c r="M388" s="26" t="s">
        <v>52</v>
      </c>
      <c r="N388" s="1" t="s">
        <v>118</v>
      </c>
      <c r="O388" s="1" t="s">
        <v>1101</v>
      </c>
      <c r="P388" s="1" t="s">
        <v>64</v>
      </c>
      <c r="Q388" s="1" t="s">
        <v>64</v>
      </c>
      <c r="R388" s="1" t="s">
        <v>63</v>
      </c>
      <c r="AV388" s="1" t="s">
        <v>52</v>
      </c>
      <c r="AW388" s="1" t="s">
        <v>1136</v>
      </c>
      <c r="AX388" s="1" t="s">
        <v>52</v>
      </c>
      <c r="AY388" s="1" t="s">
        <v>52</v>
      </c>
      <c r="AZ388" s="1" t="s">
        <v>52</v>
      </c>
    </row>
    <row r="389" spans="1:52" ht="30" customHeight="1" x14ac:dyDescent="0.3">
      <c r="A389" s="26" t="s">
        <v>1099</v>
      </c>
      <c r="B389" s="26" t="s">
        <v>1103</v>
      </c>
      <c r="C389" s="26" t="s">
        <v>133</v>
      </c>
      <c r="D389" s="27">
        <v>1</v>
      </c>
      <c r="E389" s="29">
        <f>단가대비표!O50</f>
        <v>2519</v>
      </c>
      <c r="F389" s="32">
        <f t="shared" si="79"/>
        <v>2519</v>
      </c>
      <c r="G389" s="29">
        <f>단가대비표!P50</f>
        <v>0</v>
      </c>
      <c r="H389" s="32">
        <f t="shared" si="80"/>
        <v>0</v>
      </c>
      <c r="I389" s="29">
        <f>단가대비표!V50</f>
        <v>0</v>
      </c>
      <c r="J389" s="32">
        <f t="shared" si="81"/>
        <v>0</v>
      </c>
      <c r="K389" s="29">
        <f t="shared" si="82"/>
        <v>2519</v>
      </c>
      <c r="L389" s="32">
        <f t="shared" si="82"/>
        <v>2519</v>
      </c>
      <c r="M389" s="26" t="s">
        <v>52</v>
      </c>
      <c r="N389" s="1" t="s">
        <v>118</v>
      </c>
      <c r="O389" s="1" t="s">
        <v>1104</v>
      </c>
      <c r="P389" s="1" t="s">
        <v>64</v>
      </c>
      <c r="Q389" s="1" t="s">
        <v>64</v>
      </c>
      <c r="R389" s="1" t="s">
        <v>63</v>
      </c>
      <c r="AV389" s="1" t="s">
        <v>52</v>
      </c>
      <c r="AW389" s="1" t="s">
        <v>1137</v>
      </c>
      <c r="AX389" s="1" t="s">
        <v>52</v>
      </c>
      <c r="AY389" s="1" t="s">
        <v>52</v>
      </c>
      <c r="AZ389" s="1" t="s">
        <v>52</v>
      </c>
    </row>
    <row r="390" spans="1:52" ht="30" customHeight="1" x14ac:dyDescent="0.3">
      <c r="A390" s="26" t="s">
        <v>779</v>
      </c>
      <c r="B390" s="26" t="s">
        <v>624</v>
      </c>
      <c r="C390" s="26" t="s">
        <v>625</v>
      </c>
      <c r="D390" s="27">
        <v>0.104</v>
      </c>
      <c r="E390" s="29">
        <f>단가대비표!O120</f>
        <v>0</v>
      </c>
      <c r="F390" s="32">
        <f t="shared" si="79"/>
        <v>0</v>
      </c>
      <c r="G390" s="29">
        <f>단가대비표!P120</f>
        <v>172698</v>
      </c>
      <c r="H390" s="32">
        <f t="shared" si="80"/>
        <v>17960.5</v>
      </c>
      <c r="I390" s="29">
        <f>단가대비표!V120</f>
        <v>0</v>
      </c>
      <c r="J390" s="32">
        <f t="shared" si="81"/>
        <v>0</v>
      </c>
      <c r="K390" s="29">
        <f t="shared" si="82"/>
        <v>172698</v>
      </c>
      <c r="L390" s="32">
        <f t="shared" si="82"/>
        <v>17960.5</v>
      </c>
      <c r="M390" s="26" t="s">
        <v>52</v>
      </c>
      <c r="N390" s="1" t="s">
        <v>118</v>
      </c>
      <c r="O390" s="1" t="s">
        <v>780</v>
      </c>
      <c r="P390" s="1" t="s">
        <v>64</v>
      </c>
      <c r="Q390" s="1" t="s">
        <v>64</v>
      </c>
      <c r="R390" s="1" t="s">
        <v>63</v>
      </c>
      <c r="V390">
        <v>1</v>
      </c>
      <c r="AV390" s="1" t="s">
        <v>52</v>
      </c>
      <c r="AW390" s="1" t="s">
        <v>1138</v>
      </c>
      <c r="AX390" s="1" t="s">
        <v>52</v>
      </c>
      <c r="AY390" s="1" t="s">
        <v>52</v>
      </c>
      <c r="AZ390" s="1" t="s">
        <v>52</v>
      </c>
    </row>
    <row r="391" spans="1:52" ht="30" customHeight="1" x14ac:dyDescent="0.3">
      <c r="A391" s="26" t="s">
        <v>1085</v>
      </c>
      <c r="B391" s="26" t="s">
        <v>624</v>
      </c>
      <c r="C391" s="26" t="s">
        <v>625</v>
      </c>
      <c r="D391" s="27">
        <v>0.104</v>
      </c>
      <c r="E391" s="29">
        <f>단가대비표!O129</f>
        <v>0</v>
      </c>
      <c r="F391" s="32">
        <f t="shared" si="79"/>
        <v>0</v>
      </c>
      <c r="G391" s="29">
        <f>단가대비표!P129</f>
        <v>410182</v>
      </c>
      <c r="H391" s="32">
        <f t="shared" si="80"/>
        <v>42658.9</v>
      </c>
      <c r="I391" s="29">
        <f>단가대비표!V129</f>
        <v>0</v>
      </c>
      <c r="J391" s="32">
        <f t="shared" si="81"/>
        <v>0</v>
      </c>
      <c r="K391" s="29">
        <f t="shared" si="82"/>
        <v>410182</v>
      </c>
      <c r="L391" s="32">
        <f t="shared" si="82"/>
        <v>42658.9</v>
      </c>
      <c r="M391" s="26" t="s">
        <v>52</v>
      </c>
      <c r="N391" s="1" t="s">
        <v>118</v>
      </c>
      <c r="O391" s="1" t="s">
        <v>1086</v>
      </c>
      <c r="P391" s="1" t="s">
        <v>64</v>
      </c>
      <c r="Q391" s="1" t="s">
        <v>64</v>
      </c>
      <c r="R391" s="1" t="s">
        <v>63</v>
      </c>
      <c r="V391">
        <v>1</v>
      </c>
      <c r="AV391" s="1" t="s">
        <v>52</v>
      </c>
      <c r="AW391" s="1" t="s">
        <v>1139</v>
      </c>
      <c r="AX391" s="1" t="s">
        <v>52</v>
      </c>
      <c r="AY391" s="1" t="s">
        <v>52</v>
      </c>
      <c r="AZ391" s="1" t="s">
        <v>52</v>
      </c>
    </row>
    <row r="392" spans="1:52" ht="30" customHeight="1" x14ac:dyDescent="0.3">
      <c r="A392" s="26" t="s">
        <v>696</v>
      </c>
      <c r="B392" s="26" t="s">
        <v>697</v>
      </c>
      <c r="C392" s="26" t="s">
        <v>556</v>
      </c>
      <c r="D392" s="27">
        <v>1</v>
      </c>
      <c r="E392" s="29">
        <f>TRUNC(SUMIF(V386:V392, RIGHTB(O392, 1), H386:H392)*U392, 2)</f>
        <v>1818.58</v>
      </c>
      <c r="F392" s="32">
        <f t="shared" si="79"/>
        <v>1818.5</v>
      </c>
      <c r="G392" s="29">
        <v>0</v>
      </c>
      <c r="H392" s="32">
        <f t="shared" si="80"/>
        <v>0</v>
      </c>
      <c r="I392" s="29">
        <v>0</v>
      </c>
      <c r="J392" s="32">
        <f t="shared" si="81"/>
        <v>0</v>
      </c>
      <c r="K392" s="29">
        <f t="shared" si="82"/>
        <v>1818.5</v>
      </c>
      <c r="L392" s="32">
        <f t="shared" si="82"/>
        <v>1818.5</v>
      </c>
      <c r="M392" s="26" t="s">
        <v>52</v>
      </c>
      <c r="N392" s="1" t="s">
        <v>118</v>
      </c>
      <c r="O392" s="1" t="s">
        <v>557</v>
      </c>
      <c r="P392" s="1" t="s">
        <v>64</v>
      </c>
      <c r="Q392" s="1" t="s">
        <v>64</v>
      </c>
      <c r="R392" s="1" t="s">
        <v>64</v>
      </c>
      <c r="S392">
        <v>1</v>
      </c>
      <c r="T392">
        <v>0</v>
      </c>
      <c r="U392">
        <v>0.03</v>
      </c>
      <c r="AV392" s="1" t="s">
        <v>52</v>
      </c>
      <c r="AW392" s="1" t="s">
        <v>1140</v>
      </c>
      <c r="AX392" s="1" t="s">
        <v>52</v>
      </c>
      <c r="AY392" s="1" t="s">
        <v>52</v>
      </c>
      <c r="AZ392" s="1" t="s">
        <v>52</v>
      </c>
    </row>
    <row r="393" spans="1:52" ht="30" customHeight="1" x14ac:dyDescent="0.3">
      <c r="A393" s="26" t="s">
        <v>631</v>
      </c>
      <c r="B393" s="26" t="s">
        <v>52</v>
      </c>
      <c r="C393" s="26" t="s">
        <v>52</v>
      </c>
      <c r="D393" s="27"/>
      <c r="E393" s="29"/>
      <c r="F393" s="32">
        <f>TRUNC(SUMIF(N386:N392, N385, F386:F392),0)</f>
        <v>37567</v>
      </c>
      <c r="G393" s="29"/>
      <c r="H393" s="32">
        <f>TRUNC(SUMIF(N386:N392, N385, H386:H392),0)</f>
        <v>60619</v>
      </c>
      <c r="I393" s="29"/>
      <c r="J393" s="32">
        <f>TRUNC(SUMIF(N386:N392, N385, J386:J392),0)</f>
        <v>0</v>
      </c>
      <c r="K393" s="29"/>
      <c r="L393" s="32">
        <f>F393+H393+J393</f>
        <v>98186</v>
      </c>
      <c r="M393" s="26" t="s">
        <v>52</v>
      </c>
      <c r="N393" s="1" t="s">
        <v>166</v>
      </c>
      <c r="O393" s="1" t="s">
        <v>166</v>
      </c>
      <c r="P393" s="1" t="s">
        <v>52</v>
      </c>
      <c r="Q393" s="1" t="s">
        <v>52</v>
      </c>
      <c r="R393" s="1" t="s">
        <v>52</v>
      </c>
      <c r="AV393" s="1" t="s">
        <v>52</v>
      </c>
      <c r="AW393" s="1" t="s">
        <v>52</v>
      </c>
      <c r="AX393" s="1" t="s">
        <v>52</v>
      </c>
      <c r="AY393" s="1" t="s">
        <v>52</v>
      </c>
      <c r="AZ393" s="1" t="s">
        <v>52</v>
      </c>
    </row>
    <row r="394" spans="1:52" ht="30" customHeight="1" x14ac:dyDescent="0.3">
      <c r="A394" s="27"/>
      <c r="B394" s="27"/>
      <c r="C394" s="27"/>
      <c r="D394" s="27"/>
      <c r="E394" s="29"/>
      <c r="F394" s="32"/>
      <c r="G394" s="29"/>
      <c r="H394" s="32"/>
      <c r="I394" s="29"/>
      <c r="J394" s="32"/>
      <c r="K394" s="29"/>
      <c r="L394" s="32"/>
      <c r="M394" s="27"/>
    </row>
    <row r="395" spans="1:52" ht="30" customHeight="1" x14ac:dyDescent="0.3">
      <c r="A395" s="23" t="s">
        <v>1141</v>
      </c>
      <c r="B395" s="24"/>
      <c r="C395" s="24"/>
      <c r="D395" s="24"/>
      <c r="E395" s="28"/>
      <c r="F395" s="31"/>
      <c r="G395" s="28"/>
      <c r="H395" s="31"/>
      <c r="I395" s="28"/>
      <c r="J395" s="31"/>
      <c r="K395" s="28"/>
      <c r="L395" s="31"/>
      <c r="M395" s="25"/>
      <c r="N395" s="1" t="s">
        <v>121</v>
      </c>
    </row>
    <row r="396" spans="1:52" ht="30" customHeight="1" x14ac:dyDescent="0.3">
      <c r="A396" s="26" t="s">
        <v>1091</v>
      </c>
      <c r="B396" s="26" t="s">
        <v>1110</v>
      </c>
      <c r="C396" s="26" t="s">
        <v>133</v>
      </c>
      <c r="D396" s="27">
        <v>1</v>
      </c>
      <c r="E396" s="29">
        <f>단가대비표!O79</f>
        <v>2760</v>
      </c>
      <c r="F396" s="32">
        <f t="shared" ref="F396:F402" si="83">TRUNC(E396*D396,1)</f>
        <v>2760</v>
      </c>
      <c r="G396" s="29">
        <f>단가대비표!P79</f>
        <v>0</v>
      </c>
      <c r="H396" s="32">
        <f t="shared" ref="H396:H402" si="84">TRUNC(G396*D396,1)</f>
        <v>0</v>
      </c>
      <c r="I396" s="29">
        <f>단가대비표!V79</f>
        <v>0</v>
      </c>
      <c r="J396" s="32">
        <f t="shared" ref="J396:J402" si="85">TRUNC(I396*D396,1)</f>
        <v>0</v>
      </c>
      <c r="K396" s="29">
        <f t="shared" ref="K396:L402" si="86">TRUNC(E396+G396+I396,1)</f>
        <v>2760</v>
      </c>
      <c r="L396" s="32">
        <f t="shared" si="86"/>
        <v>2760</v>
      </c>
      <c r="M396" s="26" t="s">
        <v>52</v>
      </c>
      <c r="N396" s="1" t="s">
        <v>121</v>
      </c>
      <c r="O396" s="1" t="s">
        <v>1111</v>
      </c>
      <c r="P396" s="1" t="s">
        <v>64</v>
      </c>
      <c r="Q396" s="1" t="s">
        <v>64</v>
      </c>
      <c r="R396" s="1" t="s">
        <v>63</v>
      </c>
      <c r="AV396" s="1" t="s">
        <v>52</v>
      </c>
      <c r="AW396" s="1" t="s">
        <v>1142</v>
      </c>
      <c r="AX396" s="1" t="s">
        <v>52</v>
      </c>
      <c r="AY396" s="1" t="s">
        <v>52</v>
      </c>
      <c r="AZ396" s="1" t="s">
        <v>52</v>
      </c>
    </row>
    <row r="397" spans="1:52" ht="30" customHeight="1" x14ac:dyDescent="0.3">
      <c r="A397" s="26" t="s">
        <v>1095</v>
      </c>
      <c r="B397" s="26" t="s">
        <v>1113</v>
      </c>
      <c r="C397" s="26" t="s">
        <v>133</v>
      </c>
      <c r="D397" s="27">
        <v>1</v>
      </c>
      <c r="E397" s="29">
        <f>단가대비표!O76</f>
        <v>11880</v>
      </c>
      <c r="F397" s="32">
        <f t="shared" si="83"/>
        <v>11880</v>
      </c>
      <c r="G397" s="29">
        <f>단가대비표!P76</f>
        <v>0</v>
      </c>
      <c r="H397" s="32">
        <f t="shared" si="84"/>
        <v>0</v>
      </c>
      <c r="I397" s="29">
        <f>단가대비표!V76</f>
        <v>0</v>
      </c>
      <c r="J397" s="32">
        <f t="shared" si="85"/>
        <v>0</v>
      </c>
      <c r="K397" s="29">
        <f t="shared" si="86"/>
        <v>11880</v>
      </c>
      <c r="L397" s="32">
        <f t="shared" si="86"/>
        <v>11880</v>
      </c>
      <c r="M397" s="26" t="s">
        <v>52</v>
      </c>
      <c r="N397" s="1" t="s">
        <v>121</v>
      </c>
      <c r="O397" s="1" t="s">
        <v>1114</v>
      </c>
      <c r="P397" s="1" t="s">
        <v>64</v>
      </c>
      <c r="Q397" s="1" t="s">
        <v>64</v>
      </c>
      <c r="R397" s="1" t="s">
        <v>63</v>
      </c>
      <c r="AV397" s="1" t="s">
        <v>52</v>
      </c>
      <c r="AW397" s="1" t="s">
        <v>1143</v>
      </c>
      <c r="AX397" s="1" t="s">
        <v>52</v>
      </c>
      <c r="AY397" s="1" t="s">
        <v>52</v>
      </c>
      <c r="AZ397" s="1" t="s">
        <v>52</v>
      </c>
    </row>
    <row r="398" spans="1:52" ht="30" customHeight="1" x14ac:dyDescent="0.3">
      <c r="A398" s="26" t="s">
        <v>1099</v>
      </c>
      <c r="B398" s="26" t="s">
        <v>1100</v>
      </c>
      <c r="C398" s="26" t="s">
        <v>133</v>
      </c>
      <c r="D398" s="27">
        <v>1</v>
      </c>
      <c r="E398" s="29">
        <f>단가대비표!O49</f>
        <v>22135</v>
      </c>
      <c r="F398" s="32">
        <f t="shared" si="83"/>
        <v>22135</v>
      </c>
      <c r="G398" s="29">
        <f>단가대비표!P49</f>
        <v>0</v>
      </c>
      <c r="H398" s="32">
        <f t="shared" si="84"/>
        <v>0</v>
      </c>
      <c r="I398" s="29">
        <f>단가대비표!V49</f>
        <v>0</v>
      </c>
      <c r="J398" s="32">
        <f t="shared" si="85"/>
        <v>0</v>
      </c>
      <c r="K398" s="29">
        <f t="shared" si="86"/>
        <v>22135</v>
      </c>
      <c r="L398" s="32">
        <f t="shared" si="86"/>
        <v>22135</v>
      </c>
      <c r="M398" s="26" t="s">
        <v>52</v>
      </c>
      <c r="N398" s="1" t="s">
        <v>121</v>
      </c>
      <c r="O398" s="1" t="s">
        <v>1101</v>
      </c>
      <c r="P398" s="1" t="s">
        <v>64</v>
      </c>
      <c r="Q398" s="1" t="s">
        <v>64</v>
      </c>
      <c r="R398" s="1" t="s">
        <v>63</v>
      </c>
      <c r="AV398" s="1" t="s">
        <v>52</v>
      </c>
      <c r="AW398" s="1" t="s">
        <v>1144</v>
      </c>
      <c r="AX398" s="1" t="s">
        <v>52</v>
      </c>
      <c r="AY398" s="1" t="s">
        <v>52</v>
      </c>
      <c r="AZ398" s="1" t="s">
        <v>52</v>
      </c>
    </row>
    <row r="399" spans="1:52" ht="30" customHeight="1" x14ac:dyDescent="0.3">
      <c r="A399" s="26" t="s">
        <v>1099</v>
      </c>
      <c r="B399" s="26" t="s">
        <v>1103</v>
      </c>
      <c r="C399" s="26" t="s">
        <v>133</v>
      </c>
      <c r="D399" s="27">
        <v>1</v>
      </c>
      <c r="E399" s="29">
        <f>단가대비표!O50</f>
        <v>2519</v>
      </c>
      <c r="F399" s="32">
        <f t="shared" si="83"/>
        <v>2519</v>
      </c>
      <c r="G399" s="29">
        <f>단가대비표!P50</f>
        <v>0</v>
      </c>
      <c r="H399" s="32">
        <f t="shared" si="84"/>
        <v>0</v>
      </c>
      <c r="I399" s="29">
        <f>단가대비표!V50</f>
        <v>0</v>
      </c>
      <c r="J399" s="32">
        <f t="shared" si="85"/>
        <v>0</v>
      </c>
      <c r="K399" s="29">
        <f t="shared" si="86"/>
        <v>2519</v>
      </c>
      <c r="L399" s="32">
        <f t="shared" si="86"/>
        <v>2519</v>
      </c>
      <c r="M399" s="26" t="s">
        <v>52</v>
      </c>
      <c r="N399" s="1" t="s">
        <v>121</v>
      </c>
      <c r="O399" s="1" t="s">
        <v>1104</v>
      </c>
      <c r="P399" s="1" t="s">
        <v>64</v>
      </c>
      <c r="Q399" s="1" t="s">
        <v>64</v>
      </c>
      <c r="R399" s="1" t="s">
        <v>63</v>
      </c>
      <c r="AV399" s="1" t="s">
        <v>52</v>
      </c>
      <c r="AW399" s="1" t="s">
        <v>1145</v>
      </c>
      <c r="AX399" s="1" t="s">
        <v>52</v>
      </c>
      <c r="AY399" s="1" t="s">
        <v>52</v>
      </c>
      <c r="AZ399" s="1" t="s">
        <v>52</v>
      </c>
    </row>
    <row r="400" spans="1:52" ht="30" customHeight="1" x14ac:dyDescent="0.3">
      <c r="A400" s="26" t="s">
        <v>779</v>
      </c>
      <c r="B400" s="26" t="s">
        <v>624</v>
      </c>
      <c r="C400" s="26" t="s">
        <v>625</v>
      </c>
      <c r="D400" s="27">
        <v>0.104</v>
      </c>
      <c r="E400" s="29">
        <f>단가대비표!O120</f>
        <v>0</v>
      </c>
      <c r="F400" s="32">
        <f t="shared" si="83"/>
        <v>0</v>
      </c>
      <c r="G400" s="29">
        <f>단가대비표!P120</f>
        <v>172698</v>
      </c>
      <c r="H400" s="32">
        <f t="shared" si="84"/>
        <v>17960.5</v>
      </c>
      <c r="I400" s="29">
        <f>단가대비표!V120</f>
        <v>0</v>
      </c>
      <c r="J400" s="32">
        <f t="shared" si="85"/>
        <v>0</v>
      </c>
      <c r="K400" s="29">
        <f t="shared" si="86"/>
        <v>172698</v>
      </c>
      <c r="L400" s="32">
        <f t="shared" si="86"/>
        <v>17960.5</v>
      </c>
      <c r="M400" s="26" t="s">
        <v>52</v>
      </c>
      <c r="N400" s="1" t="s">
        <v>121</v>
      </c>
      <c r="O400" s="1" t="s">
        <v>780</v>
      </c>
      <c r="P400" s="1" t="s">
        <v>64</v>
      </c>
      <c r="Q400" s="1" t="s">
        <v>64</v>
      </c>
      <c r="R400" s="1" t="s">
        <v>63</v>
      </c>
      <c r="V400">
        <v>1</v>
      </c>
      <c r="AV400" s="1" t="s">
        <v>52</v>
      </c>
      <c r="AW400" s="1" t="s">
        <v>1146</v>
      </c>
      <c r="AX400" s="1" t="s">
        <v>52</v>
      </c>
      <c r="AY400" s="1" t="s">
        <v>52</v>
      </c>
      <c r="AZ400" s="1" t="s">
        <v>52</v>
      </c>
    </row>
    <row r="401" spans="1:52" ht="30" customHeight="1" x14ac:dyDescent="0.3">
      <c r="A401" s="26" t="s">
        <v>1085</v>
      </c>
      <c r="B401" s="26" t="s">
        <v>624</v>
      </c>
      <c r="C401" s="26" t="s">
        <v>625</v>
      </c>
      <c r="D401" s="27">
        <v>0.104</v>
      </c>
      <c r="E401" s="29">
        <f>단가대비표!O129</f>
        <v>0</v>
      </c>
      <c r="F401" s="32">
        <f t="shared" si="83"/>
        <v>0</v>
      </c>
      <c r="G401" s="29">
        <f>단가대비표!P129</f>
        <v>410182</v>
      </c>
      <c r="H401" s="32">
        <f t="shared" si="84"/>
        <v>42658.9</v>
      </c>
      <c r="I401" s="29">
        <f>단가대비표!V129</f>
        <v>0</v>
      </c>
      <c r="J401" s="32">
        <f t="shared" si="85"/>
        <v>0</v>
      </c>
      <c r="K401" s="29">
        <f t="shared" si="86"/>
        <v>410182</v>
      </c>
      <c r="L401" s="32">
        <f t="shared" si="86"/>
        <v>42658.9</v>
      </c>
      <c r="M401" s="26" t="s">
        <v>52</v>
      </c>
      <c r="N401" s="1" t="s">
        <v>121</v>
      </c>
      <c r="O401" s="1" t="s">
        <v>1086</v>
      </c>
      <c r="P401" s="1" t="s">
        <v>64</v>
      </c>
      <c r="Q401" s="1" t="s">
        <v>64</v>
      </c>
      <c r="R401" s="1" t="s">
        <v>63</v>
      </c>
      <c r="V401">
        <v>1</v>
      </c>
      <c r="AV401" s="1" t="s">
        <v>52</v>
      </c>
      <c r="AW401" s="1" t="s">
        <v>1147</v>
      </c>
      <c r="AX401" s="1" t="s">
        <v>52</v>
      </c>
      <c r="AY401" s="1" t="s">
        <v>52</v>
      </c>
      <c r="AZ401" s="1" t="s">
        <v>52</v>
      </c>
    </row>
    <row r="402" spans="1:52" ht="30" customHeight="1" x14ac:dyDescent="0.3">
      <c r="A402" s="26" t="s">
        <v>696</v>
      </c>
      <c r="B402" s="26" t="s">
        <v>697</v>
      </c>
      <c r="C402" s="26" t="s">
        <v>556</v>
      </c>
      <c r="D402" s="27">
        <v>1</v>
      </c>
      <c r="E402" s="29">
        <f>TRUNC(SUMIF(V396:V402, RIGHTB(O402, 1), H396:H402)*U402, 2)</f>
        <v>1818.58</v>
      </c>
      <c r="F402" s="32">
        <f t="shared" si="83"/>
        <v>1818.5</v>
      </c>
      <c r="G402" s="29">
        <v>0</v>
      </c>
      <c r="H402" s="32">
        <f t="shared" si="84"/>
        <v>0</v>
      </c>
      <c r="I402" s="29">
        <v>0</v>
      </c>
      <c r="J402" s="32">
        <f t="shared" si="85"/>
        <v>0</v>
      </c>
      <c r="K402" s="29">
        <f t="shared" si="86"/>
        <v>1818.5</v>
      </c>
      <c r="L402" s="32">
        <f t="shared" si="86"/>
        <v>1818.5</v>
      </c>
      <c r="M402" s="26" t="s">
        <v>52</v>
      </c>
      <c r="N402" s="1" t="s">
        <v>121</v>
      </c>
      <c r="O402" s="1" t="s">
        <v>557</v>
      </c>
      <c r="P402" s="1" t="s">
        <v>64</v>
      </c>
      <c r="Q402" s="1" t="s">
        <v>64</v>
      </c>
      <c r="R402" s="1" t="s">
        <v>64</v>
      </c>
      <c r="S402">
        <v>1</v>
      </c>
      <c r="T402">
        <v>0</v>
      </c>
      <c r="U402">
        <v>0.03</v>
      </c>
      <c r="AV402" s="1" t="s">
        <v>52</v>
      </c>
      <c r="AW402" s="1" t="s">
        <v>1148</v>
      </c>
      <c r="AX402" s="1" t="s">
        <v>52</v>
      </c>
      <c r="AY402" s="1" t="s">
        <v>52</v>
      </c>
      <c r="AZ402" s="1" t="s">
        <v>52</v>
      </c>
    </row>
    <row r="403" spans="1:52" ht="30" customHeight="1" x14ac:dyDescent="0.3">
      <c r="A403" s="26" t="s">
        <v>631</v>
      </c>
      <c r="B403" s="26" t="s">
        <v>52</v>
      </c>
      <c r="C403" s="26" t="s">
        <v>52</v>
      </c>
      <c r="D403" s="27"/>
      <c r="E403" s="29"/>
      <c r="F403" s="32">
        <f>TRUNC(SUMIF(N396:N402, N395, F396:F402),0)</f>
        <v>41112</v>
      </c>
      <c r="G403" s="29"/>
      <c r="H403" s="32">
        <f>TRUNC(SUMIF(N396:N402, N395, H396:H402),0)</f>
        <v>60619</v>
      </c>
      <c r="I403" s="29"/>
      <c r="J403" s="32">
        <f>TRUNC(SUMIF(N396:N402, N395, J396:J402),0)</f>
        <v>0</v>
      </c>
      <c r="K403" s="29"/>
      <c r="L403" s="32">
        <f>F403+H403+J403</f>
        <v>101731</v>
      </c>
      <c r="M403" s="26" t="s">
        <v>52</v>
      </c>
      <c r="N403" s="1" t="s">
        <v>166</v>
      </c>
      <c r="O403" s="1" t="s">
        <v>166</v>
      </c>
      <c r="P403" s="1" t="s">
        <v>52</v>
      </c>
      <c r="Q403" s="1" t="s">
        <v>52</v>
      </c>
      <c r="R403" s="1" t="s">
        <v>52</v>
      </c>
      <c r="AV403" s="1" t="s">
        <v>52</v>
      </c>
      <c r="AW403" s="1" t="s">
        <v>52</v>
      </c>
      <c r="AX403" s="1" t="s">
        <v>52</v>
      </c>
      <c r="AY403" s="1" t="s">
        <v>52</v>
      </c>
      <c r="AZ403" s="1" t="s">
        <v>52</v>
      </c>
    </row>
    <row r="404" spans="1:52" ht="30" customHeight="1" x14ac:dyDescent="0.3">
      <c r="A404" s="27"/>
      <c r="B404" s="27"/>
      <c r="C404" s="27"/>
      <c r="D404" s="27"/>
      <c r="E404" s="29"/>
      <c r="F404" s="32"/>
      <c r="G404" s="29"/>
      <c r="H404" s="32"/>
      <c r="I404" s="29"/>
      <c r="J404" s="32"/>
      <c r="K404" s="29"/>
      <c r="L404" s="32"/>
      <c r="M404" s="27"/>
    </row>
    <row r="405" spans="1:52" ht="30" customHeight="1" x14ac:dyDescent="0.3">
      <c r="A405" s="23" t="s">
        <v>1149</v>
      </c>
      <c r="B405" s="24"/>
      <c r="C405" s="24"/>
      <c r="D405" s="24"/>
      <c r="E405" s="28"/>
      <c r="F405" s="31"/>
      <c r="G405" s="28"/>
      <c r="H405" s="31"/>
      <c r="I405" s="28"/>
      <c r="J405" s="31"/>
      <c r="K405" s="28"/>
      <c r="L405" s="31"/>
      <c r="M405" s="25"/>
      <c r="N405" s="1" t="s">
        <v>124</v>
      </c>
    </row>
    <row r="406" spans="1:52" ht="30" customHeight="1" x14ac:dyDescent="0.3">
      <c r="A406" s="26" t="s">
        <v>1091</v>
      </c>
      <c r="B406" s="26" t="s">
        <v>1122</v>
      </c>
      <c r="C406" s="26" t="s">
        <v>133</v>
      </c>
      <c r="D406" s="27">
        <v>1</v>
      </c>
      <c r="E406" s="29">
        <f>단가대비표!O80</f>
        <v>3035</v>
      </c>
      <c r="F406" s="32">
        <f t="shared" ref="F406:F412" si="87">TRUNC(E406*D406,1)</f>
        <v>3035</v>
      </c>
      <c r="G406" s="29">
        <f>단가대비표!P80</f>
        <v>0</v>
      </c>
      <c r="H406" s="32">
        <f t="shared" ref="H406:H412" si="88">TRUNC(G406*D406,1)</f>
        <v>0</v>
      </c>
      <c r="I406" s="29">
        <f>단가대비표!V80</f>
        <v>0</v>
      </c>
      <c r="J406" s="32">
        <f t="shared" ref="J406:J412" si="89">TRUNC(I406*D406,1)</f>
        <v>0</v>
      </c>
      <c r="K406" s="29">
        <f t="shared" ref="K406:L412" si="90">TRUNC(E406+G406+I406,1)</f>
        <v>3035</v>
      </c>
      <c r="L406" s="32">
        <f t="shared" si="90"/>
        <v>3035</v>
      </c>
      <c r="M406" s="26" t="s">
        <v>52</v>
      </c>
      <c r="N406" s="1" t="s">
        <v>124</v>
      </c>
      <c r="O406" s="1" t="s">
        <v>1123</v>
      </c>
      <c r="P406" s="1" t="s">
        <v>64</v>
      </c>
      <c r="Q406" s="1" t="s">
        <v>64</v>
      </c>
      <c r="R406" s="1" t="s">
        <v>63</v>
      </c>
      <c r="AV406" s="1" t="s">
        <v>52</v>
      </c>
      <c r="AW406" s="1" t="s">
        <v>1150</v>
      </c>
      <c r="AX406" s="1" t="s">
        <v>52</v>
      </c>
      <c r="AY406" s="1" t="s">
        <v>52</v>
      </c>
      <c r="AZ406" s="1" t="s">
        <v>52</v>
      </c>
    </row>
    <row r="407" spans="1:52" ht="30" customHeight="1" x14ac:dyDescent="0.3">
      <c r="A407" s="26" t="s">
        <v>1095</v>
      </c>
      <c r="B407" s="26" t="s">
        <v>1125</v>
      </c>
      <c r="C407" s="26" t="s">
        <v>133</v>
      </c>
      <c r="D407" s="27">
        <v>1</v>
      </c>
      <c r="E407" s="29">
        <f>단가대비표!O77</f>
        <v>13645</v>
      </c>
      <c r="F407" s="32">
        <f t="shared" si="87"/>
        <v>13645</v>
      </c>
      <c r="G407" s="29">
        <f>단가대비표!P77</f>
        <v>0</v>
      </c>
      <c r="H407" s="32">
        <f t="shared" si="88"/>
        <v>0</v>
      </c>
      <c r="I407" s="29">
        <f>단가대비표!V77</f>
        <v>0</v>
      </c>
      <c r="J407" s="32">
        <f t="shared" si="89"/>
        <v>0</v>
      </c>
      <c r="K407" s="29">
        <f t="shared" si="90"/>
        <v>13645</v>
      </c>
      <c r="L407" s="32">
        <f t="shared" si="90"/>
        <v>13645</v>
      </c>
      <c r="M407" s="26" t="s">
        <v>52</v>
      </c>
      <c r="N407" s="1" t="s">
        <v>124</v>
      </c>
      <c r="O407" s="1" t="s">
        <v>1126</v>
      </c>
      <c r="P407" s="1" t="s">
        <v>64</v>
      </c>
      <c r="Q407" s="1" t="s">
        <v>64</v>
      </c>
      <c r="R407" s="1" t="s">
        <v>63</v>
      </c>
      <c r="AV407" s="1" t="s">
        <v>52</v>
      </c>
      <c r="AW407" s="1" t="s">
        <v>1151</v>
      </c>
      <c r="AX407" s="1" t="s">
        <v>52</v>
      </c>
      <c r="AY407" s="1" t="s">
        <v>52</v>
      </c>
      <c r="AZ407" s="1" t="s">
        <v>52</v>
      </c>
    </row>
    <row r="408" spans="1:52" ht="30" customHeight="1" x14ac:dyDescent="0.3">
      <c r="A408" s="26" t="s">
        <v>1099</v>
      </c>
      <c r="B408" s="26" t="s">
        <v>1100</v>
      </c>
      <c r="C408" s="26" t="s">
        <v>133</v>
      </c>
      <c r="D408" s="27">
        <v>1</v>
      </c>
      <c r="E408" s="29">
        <f>단가대비표!O49</f>
        <v>22135</v>
      </c>
      <c r="F408" s="32">
        <f t="shared" si="87"/>
        <v>22135</v>
      </c>
      <c r="G408" s="29">
        <f>단가대비표!P49</f>
        <v>0</v>
      </c>
      <c r="H408" s="32">
        <f t="shared" si="88"/>
        <v>0</v>
      </c>
      <c r="I408" s="29">
        <f>단가대비표!V49</f>
        <v>0</v>
      </c>
      <c r="J408" s="32">
        <f t="shared" si="89"/>
        <v>0</v>
      </c>
      <c r="K408" s="29">
        <f t="shared" si="90"/>
        <v>22135</v>
      </c>
      <c r="L408" s="32">
        <f t="shared" si="90"/>
        <v>22135</v>
      </c>
      <c r="M408" s="26" t="s">
        <v>52</v>
      </c>
      <c r="N408" s="1" t="s">
        <v>124</v>
      </c>
      <c r="O408" s="1" t="s">
        <v>1101</v>
      </c>
      <c r="P408" s="1" t="s">
        <v>64</v>
      </c>
      <c r="Q408" s="1" t="s">
        <v>64</v>
      </c>
      <c r="R408" s="1" t="s">
        <v>63</v>
      </c>
      <c r="AV408" s="1" t="s">
        <v>52</v>
      </c>
      <c r="AW408" s="1" t="s">
        <v>1152</v>
      </c>
      <c r="AX408" s="1" t="s">
        <v>52</v>
      </c>
      <c r="AY408" s="1" t="s">
        <v>52</v>
      </c>
      <c r="AZ408" s="1" t="s">
        <v>52</v>
      </c>
    </row>
    <row r="409" spans="1:52" ht="30" customHeight="1" x14ac:dyDescent="0.3">
      <c r="A409" s="26" t="s">
        <v>1099</v>
      </c>
      <c r="B409" s="26" t="s">
        <v>1103</v>
      </c>
      <c r="C409" s="26" t="s">
        <v>133</v>
      </c>
      <c r="D409" s="27">
        <v>1</v>
      </c>
      <c r="E409" s="29">
        <f>단가대비표!O50</f>
        <v>2519</v>
      </c>
      <c r="F409" s="32">
        <f t="shared" si="87"/>
        <v>2519</v>
      </c>
      <c r="G409" s="29">
        <f>단가대비표!P50</f>
        <v>0</v>
      </c>
      <c r="H409" s="32">
        <f t="shared" si="88"/>
        <v>0</v>
      </c>
      <c r="I409" s="29">
        <f>단가대비표!V50</f>
        <v>0</v>
      </c>
      <c r="J409" s="32">
        <f t="shared" si="89"/>
        <v>0</v>
      </c>
      <c r="K409" s="29">
        <f t="shared" si="90"/>
        <v>2519</v>
      </c>
      <c r="L409" s="32">
        <f t="shared" si="90"/>
        <v>2519</v>
      </c>
      <c r="M409" s="26" t="s">
        <v>52</v>
      </c>
      <c r="N409" s="1" t="s">
        <v>124</v>
      </c>
      <c r="O409" s="1" t="s">
        <v>1104</v>
      </c>
      <c r="P409" s="1" t="s">
        <v>64</v>
      </c>
      <c r="Q409" s="1" t="s">
        <v>64</v>
      </c>
      <c r="R409" s="1" t="s">
        <v>63</v>
      </c>
      <c r="AV409" s="1" t="s">
        <v>52</v>
      </c>
      <c r="AW409" s="1" t="s">
        <v>1153</v>
      </c>
      <c r="AX409" s="1" t="s">
        <v>52</v>
      </c>
      <c r="AY409" s="1" t="s">
        <v>52</v>
      </c>
      <c r="AZ409" s="1" t="s">
        <v>52</v>
      </c>
    </row>
    <row r="410" spans="1:52" ht="30" customHeight="1" x14ac:dyDescent="0.3">
      <c r="A410" s="26" t="s">
        <v>779</v>
      </c>
      <c r="B410" s="26" t="s">
        <v>624</v>
      </c>
      <c r="C410" s="26" t="s">
        <v>625</v>
      </c>
      <c r="D410" s="27">
        <v>0.104</v>
      </c>
      <c r="E410" s="29">
        <f>단가대비표!O120</f>
        <v>0</v>
      </c>
      <c r="F410" s="32">
        <f t="shared" si="87"/>
        <v>0</v>
      </c>
      <c r="G410" s="29">
        <f>단가대비표!P120</f>
        <v>172698</v>
      </c>
      <c r="H410" s="32">
        <f t="shared" si="88"/>
        <v>17960.5</v>
      </c>
      <c r="I410" s="29">
        <f>단가대비표!V120</f>
        <v>0</v>
      </c>
      <c r="J410" s="32">
        <f t="shared" si="89"/>
        <v>0</v>
      </c>
      <c r="K410" s="29">
        <f t="shared" si="90"/>
        <v>172698</v>
      </c>
      <c r="L410" s="32">
        <f t="shared" si="90"/>
        <v>17960.5</v>
      </c>
      <c r="M410" s="26" t="s">
        <v>52</v>
      </c>
      <c r="N410" s="1" t="s">
        <v>124</v>
      </c>
      <c r="O410" s="1" t="s">
        <v>780</v>
      </c>
      <c r="P410" s="1" t="s">
        <v>64</v>
      </c>
      <c r="Q410" s="1" t="s">
        <v>64</v>
      </c>
      <c r="R410" s="1" t="s">
        <v>63</v>
      </c>
      <c r="V410">
        <v>1</v>
      </c>
      <c r="AV410" s="1" t="s">
        <v>52</v>
      </c>
      <c r="AW410" s="1" t="s">
        <v>1154</v>
      </c>
      <c r="AX410" s="1" t="s">
        <v>52</v>
      </c>
      <c r="AY410" s="1" t="s">
        <v>52</v>
      </c>
      <c r="AZ410" s="1" t="s">
        <v>52</v>
      </c>
    </row>
    <row r="411" spans="1:52" ht="30" customHeight="1" x14ac:dyDescent="0.3">
      <c r="A411" s="26" t="s">
        <v>1085</v>
      </c>
      <c r="B411" s="26" t="s">
        <v>624</v>
      </c>
      <c r="C411" s="26" t="s">
        <v>625</v>
      </c>
      <c r="D411" s="27">
        <v>0.104</v>
      </c>
      <c r="E411" s="29">
        <f>단가대비표!O129</f>
        <v>0</v>
      </c>
      <c r="F411" s="32">
        <f t="shared" si="87"/>
        <v>0</v>
      </c>
      <c r="G411" s="29">
        <f>단가대비표!P129</f>
        <v>410182</v>
      </c>
      <c r="H411" s="32">
        <f t="shared" si="88"/>
        <v>42658.9</v>
      </c>
      <c r="I411" s="29">
        <f>단가대비표!V129</f>
        <v>0</v>
      </c>
      <c r="J411" s="32">
        <f t="shared" si="89"/>
        <v>0</v>
      </c>
      <c r="K411" s="29">
        <f t="shared" si="90"/>
        <v>410182</v>
      </c>
      <c r="L411" s="32">
        <f t="shared" si="90"/>
        <v>42658.9</v>
      </c>
      <c r="M411" s="26" t="s">
        <v>52</v>
      </c>
      <c r="N411" s="1" t="s">
        <v>124</v>
      </c>
      <c r="O411" s="1" t="s">
        <v>1086</v>
      </c>
      <c r="P411" s="1" t="s">
        <v>64</v>
      </c>
      <c r="Q411" s="1" t="s">
        <v>64</v>
      </c>
      <c r="R411" s="1" t="s">
        <v>63</v>
      </c>
      <c r="V411">
        <v>1</v>
      </c>
      <c r="AV411" s="1" t="s">
        <v>52</v>
      </c>
      <c r="AW411" s="1" t="s">
        <v>1155</v>
      </c>
      <c r="AX411" s="1" t="s">
        <v>52</v>
      </c>
      <c r="AY411" s="1" t="s">
        <v>52</v>
      </c>
      <c r="AZ411" s="1" t="s">
        <v>52</v>
      </c>
    </row>
    <row r="412" spans="1:52" ht="30" customHeight="1" x14ac:dyDescent="0.3">
      <c r="A412" s="26" t="s">
        <v>696</v>
      </c>
      <c r="B412" s="26" t="s">
        <v>697</v>
      </c>
      <c r="C412" s="26" t="s">
        <v>556</v>
      </c>
      <c r="D412" s="27">
        <v>1</v>
      </c>
      <c r="E412" s="29">
        <f>TRUNC(SUMIF(V406:V412, RIGHTB(O412, 1), H406:H412)*U412, 2)</f>
        <v>1818.58</v>
      </c>
      <c r="F412" s="32">
        <f t="shared" si="87"/>
        <v>1818.5</v>
      </c>
      <c r="G412" s="29">
        <v>0</v>
      </c>
      <c r="H412" s="32">
        <f t="shared" si="88"/>
        <v>0</v>
      </c>
      <c r="I412" s="29">
        <v>0</v>
      </c>
      <c r="J412" s="32">
        <f t="shared" si="89"/>
        <v>0</v>
      </c>
      <c r="K412" s="29">
        <f t="shared" si="90"/>
        <v>1818.5</v>
      </c>
      <c r="L412" s="32">
        <f t="shared" si="90"/>
        <v>1818.5</v>
      </c>
      <c r="M412" s="26" t="s">
        <v>52</v>
      </c>
      <c r="N412" s="1" t="s">
        <v>124</v>
      </c>
      <c r="O412" s="1" t="s">
        <v>557</v>
      </c>
      <c r="P412" s="1" t="s">
        <v>64</v>
      </c>
      <c r="Q412" s="1" t="s">
        <v>64</v>
      </c>
      <c r="R412" s="1" t="s">
        <v>64</v>
      </c>
      <c r="S412">
        <v>1</v>
      </c>
      <c r="T412">
        <v>0</v>
      </c>
      <c r="U412">
        <v>0.03</v>
      </c>
      <c r="AV412" s="1" t="s">
        <v>52</v>
      </c>
      <c r="AW412" s="1" t="s">
        <v>1156</v>
      </c>
      <c r="AX412" s="1" t="s">
        <v>52</v>
      </c>
      <c r="AY412" s="1" t="s">
        <v>52</v>
      </c>
      <c r="AZ412" s="1" t="s">
        <v>52</v>
      </c>
    </row>
    <row r="413" spans="1:52" ht="30" customHeight="1" x14ac:dyDescent="0.3">
      <c r="A413" s="26" t="s">
        <v>631</v>
      </c>
      <c r="B413" s="26" t="s">
        <v>52</v>
      </c>
      <c r="C413" s="26" t="s">
        <v>52</v>
      </c>
      <c r="D413" s="27"/>
      <c r="E413" s="29"/>
      <c r="F413" s="32">
        <f>TRUNC(SUMIF(N406:N412, N405, F406:F412),0)</f>
        <v>43152</v>
      </c>
      <c r="G413" s="29"/>
      <c r="H413" s="32">
        <f>TRUNC(SUMIF(N406:N412, N405, H406:H412),0)</f>
        <v>60619</v>
      </c>
      <c r="I413" s="29"/>
      <c r="J413" s="32">
        <f>TRUNC(SUMIF(N406:N412, N405, J406:J412),0)</f>
        <v>0</v>
      </c>
      <c r="K413" s="29"/>
      <c r="L413" s="32">
        <f>F413+H413+J413</f>
        <v>103771</v>
      </c>
      <c r="M413" s="26" t="s">
        <v>52</v>
      </c>
      <c r="N413" s="1" t="s">
        <v>166</v>
      </c>
      <c r="O413" s="1" t="s">
        <v>166</v>
      </c>
      <c r="P413" s="1" t="s">
        <v>52</v>
      </c>
      <c r="Q413" s="1" t="s">
        <v>52</v>
      </c>
      <c r="R413" s="1" t="s">
        <v>52</v>
      </c>
      <c r="AV413" s="1" t="s">
        <v>52</v>
      </c>
      <c r="AW413" s="1" t="s">
        <v>52</v>
      </c>
      <c r="AX413" s="1" t="s">
        <v>52</v>
      </c>
      <c r="AY413" s="1" t="s">
        <v>52</v>
      </c>
      <c r="AZ413" s="1" t="s">
        <v>52</v>
      </c>
    </row>
    <row r="414" spans="1:52" ht="30" customHeight="1" x14ac:dyDescent="0.3">
      <c r="A414" s="27"/>
      <c r="B414" s="27"/>
      <c r="C414" s="27"/>
      <c r="D414" s="27"/>
      <c r="E414" s="29"/>
      <c r="F414" s="32"/>
      <c r="G414" s="29"/>
      <c r="H414" s="32"/>
      <c r="I414" s="29"/>
      <c r="J414" s="32"/>
      <c r="K414" s="29"/>
      <c r="L414" s="32"/>
      <c r="M414" s="27"/>
    </row>
    <row r="415" spans="1:52" ht="30" customHeight="1" x14ac:dyDescent="0.3">
      <c r="A415" s="23" t="s">
        <v>1157</v>
      </c>
      <c r="B415" s="24"/>
      <c r="C415" s="24"/>
      <c r="D415" s="24"/>
      <c r="E415" s="28"/>
      <c r="F415" s="31"/>
      <c r="G415" s="28"/>
      <c r="H415" s="31"/>
      <c r="I415" s="28"/>
      <c r="J415" s="31"/>
      <c r="K415" s="28"/>
      <c r="L415" s="31"/>
      <c r="M415" s="25"/>
      <c r="N415" s="1" t="s">
        <v>129</v>
      </c>
    </row>
    <row r="416" spans="1:52" ht="30" customHeight="1" x14ac:dyDescent="0.3">
      <c r="A416" s="26" t="s">
        <v>1159</v>
      </c>
      <c r="B416" s="26" t="s">
        <v>127</v>
      </c>
      <c r="C416" s="26" t="s">
        <v>60</v>
      </c>
      <c r="D416" s="27">
        <v>1</v>
      </c>
      <c r="E416" s="29">
        <f>단가대비표!O114</f>
        <v>202</v>
      </c>
      <c r="F416" s="32">
        <f>TRUNC(E416*D416,1)</f>
        <v>202</v>
      </c>
      <c r="G416" s="29">
        <f>단가대비표!P114</f>
        <v>0</v>
      </c>
      <c r="H416" s="32">
        <f>TRUNC(G416*D416,1)</f>
        <v>0</v>
      </c>
      <c r="I416" s="29">
        <f>단가대비표!V114</f>
        <v>0</v>
      </c>
      <c r="J416" s="32">
        <f>TRUNC(I416*D416,1)</f>
        <v>0</v>
      </c>
      <c r="K416" s="29">
        <f t="shared" ref="K416:L418" si="91">TRUNC(E416+G416+I416,1)</f>
        <v>202</v>
      </c>
      <c r="L416" s="32">
        <f t="shared" si="91"/>
        <v>202</v>
      </c>
      <c r="M416" s="26" t="s">
        <v>531</v>
      </c>
      <c r="N416" s="1" t="s">
        <v>129</v>
      </c>
      <c r="O416" s="1" t="s">
        <v>1160</v>
      </c>
      <c r="P416" s="1" t="s">
        <v>64</v>
      </c>
      <c r="Q416" s="1" t="s">
        <v>64</v>
      </c>
      <c r="R416" s="1" t="s">
        <v>63</v>
      </c>
      <c r="AV416" s="1" t="s">
        <v>52</v>
      </c>
      <c r="AW416" s="1" t="s">
        <v>1161</v>
      </c>
      <c r="AX416" s="1" t="s">
        <v>52</v>
      </c>
      <c r="AY416" s="1" t="s">
        <v>52</v>
      </c>
      <c r="AZ416" s="1" t="s">
        <v>52</v>
      </c>
    </row>
    <row r="417" spans="1:52" ht="30" customHeight="1" x14ac:dyDescent="0.3">
      <c r="A417" s="26" t="s">
        <v>779</v>
      </c>
      <c r="B417" s="26" t="s">
        <v>624</v>
      </c>
      <c r="C417" s="26" t="s">
        <v>625</v>
      </c>
      <c r="D417" s="27">
        <v>1.2999999999999999E-3</v>
      </c>
      <c r="E417" s="29">
        <f>단가대비표!O120</f>
        <v>0</v>
      </c>
      <c r="F417" s="32">
        <f>TRUNC(E417*D417,1)</f>
        <v>0</v>
      </c>
      <c r="G417" s="29">
        <f>단가대비표!P120</f>
        <v>172698</v>
      </c>
      <c r="H417" s="32">
        <f>TRUNC(G417*D417,1)</f>
        <v>224.5</v>
      </c>
      <c r="I417" s="29">
        <f>단가대비표!V120</f>
        <v>0</v>
      </c>
      <c r="J417" s="32">
        <f>TRUNC(I417*D417,1)</f>
        <v>0</v>
      </c>
      <c r="K417" s="29">
        <f t="shared" si="91"/>
        <v>172698</v>
      </c>
      <c r="L417" s="32">
        <f t="shared" si="91"/>
        <v>224.5</v>
      </c>
      <c r="M417" s="26" t="s">
        <v>52</v>
      </c>
      <c r="N417" s="1" t="s">
        <v>129</v>
      </c>
      <c r="O417" s="1" t="s">
        <v>780</v>
      </c>
      <c r="P417" s="1" t="s">
        <v>64</v>
      </c>
      <c r="Q417" s="1" t="s">
        <v>64</v>
      </c>
      <c r="R417" s="1" t="s">
        <v>63</v>
      </c>
      <c r="V417">
        <v>1</v>
      </c>
      <c r="AV417" s="1" t="s">
        <v>52</v>
      </c>
      <c r="AW417" s="1" t="s">
        <v>1162</v>
      </c>
      <c r="AX417" s="1" t="s">
        <v>52</v>
      </c>
      <c r="AY417" s="1" t="s">
        <v>52</v>
      </c>
      <c r="AZ417" s="1" t="s">
        <v>52</v>
      </c>
    </row>
    <row r="418" spans="1:52" ht="30" customHeight="1" x14ac:dyDescent="0.3">
      <c r="A418" s="26" t="s">
        <v>696</v>
      </c>
      <c r="B418" s="26" t="s">
        <v>697</v>
      </c>
      <c r="C418" s="26" t="s">
        <v>556</v>
      </c>
      <c r="D418" s="27">
        <v>1</v>
      </c>
      <c r="E418" s="29">
        <f>TRUNC(SUMIF(V416:V418, RIGHTB(O418, 1), H416:H418)*U418, 2)</f>
        <v>6.73</v>
      </c>
      <c r="F418" s="32">
        <f>TRUNC(E418*D418,1)</f>
        <v>6.7</v>
      </c>
      <c r="G418" s="29">
        <v>0</v>
      </c>
      <c r="H418" s="32">
        <f>TRUNC(G418*D418,1)</f>
        <v>0</v>
      </c>
      <c r="I418" s="29">
        <v>0</v>
      </c>
      <c r="J418" s="32">
        <f>TRUNC(I418*D418,1)</f>
        <v>0</v>
      </c>
      <c r="K418" s="29">
        <f t="shared" si="91"/>
        <v>6.7</v>
      </c>
      <c r="L418" s="32">
        <f t="shared" si="91"/>
        <v>6.7</v>
      </c>
      <c r="M418" s="26" t="s">
        <v>52</v>
      </c>
      <c r="N418" s="1" t="s">
        <v>129</v>
      </c>
      <c r="O418" s="1" t="s">
        <v>557</v>
      </c>
      <c r="P418" s="1" t="s">
        <v>64</v>
      </c>
      <c r="Q418" s="1" t="s">
        <v>64</v>
      </c>
      <c r="R418" s="1" t="s">
        <v>64</v>
      </c>
      <c r="S418">
        <v>1</v>
      </c>
      <c r="T418">
        <v>0</v>
      </c>
      <c r="U418">
        <v>0.03</v>
      </c>
      <c r="AV418" s="1" t="s">
        <v>52</v>
      </c>
      <c r="AW418" s="1" t="s">
        <v>1163</v>
      </c>
      <c r="AX418" s="1" t="s">
        <v>52</v>
      </c>
      <c r="AY418" s="1" t="s">
        <v>52</v>
      </c>
      <c r="AZ418" s="1" t="s">
        <v>52</v>
      </c>
    </row>
    <row r="419" spans="1:52" ht="30" customHeight="1" x14ac:dyDescent="0.3">
      <c r="A419" s="26" t="s">
        <v>631</v>
      </c>
      <c r="B419" s="26" t="s">
        <v>52</v>
      </c>
      <c r="C419" s="26" t="s">
        <v>52</v>
      </c>
      <c r="D419" s="27"/>
      <c r="E419" s="29"/>
      <c r="F419" s="32">
        <f>TRUNC(SUMIF(N416:N418, N415, F416:F418),0)</f>
        <v>208</v>
      </c>
      <c r="G419" s="29"/>
      <c r="H419" s="32">
        <f>TRUNC(SUMIF(N416:N418, N415, H416:H418),0)</f>
        <v>224</v>
      </c>
      <c r="I419" s="29"/>
      <c r="J419" s="32">
        <f>TRUNC(SUMIF(N416:N418, N415, J416:J418),0)</f>
        <v>0</v>
      </c>
      <c r="K419" s="29"/>
      <c r="L419" s="32">
        <f>F419+H419+J419</f>
        <v>432</v>
      </c>
      <c r="M419" s="26" t="s">
        <v>52</v>
      </c>
      <c r="N419" s="1" t="s">
        <v>166</v>
      </c>
      <c r="O419" s="1" t="s">
        <v>166</v>
      </c>
      <c r="P419" s="1" t="s">
        <v>52</v>
      </c>
      <c r="Q419" s="1" t="s">
        <v>52</v>
      </c>
      <c r="R419" s="1" t="s">
        <v>52</v>
      </c>
      <c r="AV419" s="1" t="s">
        <v>52</v>
      </c>
      <c r="AW419" s="1" t="s">
        <v>52</v>
      </c>
      <c r="AX419" s="1" t="s">
        <v>52</v>
      </c>
      <c r="AY419" s="1" t="s">
        <v>52</v>
      </c>
      <c r="AZ419" s="1" t="s">
        <v>52</v>
      </c>
    </row>
    <row r="420" spans="1:52" ht="30" customHeight="1" x14ac:dyDescent="0.3">
      <c r="A420" s="27"/>
      <c r="B420" s="27"/>
      <c r="C420" s="27"/>
      <c r="D420" s="27"/>
      <c r="E420" s="29"/>
      <c r="F420" s="32"/>
      <c r="G420" s="29"/>
      <c r="H420" s="32"/>
      <c r="I420" s="29"/>
      <c r="J420" s="32"/>
      <c r="K420" s="29"/>
      <c r="L420" s="32"/>
      <c r="M420" s="27"/>
    </row>
    <row r="421" spans="1:52" ht="30" customHeight="1" x14ac:dyDescent="0.3">
      <c r="A421" s="23" t="s">
        <v>1164</v>
      </c>
      <c r="B421" s="24"/>
      <c r="C421" s="24"/>
      <c r="D421" s="24"/>
      <c r="E421" s="28"/>
      <c r="F421" s="31"/>
      <c r="G421" s="28"/>
      <c r="H421" s="31"/>
      <c r="I421" s="28"/>
      <c r="J421" s="31"/>
      <c r="K421" s="28"/>
      <c r="L421" s="31"/>
      <c r="M421" s="25"/>
      <c r="N421" s="1" t="s">
        <v>73</v>
      </c>
    </row>
    <row r="422" spans="1:52" ht="30" customHeight="1" x14ac:dyDescent="0.3">
      <c r="A422" s="26" t="s">
        <v>70</v>
      </c>
      <c r="B422" s="26" t="s">
        <v>1166</v>
      </c>
      <c r="C422" s="26" t="s">
        <v>60</v>
      </c>
      <c r="D422" s="27">
        <v>1</v>
      </c>
      <c r="E422" s="29">
        <f>단가대비표!O90</f>
        <v>294</v>
      </c>
      <c r="F422" s="32">
        <f t="shared" ref="F422:F427" si="92">TRUNC(E422*D422,1)</f>
        <v>294</v>
      </c>
      <c r="G422" s="29">
        <f>단가대비표!P90</f>
        <v>0</v>
      </c>
      <c r="H422" s="32">
        <f t="shared" ref="H422:H427" si="93">TRUNC(G422*D422,1)</f>
        <v>0</v>
      </c>
      <c r="I422" s="29">
        <f>단가대비표!V90</f>
        <v>0</v>
      </c>
      <c r="J422" s="32">
        <f t="shared" ref="J422:J427" si="94">TRUNC(I422*D422,1)</f>
        <v>0</v>
      </c>
      <c r="K422" s="29">
        <f t="shared" ref="K422:L427" si="95">TRUNC(E422+G422+I422,1)</f>
        <v>294</v>
      </c>
      <c r="L422" s="32">
        <f t="shared" si="95"/>
        <v>294</v>
      </c>
      <c r="M422" s="26" t="s">
        <v>52</v>
      </c>
      <c r="N422" s="1" t="s">
        <v>73</v>
      </c>
      <c r="O422" s="1" t="s">
        <v>1167</v>
      </c>
      <c r="P422" s="1" t="s">
        <v>64</v>
      </c>
      <c r="Q422" s="1" t="s">
        <v>64</v>
      </c>
      <c r="R422" s="1" t="s">
        <v>63</v>
      </c>
      <c r="V422">
        <v>1</v>
      </c>
      <c r="W422">
        <v>2</v>
      </c>
      <c r="AV422" s="1" t="s">
        <v>52</v>
      </c>
      <c r="AW422" s="1" t="s">
        <v>1168</v>
      </c>
      <c r="AX422" s="1" t="s">
        <v>52</v>
      </c>
      <c r="AY422" s="1" t="s">
        <v>52</v>
      </c>
      <c r="AZ422" s="1" t="s">
        <v>52</v>
      </c>
    </row>
    <row r="423" spans="1:52" ht="30" customHeight="1" x14ac:dyDescent="0.3">
      <c r="A423" s="26" t="s">
        <v>70</v>
      </c>
      <c r="B423" s="26" t="s">
        <v>1166</v>
      </c>
      <c r="C423" s="26" t="s">
        <v>60</v>
      </c>
      <c r="D423" s="27">
        <v>0.1</v>
      </c>
      <c r="E423" s="29">
        <f>단가대비표!O90</f>
        <v>294</v>
      </c>
      <c r="F423" s="32">
        <f t="shared" si="92"/>
        <v>29.4</v>
      </c>
      <c r="G423" s="29">
        <f>단가대비표!P90</f>
        <v>0</v>
      </c>
      <c r="H423" s="32">
        <f t="shared" si="93"/>
        <v>0</v>
      </c>
      <c r="I423" s="29">
        <f>단가대비표!V90</f>
        <v>0</v>
      </c>
      <c r="J423" s="32">
        <f t="shared" si="94"/>
        <v>0</v>
      </c>
      <c r="K423" s="29">
        <f t="shared" si="95"/>
        <v>294</v>
      </c>
      <c r="L423" s="32">
        <f t="shared" si="95"/>
        <v>29.4</v>
      </c>
      <c r="M423" s="26" t="s">
        <v>52</v>
      </c>
      <c r="N423" s="1" t="s">
        <v>73</v>
      </c>
      <c r="O423" s="1" t="s">
        <v>1167</v>
      </c>
      <c r="P423" s="1" t="s">
        <v>64</v>
      </c>
      <c r="Q423" s="1" t="s">
        <v>64</v>
      </c>
      <c r="R423" s="1" t="s">
        <v>63</v>
      </c>
      <c r="AV423" s="1" t="s">
        <v>52</v>
      </c>
      <c r="AW423" s="1" t="s">
        <v>1168</v>
      </c>
      <c r="AX423" s="1" t="s">
        <v>52</v>
      </c>
      <c r="AY423" s="1" t="s">
        <v>52</v>
      </c>
      <c r="AZ423" s="1" t="s">
        <v>52</v>
      </c>
    </row>
    <row r="424" spans="1:52" ht="30" customHeight="1" x14ac:dyDescent="0.3">
      <c r="A424" s="26" t="s">
        <v>1169</v>
      </c>
      <c r="B424" s="26" t="s">
        <v>1170</v>
      </c>
      <c r="C424" s="26" t="s">
        <v>556</v>
      </c>
      <c r="D424" s="27">
        <v>1</v>
      </c>
      <c r="E424" s="29">
        <f>TRUNC(SUMIF(V422:V427, RIGHTB(O424, 1), F422:F427)*U424, 2)</f>
        <v>58.8</v>
      </c>
      <c r="F424" s="32">
        <f t="shared" si="92"/>
        <v>58.8</v>
      </c>
      <c r="G424" s="29">
        <v>0</v>
      </c>
      <c r="H424" s="32">
        <f t="shared" si="93"/>
        <v>0</v>
      </c>
      <c r="I424" s="29">
        <v>0</v>
      </c>
      <c r="J424" s="32">
        <f t="shared" si="94"/>
        <v>0</v>
      </c>
      <c r="K424" s="29">
        <f t="shared" si="95"/>
        <v>58.8</v>
      </c>
      <c r="L424" s="32">
        <f t="shared" si="95"/>
        <v>58.8</v>
      </c>
      <c r="M424" s="26" t="s">
        <v>52</v>
      </c>
      <c r="N424" s="1" t="s">
        <v>73</v>
      </c>
      <c r="O424" s="1" t="s">
        <v>557</v>
      </c>
      <c r="P424" s="1" t="s">
        <v>64</v>
      </c>
      <c r="Q424" s="1" t="s">
        <v>64</v>
      </c>
      <c r="R424" s="1" t="s">
        <v>64</v>
      </c>
      <c r="S424">
        <v>0</v>
      </c>
      <c r="T424">
        <v>0</v>
      </c>
      <c r="U424">
        <v>0.2</v>
      </c>
      <c r="AV424" s="1" t="s">
        <v>52</v>
      </c>
      <c r="AW424" s="1" t="s">
        <v>1171</v>
      </c>
      <c r="AX424" s="1" t="s">
        <v>52</v>
      </c>
      <c r="AY424" s="1" t="s">
        <v>52</v>
      </c>
      <c r="AZ424" s="1" t="s">
        <v>52</v>
      </c>
    </row>
    <row r="425" spans="1:52" ht="30" customHeight="1" x14ac:dyDescent="0.3">
      <c r="A425" s="26" t="s">
        <v>690</v>
      </c>
      <c r="B425" s="26" t="s">
        <v>691</v>
      </c>
      <c r="C425" s="26" t="s">
        <v>556</v>
      </c>
      <c r="D425" s="27">
        <v>1</v>
      </c>
      <c r="E425" s="29">
        <f>TRUNC(SUMIF(W422:W427, RIGHTB(O425, 1), F422:F427)*U425, 2)</f>
        <v>5.88</v>
      </c>
      <c r="F425" s="32">
        <f t="shared" si="92"/>
        <v>5.8</v>
      </c>
      <c r="G425" s="29">
        <v>0</v>
      </c>
      <c r="H425" s="32">
        <f t="shared" si="93"/>
        <v>0</v>
      </c>
      <c r="I425" s="29">
        <v>0</v>
      </c>
      <c r="J425" s="32">
        <f t="shared" si="94"/>
        <v>0</v>
      </c>
      <c r="K425" s="29">
        <f t="shared" si="95"/>
        <v>5.8</v>
      </c>
      <c r="L425" s="32">
        <f t="shared" si="95"/>
        <v>5.8</v>
      </c>
      <c r="M425" s="26" t="s">
        <v>52</v>
      </c>
      <c r="N425" s="1" t="s">
        <v>73</v>
      </c>
      <c r="O425" s="1" t="s">
        <v>698</v>
      </c>
      <c r="P425" s="1" t="s">
        <v>64</v>
      </c>
      <c r="Q425" s="1" t="s">
        <v>64</v>
      </c>
      <c r="R425" s="1" t="s">
        <v>64</v>
      </c>
      <c r="S425">
        <v>0</v>
      </c>
      <c r="T425">
        <v>0</v>
      </c>
      <c r="U425">
        <v>0.02</v>
      </c>
      <c r="AV425" s="1" t="s">
        <v>52</v>
      </c>
      <c r="AW425" s="1" t="s">
        <v>1172</v>
      </c>
      <c r="AX425" s="1" t="s">
        <v>52</v>
      </c>
      <c r="AY425" s="1" t="s">
        <v>52</v>
      </c>
      <c r="AZ425" s="1" t="s">
        <v>52</v>
      </c>
    </row>
    <row r="426" spans="1:52" ht="30" customHeight="1" x14ac:dyDescent="0.3">
      <c r="A426" s="26" t="s">
        <v>709</v>
      </c>
      <c r="B426" s="26" t="s">
        <v>624</v>
      </c>
      <c r="C426" s="26" t="s">
        <v>625</v>
      </c>
      <c r="D426" s="27">
        <v>0.05</v>
      </c>
      <c r="E426" s="29">
        <f>단가대비표!O127</f>
        <v>0</v>
      </c>
      <c r="F426" s="32">
        <f t="shared" si="92"/>
        <v>0</v>
      </c>
      <c r="G426" s="29">
        <f>단가대비표!P127</f>
        <v>286219</v>
      </c>
      <c r="H426" s="32">
        <f t="shared" si="93"/>
        <v>14310.9</v>
      </c>
      <c r="I426" s="29">
        <f>단가대비표!V127</f>
        <v>0</v>
      </c>
      <c r="J426" s="32">
        <f t="shared" si="94"/>
        <v>0</v>
      </c>
      <c r="K426" s="29">
        <f t="shared" si="95"/>
        <v>286219</v>
      </c>
      <c r="L426" s="32">
        <f t="shared" si="95"/>
        <v>14310.9</v>
      </c>
      <c r="M426" s="26" t="s">
        <v>52</v>
      </c>
      <c r="N426" s="1" t="s">
        <v>73</v>
      </c>
      <c r="O426" s="1" t="s">
        <v>710</v>
      </c>
      <c r="P426" s="1" t="s">
        <v>64</v>
      </c>
      <c r="Q426" s="1" t="s">
        <v>64</v>
      </c>
      <c r="R426" s="1" t="s">
        <v>63</v>
      </c>
      <c r="X426">
        <v>3</v>
      </c>
      <c r="AV426" s="1" t="s">
        <v>52</v>
      </c>
      <c r="AW426" s="1" t="s">
        <v>1173</v>
      </c>
      <c r="AX426" s="1" t="s">
        <v>52</v>
      </c>
      <c r="AY426" s="1" t="s">
        <v>52</v>
      </c>
      <c r="AZ426" s="1" t="s">
        <v>52</v>
      </c>
    </row>
    <row r="427" spans="1:52" ht="30" customHeight="1" x14ac:dyDescent="0.3">
      <c r="A427" s="26" t="s">
        <v>696</v>
      </c>
      <c r="B427" s="26" t="s">
        <v>697</v>
      </c>
      <c r="C427" s="26" t="s">
        <v>556</v>
      </c>
      <c r="D427" s="27">
        <v>1</v>
      </c>
      <c r="E427" s="29">
        <f>TRUNC(SUMIF(X422:X427, RIGHTB(O427, 1), H422:H427)*U427, 2)</f>
        <v>429.32</v>
      </c>
      <c r="F427" s="32">
        <f t="shared" si="92"/>
        <v>429.3</v>
      </c>
      <c r="G427" s="29">
        <v>0</v>
      </c>
      <c r="H427" s="32">
        <f t="shared" si="93"/>
        <v>0</v>
      </c>
      <c r="I427" s="29">
        <v>0</v>
      </c>
      <c r="J427" s="32">
        <f t="shared" si="94"/>
        <v>0</v>
      </c>
      <c r="K427" s="29">
        <f t="shared" si="95"/>
        <v>429.3</v>
      </c>
      <c r="L427" s="32">
        <f t="shared" si="95"/>
        <v>429.3</v>
      </c>
      <c r="M427" s="26" t="s">
        <v>52</v>
      </c>
      <c r="N427" s="1" t="s">
        <v>73</v>
      </c>
      <c r="O427" s="1" t="s">
        <v>1174</v>
      </c>
      <c r="P427" s="1" t="s">
        <v>64</v>
      </c>
      <c r="Q427" s="1" t="s">
        <v>64</v>
      </c>
      <c r="R427" s="1" t="s">
        <v>64</v>
      </c>
      <c r="S427">
        <v>1</v>
      </c>
      <c r="T427">
        <v>0</v>
      </c>
      <c r="U427">
        <v>0.03</v>
      </c>
      <c r="AV427" s="1" t="s">
        <v>52</v>
      </c>
      <c r="AW427" s="1" t="s">
        <v>1175</v>
      </c>
      <c r="AX427" s="1" t="s">
        <v>52</v>
      </c>
      <c r="AY427" s="1" t="s">
        <v>52</v>
      </c>
      <c r="AZ427" s="1" t="s">
        <v>52</v>
      </c>
    </row>
    <row r="428" spans="1:52" ht="30" customHeight="1" x14ac:dyDescent="0.3">
      <c r="A428" s="26" t="s">
        <v>631</v>
      </c>
      <c r="B428" s="26" t="s">
        <v>52</v>
      </c>
      <c r="C428" s="26" t="s">
        <v>52</v>
      </c>
      <c r="D428" s="27"/>
      <c r="E428" s="29"/>
      <c r="F428" s="32">
        <f>TRUNC(SUMIF(N422:N427, N421, F422:F427),0)</f>
        <v>817</v>
      </c>
      <c r="G428" s="29"/>
      <c r="H428" s="32">
        <f>TRUNC(SUMIF(N422:N427, N421, H422:H427),0)</f>
        <v>14310</v>
      </c>
      <c r="I428" s="29"/>
      <c r="J428" s="32">
        <f>TRUNC(SUMIF(N422:N427, N421, J422:J427),0)</f>
        <v>0</v>
      </c>
      <c r="K428" s="29"/>
      <c r="L428" s="32">
        <f>F428+H428+J428</f>
        <v>15127</v>
      </c>
      <c r="M428" s="26" t="s">
        <v>52</v>
      </c>
      <c r="N428" s="1" t="s">
        <v>166</v>
      </c>
      <c r="O428" s="1" t="s">
        <v>166</v>
      </c>
      <c r="P428" s="1" t="s">
        <v>52</v>
      </c>
      <c r="Q428" s="1" t="s">
        <v>52</v>
      </c>
      <c r="R428" s="1" t="s">
        <v>52</v>
      </c>
      <c r="AV428" s="1" t="s">
        <v>52</v>
      </c>
      <c r="AW428" s="1" t="s">
        <v>52</v>
      </c>
      <c r="AX428" s="1" t="s">
        <v>52</v>
      </c>
      <c r="AY428" s="1" t="s">
        <v>52</v>
      </c>
      <c r="AZ428" s="1" t="s">
        <v>52</v>
      </c>
    </row>
    <row r="429" spans="1:52" ht="30" customHeight="1" x14ac:dyDescent="0.3">
      <c r="A429" s="27"/>
      <c r="B429" s="27"/>
      <c r="C429" s="27"/>
      <c r="D429" s="27"/>
      <c r="E429" s="29"/>
      <c r="F429" s="32"/>
      <c r="G429" s="29"/>
      <c r="H429" s="32"/>
      <c r="I429" s="29"/>
      <c r="J429" s="32"/>
      <c r="K429" s="29"/>
      <c r="L429" s="32"/>
      <c r="M429" s="27"/>
    </row>
    <row r="430" spans="1:52" ht="30" customHeight="1" x14ac:dyDescent="0.3">
      <c r="A430" s="23" t="s">
        <v>1176</v>
      </c>
      <c r="B430" s="24"/>
      <c r="C430" s="24"/>
      <c r="D430" s="24"/>
      <c r="E430" s="28"/>
      <c r="F430" s="31"/>
      <c r="G430" s="28"/>
      <c r="H430" s="31"/>
      <c r="I430" s="28"/>
      <c r="J430" s="31"/>
      <c r="K430" s="28"/>
      <c r="L430" s="31"/>
      <c r="M430" s="25"/>
      <c r="N430" s="1" t="s">
        <v>475</v>
      </c>
    </row>
    <row r="431" spans="1:52" ht="30" customHeight="1" x14ac:dyDescent="0.3">
      <c r="A431" s="26" t="s">
        <v>70</v>
      </c>
      <c r="B431" s="26" t="s">
        <v>1177</v>
      </c>
      <c r="C431" s="26" t="s">
        <v>60</v>
      </c>
      <c r="D431" s="27">
        <v>1</v>
      </c>
      <c r="E431" s="29">
        <f>단가대비표!O91</f>
        <v>350</v>
      </c>
      <c r="F431" s="32">
        <f t="shared" ref="F431:F436" si="96">TRUNC(E431*D431,1)</f>
        <v>350</v>
      </c>
      <c r="G431" s="29">
        <f>단가대비표!P91</f>
        <v>0</v>
      </c>
      <c r="H431" s="32">
        <f t="shared" ref="H431:H436" si="97">TRUNC(G431*D431,1)</f>
        <v>0</v>
      </c>
      <c r="I431" s="29">
        <f>단가대비표!V91</f>
        <v>0</v>
      </c>
      <c r="J431" s="32">
        <f t="shared" ref="J431:J436" si="98">TRUNC(I431*D431,1)</f>
        <v>0</v>
      </c>
      <c r="K431" s="29">
        <f t="shared" ref="K431:L436" si="99">TRUNC(E431+G431+I431,1)</f>
        <v>350</v>
      </c>
      <c r="L431" s="32">
        <f t="shared" si="99"/>
        <v>350</v>
      </c>
      <c r="M431" s="26" t="s">
        <v>52</v>
      </c>
      <c r="N431" s="1" t="s">
        <v>475</v>
      </c>
      <c r="O431" s="1" t="s">
        <v>1178</v>
      </c>
      <c r="P431" s="1" t="s">
        <v>64</v>
      </c>
      <c r="Q431" s="1" t="s">
        <v>64</v>
      </c>
      <c r="R431" s="1" t="s">
        <v>63</v>
      </c>
      <c r="V431">
        <v>1</v>
      </c>
      <c r="W431">
        <v>2</v>
      </c>
      <c r="AV431" s="1" t="s">
        <v>52</v>
      </c>
      <c r="AW431" s="1" t="s">
        <v>1179</v>
      </c>
      <c r="AX431" s="1" t="s">
        <v>52</v>
      </c>
      <c r="AY431" s="1" t="s">
        <v>52</v>
      </c>
      <c r="AZ431" s="1" t="s">
        <v>52</v>
      </c>
    </row>
    <row r="432" spans="1:52" ht="30" customHeight="1" x14ac:dyDescent="0.3">
      <c r="A432" s="26" t="s">
        <v>70</v>
      </c>
      <c r="B432" s="26" t="s">
        <v>1177</v>
      </c>
      <c r="C432" s="26" t="s">
        <v>60</v>
      </c>
      <c r="D432" s="27">
        <v>0.1</v>
      </c>
      <c r="E432" s="29">
        <f>단가대비표!O91</f>
        <v>350</v>
      </c>
      <c r="F432" s="32">
        <f t="shared" si="96"/>
        <v>35</v>
      </c>
      <c r="G432" s="29">
        <f>단가대비표!P91</f>
        <v>0</v>
      </c>
      <c r="H432" s="32">
        <f t="shared" si="97"/>
        <v>0</v>
      </c>
      <c r="I432" s="29">
        <f>단가대비표!V91</f>
        <v>0</v>
      </c>
      <c r="J432" s="32">
        <f t="shared" si="98"/>
        <v>0</v>
      </c>
      <c r="K432" s="29">
        <f t="shared" si="99"/>
        <v>350</v>
      </c>
      <c r="L432" s="32">
        <f t="shared" si="99"/>
        <v>35</v>
      </c>
      <c r="M432" s="26" t="s">
        <v>52</v>
      </c>
      <c r="N432" s="1" t="s">
        <v>475</v>
      </c>
      <c r="O432" s="1" t="s">
        <v>1178</v>
      </c>
      <c r="P432" s="1" t="s">
        <v>64</v>
      </c>
      <c r="Q432" s="1" t="s">
        <v>64</v>
      </c>
      <c r="R432" s="1" t="s">
        <v>63</v>
      </c>
      <c r="AV432" s="1" t="s">
        <v>52</v>
      </c>
      <c r="AW432" s="1" t="s">
        <v>1179</v>
      </c>
      <c r="AX432" s="1" t="s">
        <v>52</v>
      </c>
      <c r="AY432" s="1" t="s">
        <v>52</v>
      </c>
      <c r="AZ432" s="1" t="s">
        <v>52</v>
      </c>
    </row>
    <row r="433" spans="1:52" ht="30" customHeight="1" x14ac:dyDescent="0.3">
      <c r="A433" s="26" t="s">
        <v>1169</v>
      </c>
      <c r="B433" s="26" t="s">
        <v>1170</v>
      </c>
      <c r="C433" s="26" t="s">
        <v>556</v>
      </c>
      <c r="D433" s="27">
        <v>1</v>
      </c>
      <c r="E433" s="29">
        <f>TRUNC(SUMIF(V431:V436, RIGHTB(O433, 1), F431:F436)*U433, 2)</f>
        <v>70</v>
      </c>
      <c r="F433" s="32">
        <f t="shared" si="96"/>
        <v>70</v>
      </c>
      <c r="G433" s="29">
        <v>0</v>
      </c>
      <c r="H433" s="32">
        <f t="shared" si="97"/>
        <v>0</v>
      </c>
      <c r="I433" s="29">
        <v>0</v>
      </c>
      <c r="J433" s="32">
        <f t="shared" si="98"/>
        <v>0</v>
      </c>
      <c r="K433" s="29">
        <f t="shared" si="99"/>
        <v>70</v>
      </c>
      <c r="L433" s="32">
        <f t="shared" si="99"/>
        <v>70</v>
      </c>
      <c r="M433" s="26" t="s">
        <v>52</v>
      </c>
      <c r="N433" s="1" t="s">
        <v>475</v>
      </c>
      <c r="O433" s="1" t="s">
        <v>557</v>
      </c>
      <c r="P433" s="1" t="s">
        <v>64</v>
      </c>
      <c r="Q433" s="1" t="s">
        <v>64</v>
      </c>
      <c r="R433" s="1" t="s">
        <v>64</v>
      </c>
      <c r="S433">
        <v>0</v>
      </c>
      <c r="T433">
        <v>0</v>
      </c>
      <c r="U433">
        <v>0.2</v>
      </c>
      <c r="AV433" s="1" t="s">
        <v>52</v>
      </c>
      <c r="AW433" s="1" t="s">
        <v>1180</v>
      </c>
      <c r="AX433" s="1" t="s">
        <v>52</v>
      </c>
      <c r="AY433" s="1" t="s">
        <v>52</v>
      </c>
      <c r="AZ433" s="1" t="s">
        <v>52</v>
      </c>
    </row>
    <row r="434" spans="1:52" ht="30" customHeight="1" x14ac:dyDescent="0.3">
      <c r="A434" s="26" t="s">
        <v>690</v>
      </c>
      <c r="B434" s="26" t="s">
        <v>691</v>
      </c>
      <c r="C434" s="26" t="s">
        <v>556</v>
      </c>
      <c r="D434" s="27">
        <v>1</v>
      </c>
      <c r="E434" s="29">
        <f>TRUNC(SUMIF(W431:W436, RIGHTB(O434, 1), F431:F436)*U434, 2)</f>
        <v>7</v>
      </c>
      <c r="F434" s="32">
        <f t="shared" si="96"/>
        <v>7</v>
      </c>
      <c r="G434" s="29">
        <v>0</v>
      </c>
      <c r="H434" s="32">
        <f t="shared" si="97"/>
        <v>0</v>
      </c>
      <c r="I434" s="29">
        <v>0</v>
      </c>
      <c r="J434" s="32">
        <f t="shared" si="98"/>
        <v>0</v>
      </c>
      <c r="K434" s="29">
        <f t="shared" si="99"/>
        <v>7</v>
      </c>
      <c r="L434" s="32">
        <f t="shared" si="99"/>
        <v>7</v>
      </c>
      <c r="M434" s="26" t="s">
        <v>52</v>
      </c>
      <c r="N434" s="1" t="s">
        <v>475</v>
      </c>
      <c r="O434" s="1" t="s">
        <v>698</v>
      </c>
      <c r="P434" s="1" t="s">
        <v>64</v>
      </c>
      <c r="Q434" s="1" t="s">
        <v>64</v>
      </c>
      <c r="R434" s="1" t="s">
        <v>64</v>
      </c>
      <c r="S434">
        <v>0</v>
      </c>
      <c r="T434">
        <v>0</v>
      </c>
      <c r="U434">
        <v>0.02</v>
      </c>
      <c r="AV434" s="1" t="s">
        <v>52</v>
      </c>
      <c r="AW434" s="1" t="s">
        <v>1181</v>
      </c>
      <c r="AX434" s="1" t="s">
        <v>52</v>
      </c>
      <c r="AY434" s="1" t="s">
        <v>52</v>
      </c>
      <c r="AZ434" s="1" t="s">
        <v>52</v>
      </c>
    </row>
    <row r="435" spans="1:52" ht="30" customHeight="1" x14ac:dyDescent="0.3">
      <c r="A435" s="26" t="s">
        <v>709</v>
      </c>
      <c r="B435" s="26" t="s">
        <v>624</v>
      </c>
      <c r="C435" s="26" t="s">
        <v>625</v>
      </c>
      <c r="D435" s="27">
        <v>0.06</v>
      </c>
      <c r="E435" s="29">
        <f>단가대비표!O127</f>
        <v>0</v>
      </c>
      <c r="F435" s="32">
        <f t="shared" si="96"/>
        <v>0</v>
      </c>
      <c r="G435" s="29">
        <f>단가대비표!P127</f>
        <v>286219</v>
      </c>
      <c r="H435" s="32">
        <f t="shared" si="97"/>
        <v>17173.099999999999</v>
      </c>
      <c r="I435" s="29">
        <f>단가대비표!V127</f>
        <v>0</v>
      </c>
      <c r="J435" s="32">
        <f t="shared" si="98"/>
        <v>0</v>
      </c>
      <c r="K435" s="29">
        <f t="shared" si="99"/>
        <v>286219</v>
      </c>
      <c r="L435" s="32">
        <f t="shared" si="99"/>
        <v>17173.099999999999</v>
      </c>
      <c r="M435" s="26" t="s">
        <v>52</v>
      </c>
      <c r="N435" s="1" t="s">
        <v>475</v>
      </c>
      <c r="O435" s="1" t="s">
        <v>710</v>
      </c>
      <c r="P435" s="1" t="s">
        <v>64</v>
      </c>
      <c r="Q435" s="1" t="s">
        <v>64</v>
      </c>
      <c r="R435" s="1" t="s">
        <v>63</v>
      </c>
      <c r="X435">
        <v>3</v>
      </c>
      <c r="AV435" s="1" t="s">
        <v>52</v>
      </c>
      <c r="AW435" s="1" t="s">
        <v>1182</v>
      </c>
      <c r="AX435" s="1" t="s">
        <v>52</v>
      </c>
      <c r="AY435" s="1" t="s">
        <v>52</v>
      </c>
      <c r="AZ435" s="1" t="s">
        <v>52</v>
      </c>
    </row>
    <row r="436" spans="1:52" ht="30" customHeight="1" x14ac:dyDescent="0.3">
      <c r="A436" s="26" t="s">
        <v>696</v>
      </c>
      <c r="B436" s="26" t="s">
        <v>697</v>
      </c>
      <c r="C436" s="26" t="s">
        <v>556</v>
      </c>
      <c r="D436" s="27">
        <v>1</v>
      </c>
      <c r="E436" s="29">
        <f>TRUNC(SUMIF(X431:X436, RIGHTB(O436, 1), H431:H436)*U436, 2)</f>
        <v>515.19000000000005</v>
      </c>
      <c r="F436" s="32">
        <f t="shared" si="96"/>
        <v>515.1</v>
      </c>
      <c r="G436" s="29">
        <v>0</v>
      </c>
      <c r="H436" s="32">
        <f t="shared" si="97"/>
        <v>0</v>
      </c>
      <c r="I436" s="29">
        <v>0</v>
      </c>
      <c r="J436" s="32">
        <f t="shared" si="98"/>
        <v>0</v>
      </c>
      <c r="K436" s="29">
        <f t="shared" si="99"/>
        <v>515.1</v>
      </c>
      <c r="L436" s="32">
        <f t="shared" si="99"/>
        <v>515.1</v>
      </c>
      <c r="M436" s="26" t="s">
        <v>52</v>
      </c>
      <c r="N436" s="1" t="s">
        <v>475</v>
      </c>
      <c r="O436" s="1" t="s">
        <v>1174</v>
      </c>
      <c r="P436" s="1" t="s">
        <v>64</v>
      </c>
      <c r="Q436" s="1" t="s">
        <v>64</v>
      </c>
      <c r="R436" s="1" t="s">
        <v>64</v>
      </c>
      <c r="S436">
        <v>1</v>
      </c>
      <c r="T436">
        <v>0</v>
      </c>
      <c r="U436">
        <v>0.03</v>
      </c>
      <c r="AV436" s="1" t="s">
        <v>52</v>
      </c>
      <c r="AW436" s="1" t="s">
        <v>1183</v>
      </c>
      <c r="AX436" s="1" t="s">
        <v>52</v>
      </c>
      <c r="AY436" s="1" t="s">
        <v>52</v>
      </c>
      <c r="AZ436" s="1" t="s">
        <v>52</v>
      </c>
    </row>
    <row r="437" spans="1:52" ht="30" customHeight="1" x14ac:dyDescent="0.3">
      <c r="A437" s="26" t="s">
        <v>631</v>
      </c>
      <c r="B437" s="26" t="s">
        <v>52</v>
      </c>
      <c r="C437" s="26" t="s">
        <v>52</v>
      </c>
      <c r="D437" s="27"/>
      <c r="E437" s="29"/>
      <c r="F437" s="32">
        <f>TRUNC(SUMIF(N431:N436, N430, F431:F436),0)</f>
        <v>977</v>
      </c>
      <c r="G437" s="29"/>
      <c r="H437" s="32">
        <f>TRUNC(SUMIF(N431:N436, N430, H431:H436),0)</f>
        <v>17173</v>
      </c>
      <c r="I437" s="29"/>
      <c r="J437" s="32">
        <f>TRUNC(SUMIF(N431:N436, N430, J431:J436),0)</f>
        <v>0</v>
      </c>
      <c r="K437" s="29"/>
      <c r="L437" s="32">
        <f>F437+H437+J437</f>
        <v>18150</v>
      </c>
      <c r="M437" s="26" t="s">
        <v>52</v>
      </c>
      <c r="N437" s="1" t="s">
        <v>166</v>
      </c>
      <c r="O437" s="1" t="s">
        <v>166</v>
      </c>
      <c r="P437" s="1" t="s">
        <v>52</v>
      </c>
      <c r="Q437" s="1" t="s">
        <v>52</v>
      </c>
      <c r="R437" s="1" t="s">
        <v>52</v>
      </c>
      <c r="AV437" s="1" t="s">
        <v>52</v>
      </c>
      <c r="AW437" s="1" t="s">
        <v>52</v>
      </c>
      <c r="AX437" s="1" t="s">
        <v>52</v>
      </c>
      <c r="AY437" s="1" t="s">
        <v>52</v>
      </c>
      <c r="AZ437" s="1" t="s">
        <v>52</v>
      </c>
    </row>
    <row r="438" spans="1:52" ht="30" customHeight="1" x14ac:dyDescent="0.3">
      <c r="A438" s="27"/>
      <c r="B438" s="27"/>
      <c r="C438" s="27"/>
      <c r="D438" s="27"/>
      <c r="E438" s="29"/>
      <c r="F438" s="32"/>
      <c r="G438" s="29"/>
      <c r="H438" s="32"/>
      <c r="I438" s="29"/>
      <c r="J438" s="32"/>
      <c r="K438" s="29"/>
      <c r="L438" s="32"/>
      <c r="M438" s="27"/>
    </row>
    <row r="439" spans="1:52" ht="30" customHeight="1" x14ac:dyDescent="0.3">
      <c r="A439" s="23" t="s">
        <v>1184</v>
      </c>
      <c r="B439" s="24"/>
      <c r="C439" s="24"/>
      <c r="D439" s="24"/>
      <c r="E439" s="28"/>
      <c r="F439" s="31"/>
      <c r="G439" s="28"/>
      <c r="H439" s="31"/>
      <c r="I439" s="28"/>
      <c r="J439" s="31"/>
      <c r="K439" s="28"/>
      <c r="L439" s="31"/>
      <c r="M439" s="25"/>
      <c r="N439" s="1" t="s">
        <v>77</v>
      </c>
    </row>
    <row r="440" spans="1:52" ht="30" customHeight="1" x14ac:dyDescent="0.3">
      <c r="A440" s="26" t="s">
        <v>70</v>
      </c>
      <c r="B440" s="26" t="s">
        <v>1185</v>
      </c>
      <c r="C440" s="26" t="s">
        <v>60</v>
      </c>
      <c r="D440" s="27">
        <v>1</v>
      </c>
      <c r="E440" s="29">
        <f>단가대비표!O92</f>
        <v>700</v>
      </c>
      <c r="F440" s="32">
        <f t="shared" ref="F440:F445" si="100">TRUNC(E440*D440,1)</f>
        <v>700</v>
      </c>
      <c r="G440" s="29">
        <f>단가대비표!P92</f>
        <v>0</v>
      </c>
      <c r="H440" s="32">
        <f t="shared" ref="H440:H445" si="101">TRUNC(G440*D440,1)</f>
        <v>0</v>
      </c>
      <c r="I440" s="29">
        <f>단가대비표!V92</f>
        <v>0</v>
      </c>
      <c r="J440" s="32">
        <f t="shared" ref="J440:J445" si="102">TRUNC(I440*D440,1)</f>
        <v>0</v>
      </c>
      <c r="K440" s="29">
        <f t="shared" ref="K440:L445" si="103">TRUNC(E440+G440+I440,1)</f>
        <v>700</v>
      </c>
      <c r="L440" s="32">
        <f t="shared" si="103"/>
        <v>700</v>
      </c>
      <c r="M440" s="26" t="s">
        <v>52</v>
      </c>
      <c r="N440" s="1" t="s">
        <v>77</v>
      </c>
      <c r="O440" s="1" t="s">
        <v>1186</v>
      </c>
      <c r="P440" s="1" t="s">
        <v>64</v>
      </c>
      <c r="Q440" s="1" t="s">
        <v>64</v>
      </c>
      <c r="R440" s="1" t="s">
        <v>63</v>
      </c>
      <c r="V440">
        <v>1</v>
      </c>
      <c r="W440">
        <v>2</v>
      </c>
      <c r="AV440" s="1" t="s">
        <v>52</v>
      </c>
      <c r="AW440" s="1" t="s">
        <v>1187</v>
      </c>
      <c r="AX440" s="1" t="s">
        <v>52</v>
      </c>
      <c r="AY440" s="1" t="s">
        <v>52</v>
      </c>
      <c r="AZ440" s="1" t="s">
        <v>52</v>
      </c>
    </row>
    <row r="441" spans="1:52" ht="30" customHeight="1" x14ac:dyDescent="0.3">
      <c r="A441" s="26" t="s">
        <v>70</v>
      </c>
      <c r="B441" s="26" t="s">
        <v>1185</v>
      </c>
      <c r="C441" s="26" t="s">
        <v>60</v>
      </c>
      <c r="D441" s="27">
        <v>0.1</v>
      </c>
      <c r="E441" s="29">
        <f>단가대비표!O92</f>
        <v>700</v>
      </c>
      <c r="F441" s="32">
        <f t="shared" si="100"/>
        <v>70</v>
      </c>
      <c r="G441" s="29">
        <f>단가대비표!P92</f>
        <v>0</v>
      </c>
      <c r="H441" s="32">
        <f t="shared" si="101"/>
        <v>0</v>
      </c>
      <c r="I441" s="29">
        <f>단가대비표!V92</f>
        <v>0</v>
      </c>
      <c r="J441" s="32">
        <f t="shared" si="102"/>
        <v>0</v>
      </c>
      <c r="K441" s="29">
        <f t="shared" si="103"/>
        <v>700</v>
      </c>
      <c r="L441" s="32">
        <f t="shared" si="103"/>
        <v>70</v>
      </c>
      <c r="M441" s="26" t="s">
        <v>52</v>
      </c>
      <c r="N441" s="1" t="s">
        <v>77</v>
      </c>
      <c r="O441" s="1" t="s">
        <v>1186</v>
      </c>
      <c r="P441" s="1" t="s">
        <v>64</v>
      </c>
      <c r="Q441" s="1" t="s">
        <v>64</v>
      </c>
      <c r="R441" s="1" t="s">
        <v>63</v>
      </c>
      <c r="AV441" s="1" t="s">
        <v>52</v>
      </c>
      <c r="AW441" s="1" t="s">
        <v>1187</v>
      </c>
      <c r="AX441" s="1" t="s">
        <v>52</v>
      </c>
      <c r="AY441" s="1" t="s">
        <v>52</v>
      </c>
      <c r="AZ441" s="1" t="s">
        <v>52</v>
      </c>
    </row>
    <row r="442" spans="1:52" ht="30" customHeight="1" x14ac:dyDescent="0.3">
      <c r="A442" s="26" t="s">
        <v>1169</v>
      </c>
      <c r="B442" s="26" t="s">
        <v>1170</v>
      </c>
      <c r="C442" s="26" t="s">
        <v>556</v>
      </c>
      <c r="D442" s="27">
        <v>1</v>
      </c>
      <c r="E442" s="29">
        <f>TRUNC(SUMIF(V440:V445, RIGHTB(O442, 1), F440:F445)*U442, 2)</f>
        <v>140</v>
      </c>
      <c r="F442" s="32">
        <f t="shared" si="100"/>
        <v>140</v>
      </c>
      <c r="G442" s="29">
        <v>0</v>
      </c>
      <c r="H442" s="32">
        <f t="shared" si="101"/>
        <v>0</v>
      </c>
      <c r="I442" s="29">
        <v>0</v>
      </c>
      <c r="J442" s="32">
        <f t="shared" si="102"/>
        <v>0</v>
      </c>
      <c r="K442" s="29">
        <f t="shared" si="103"/>
        <v>140</v>
      </c>
      <c r="L442" s="32">
        <f t="shared" si="103"/>
        <v>140</v>
      </c>
      <c r="M442" s="26" t="s">
        <v>52</v>
      </c>
      <c r="N442" s="1" t="s">
        <v>77</v>
      </c>
      <c r="O442" s="1" t="s">
        <v>557</v>
      </c>
      <c r="P442" s="1" t="s">
        <v>64</v>
      </c>
      <c r="Q442" s="1" t="s">
        <v>64</v>
      </c>
      <c r="R442" s="1" t="s">
        <v>64</v>
      </c>
      <c r="S442">
        <v>0</v>
      </c>
      <c r="T442">
        <v>0</v>
      </c>
      <c r="U442">
        <v>0.2</v>
      </c>
      <c r="AV442" s="1" t="s">
        <v>52</v>
      </c>
      <c r="AW442" s="1" t="s">
        <v>1188</v>
      </c>
      <c r="AX442" s="1" t="s">
        <v>52</v>
      </c>
      <c r="AY442" s="1" t="s">
        <v>52</v>
      </c>
      <c r="AZ442" s="1" t="s">
        <v>52</v>
      </c>
    </row>
    <row r="443" spans="1:52" ht="30" customHeight="1" x14ac:dyDescent="0.3">
      <c r="A443" s="26" t="s">
        <v>690</v>
      </c>
      <c r="B443" s="26" t="s">
        <v>691</v>
      </c>
      <c r="C443" s="26" t="s">
        <v>556</v>
      </c>
      <c r="D443" s="27">
        <v>1</v>
      </c>
      <c r="E443" s="29">
        <f>TRUNC(SUMIF(W440:W445, RIGHTB(O443, 1), F440:F445)*U443, 2)</f>
        <v>14</v>
      </c>
      <c r="F443" s="32">
        <f t="shared" si="100"/>
        <v>14</v>
      </c>
      <c r="G443" s="29">
        <v>0</v>
      </c>
      <c r="H443" s="32">
        <f t="shared" si="101"/>
        <v>0</v>
      </c>
      <c r="I443" s="29">
        <v>0</v>
      </c>
      <c r="J443" s="32">
        <f t="shared" si="102"/>
        <v>0</v>
      </c>
      <c r="K443" s="29">
        <f t="shared" si="103"/>
        <v>14</v>
      </c>
      <c r="L443" s="32">
        <f t="shared" si="103"/>
        <v>14</v>
      </c>
      <c r="M443" s="26" t="s">
        <v>52</v>
      </c>
      <c r="N443" s="1" t="s">
        <v>77</v>
      </c>
      <c r="O443" s="1" t="s">
        <v>698</v>
      </c>
      <c r="P443" s="1" t="s">
        <v>64</v>
      </c>
      <c r="Q443" s="1" t="s">
        <v>64</v>
      </c>
      <c r="R443" s="1" t="s">
        <v>64</v>
      </c>
      <c r="S443">
        <v>0</v>
      </c>
      <c r="T443">
        <v>0</v>
      </c>
      <c r="U443">
        <v>0.02</v>
      </c>
      <c r="AV443" s="1" t="s">
        <v>52</v>
      </c>
      <c r="AW443" s="1" t="s">
        <v>1189</v>
      </c>
      <c r="AX443" s="1" t="s">
        <v>52</v>
      </c>
      <c r="AY443" s="1" t="s">
        <v>52</v>
      </c>
      <c r="AZ443" s="1" t="s">
        <v>52</v>
      </c>
    </row>
    <row r="444" spans="1:52" ht="30" customHeight="1" x14ac:dyDescent="0.3">
      <c r="A444" s="26" t="s">
        <v>709</v>
      </c>
      <c r="B444" s="26" t="s">
        <v>624</v>
      </c>
      <c r="C444" s="26" t="s">
        <v>625</v>
      </c>
      <c r="D444" s="27">
        <v>0.08</v>
      </c>
      <c r="E444" s="29">
        <f>단가대비표!O127</f>
        <v>0</v>
      </c>
      <c r="F444" s="32">
        <f t="shared" si="100"/>
        <v>0</v>
      </c>
      <c r="G444" s="29">
        <f>단가대비표!P127</f>
        <v>286219</v>
      </c>
      <c r="H444" s="32">
        <f t="shared" si="101"/>
        <v>22897.5</v>
      </c>
      <c r="I444" s="29">
        <f>단가대비표!V127</f>
        <v>0</v>
      </c>
      <c r="J444" s="32">
        <f t="shared" si="102"/>
        <v>0</v>
      </c>
      <c r="K444" s="29">
        <f t="shared" si="103"/>
        <v>286219</v>
      </c>
      <c r="L444" s="32">
        <f t="shared" si="103"/>
        <v>22897.5</v>
      </c>
      <c r="M444" s="26" t="s">
        <v>52</v>
      </c>
      <c r="N444" s="1" t="s">
        <v>77</v>
      </c>
      <c r="O444" s="1" t="s">
        <v>710</v>
      </c>
      <c r="P444" s="1" t="s">
        <v>64</v>
      </c>
      <c r="Q444" s="1" t="s">
        <v>64</v>
      </c>
      <c r="R444" s="1" t="s">
        <v>63</v>
      </c>
      <c r="X444">
        <v>3</v>
      </c>
      <c r="AV444" s="1" t="s">
        <v>52</v>
      </c>
      <c r="AW444" s="1" t="s">
        <v>1190</v>
      </c>
      <c r="AX444" s="1" t="s">
        <v>52</v>
      </c>
      <c r="AY444" s="1" t="s">
        <v>52</v>
      </c>
      <c r="AZ444" s="1" t="s">
        <v>52</v>
      </c>
    </row>
    <row r="445" spans="1:52" ht="30" customHeight="1" x14ac:dyDescent="0.3">
      <c r="A445" s="26" t="s">
        <v>696</v>
      </c>
      <c r="B445" s="26" t="s">
        <v>697</v>
      </c>
      <c r="C445" s="26" t="s">
        <v>556</v>
      </c>
      <c r="D445" s="27">
        <v>1</v>
      </c>
      <c r="E445" s="29">
        <f>TRUNC(SUMIF(X440:X445, RIGHTB(O445, 1), H440:H445)*U445, 2)</f>
        <v>686.92</v>
      </c>
      <c r="F445" s="32">
        <f t="shared" si="100"/>
        <v>686.9</v>
      </c>
      <c r="G445" s="29">
        <v>0</v>
      </c>
      <c r="H445" s="32">
        <f t="shared" si="101"/>
        <v>0</v>
      </c>
      <c r="I445" s="29">
        <v>0</v>
      </c>
      <c r="J445" s="32">
        <f t="shared" si="102"/>
        <v>0</v>
      </c>
      <c r="K445" s="29">
        <f t="shared" si="103"/>
        <v>686.9</v>
      </c>
      <c r="L445" s="32">
        <f t="shared" si="103"/>
        <v>686.9</v>
      </c>
      <c r="M445" s="26" t="s">
        <v>52</v>
      </c>
      <c r="N445" s="1" t="s">
        <v>77</v>
      </c>
      <c r="O445" s="1" t="s">
        <v>1174</v>
      </c>
      <c r="P445" s="1" t="s">
        <v>64</v>
      </c>
      <c r="Q445" s="1" t="s">
        <v>64</v>
      </c>
      <c r="R445" s="1" t="s">
        <v>64</v>
      </c>
      <c r="S445">
        <v>1</v>
      </c>
      <c r="T445">
        <v>0</v>
      </c>
      <c r="U445">
        <v>0.03</v>
      </c>
      <c r="AV445" s="1" t="s">
        <v>52</v>
      </c>
      <c r="AW445" s="1" t="s">
        <v>1191</v>
      </c>
      <c r="AX445" s="1" t="s">
        <v>52</v>
      </c>
      <c r="AY445" s="1" t="s">
        <v>52</v>
      </c>
      <c r="AZ445" s="1" t="s">
        <v>52</v>
      </c>
    </row>
    <row r="446" spans="1:52" ht="30" customHeight="1" x14ac:dyDescent="0.3">
      <c r="A446" s="26" t="s">
        <v>631</v>
      </c>
      <c r="B446" s="26" t="s">
        <v>52</v>
      </c>
      <c r="C446" s="26" t="s">
        <v>52</v>
      </c>
      <c r="D446" s="27"/>
      <c r="E446" s="29"/>
      <c r="F446" s="32">
        <f>TRUNC(SUMIF(N440:N445, N439, F440:F445),0)</f>
        <v>1610</v>
      </c>
      <c r="G446" s="29"/>
      <c r="H446" s="32">
        <f>TRUNC(SUMIF(N440:N445, N439, H440:H445),0)</f>
        <v>22897</v>
      </c>
      <c r="I446" s="29"/>
      <c r="J446" s="32">
        <f>TRUNC(SUMIF(N440:N445, N439, J440:J445),0)</f>
        <v>0</v>
      </c>
      <c r="K446" s="29"/>
      <c r="L446" s="32">
        <f>F446+H446+J446</f>
        <v>24507</v>
      </c>
      <c r="M446" s="26" t="s">
        <v>52</v>
      </c>
      <c r="N446" s="1" t="s">
        <v>166</v>
      </c>
      <c r="O446" s="1" t="s">
        <v>166</v>
      </c>
      <c r="P446" s="1" t="s">
        <v>52</v>
      </c>
      <c r="Q446" s="1" t="s">
        <v>52</v>
      </c>
      <c r="R446" s="1" t="s">
        <v>52</v>
      </c>
      <c r="AV446" s="1" t="s">
        <v>52</v>
      </c>
      <c r="AW446" s="1" t="s">
        <v>52</v>
      </c>
      <c r="AX446" s="1" t="s">
        <v>52</v>
      </c>
      <c r="AY446" s="1" t="s">
        <v>52</v>
      </c>
      <c r="AZ446" s="1" t="s">
        <v>52</v>
      </c>
    </row>
    <row r="447" spans="1:52" ht="30" customHeight="1" x14ac:dyDescent="0.3">
      <c r="A447" s="27"/>
      <c r="B447" s="27"/>
      <c r="C447" s="27"/>
      <c r="D447" s="27"/>
      <c r="E447" s="29"/>
      <c r="F447" s="32"/>
      <c r="G447" s="29"/>
      <c r="H447" s="32"/>
      <c r="I447" s="29"/>
      <c r="J447" s="32"/>
      <c r="K447" s="29"/>
      <c r="L447" s="32"/>
      <c r="M447" s="27"/>
    </row>
    <row r="448" spans="1:52" ht="30" customHeight="1" x14ac:dyDescent="0.3">
      <c r="A448" s="23" t="s">
        <v>1192</v>
      </c>
      <c r="B448" s="24"/>
      <c r="C448" s="24"/>
      <c r="D448" s="24"/>
      <c r="E448" s="28"/>
      <c r="F448" s="31"/>
      <c r="G448" s="28"/>
      <c r="H448" s="31"/>
      <c r="I448" s="28"/>
      <c r="J448" s="31"/>
      <c r="K448" s="28"/>
      <c r="L448" s="31"/>
      <c r="M448" s="25"/>
      <c r="N448" s="1" t="s">
        <v>81</v>
      </c>
    </row>
    <row r="449" spans="1:52" ht="30" customHeight="1" x14ac:dyDescent="0.3">
      <c r="A449" s="26" t="s">
        <v>70</v>
      </c>
      <c r="B449" s="26" t="s">
        <v>1193</v>
      </c>
      <c r="C449" s="26" t="s">
        <v>60</v>
      </c>
      <c r="D449" s="27">
        <v>1</v>
      </c>
      <c r="E449" s="29">
        <f>단가대비표!O93</f>
        <v>1007</v>
      </c>
      <c r="F449" s="32">
        <f t="shared" ref="F449:F454" si="104">TRUNC(E449*D449,1)</f>
        <v>1007</v>
      </c>
      <c r="G449" s="29">
        <f>단가대비표!P93</f>
        <v>0</v>
      </c>
      <c r="H449" s="32">
        <f t="shared" ref="H449:H454" si="105">TRUNC(G449*D449,1)</f>
        <v>0</v>
      </c>
      <c r="I449" s="29">
        <f>단가대비표!V93</f>
        <v>0</v>
      </c>
      <c r="J449" s="32">
        <f t="shared" ref="J449:J454" si="106">TRUNC(I449*D449,1)</f>
        <v>0</v>
      </c>
      <c r="K449" s="29">
        <f t="shared" ref="K449:L454" si="107">TRUNC(E449+G449+I449,1)</f>
        <v>1007</v>
      </c>
      <c r="L449" s="32">
        <f t="shared" si="107"/>
        <v>1007</v>
      </c>
      <c r="M449" s="26" t="s">
        <v>52</v>
      </c>
      <c r="N449" s="1" t="s">
        <v>81</v>
      </c>
      <c r="O449" s="1" t="s">
        <v>1194</v>
      </c>
      <c r="P449" s="1" t="s">
        <v>64</v>
      </c>
      <c r="Q449" s="1" t="s">
        <v>64</v>
      </c>
      <c r="R449" s="1" t="s">
        <v>63</v>
      </c>
      <c r="V449">
        <v>1</v>
      </c>
      <c r="W449">
        <v>2</v>
      </c>
      <c r="AV449" s="1" t="s">
        <v>52</v>
      </c>
      <c r="AW449" s="1" t="s">
        <v>1195</v>
      </c>
      <c r="AX449" s="1" t="s">
        <v>52</v>
      </c>
      <c r="AY449" s="1" t="s">
        <v>52</v>
      </c>
      <c r="AZ449" s="1" t="s">
        <v>52</v>
      </c>
    </row>
    <row r="450" spans="1:52" ht="30" customHeight="1" x14ac:dyDescent="0.3">
      <c r="A450" s="26" t="s">
        <v>70</v>
      </c>
      <c r="B450" s="26" t="s">
        <v>1193</v>
      </c>
      <c r="C450" s="26" t="s">
        <v>60</v>
      </c>
      <c r="D450" s="27">
        <v>0.1</v>
      </c>
      <c r="E450" s="29">
        <f>단가대비표!O93</f>
        <v>1007</v>
      </c>
      <c r="F450" s="32">
        <f t="shared" si="104"/>
        <v>100.7</v>
      </c>
      <c r="G450" s="29">
        <f>단가대비표!P93</f>
        <v>0</v>
      </c>
      <c r="H450" s="32">
        <f t="shared" si="105"/>
        <v>0</v>
      </c>
      <c r="I450" s="29">
        <f>단가대비표!V93</f>
        <v>0</v>
      </c>
      <c r="J450" s="32">
        <f t="shared" si="106"/>
        <v>0</v>
      </c>
      <c r="K450" s="29">
        <f t="shared" si="107"/>
        <v>1007</v>
      </c>
      <c r="L450" s="32">
        <f t="shared" si="107"/>
        <v>100.7</v>
      </c>
      <c r="M450" s="26" t="s">
        <v>52</v>
      </c>
      <c r="N450" s="1" t="s">
        <v>81</v>
      </c>
      <c r="O450" s="1" t="s">
        <v>1194</v>
      </c>
      <c r="P450" s="1" t="s">
        <v>64</v>
      </c>
      <c r="Q450" s="1" t="s">
        <v>64</v>
      </c>
      <c r="R450" s="1" t="s">
        <v>63</v>
      </c>
      <c r="AV450" s="1" t="s">
        <v>52</v>
      </c>
      <c r="AW450" s="1" t="s">
        <v>1195</v>
      </c>
      <c r="AX450" s="1" t="s">
        <v>52</v>
      </c>
      <c r="AY450" s="1" t="s">
        <v>52</v>
      </c>
      <c r="AZ450" s="1" t="s">
        <v>52</v>
      </c>
    </row>
    <row r="451" spans="1:52" ht="30" customHeight="1" x14ac:dyDescent="0.3">
      <c r="A451" s="26" t="s">
        <v>1169</v>
      </c>
      <c r="B451" s="26" t="s">
        <v>1170</v>
      </c>
      <c r="C451" s="26" t="s">
        <v>556</v>
      </c>
      <c r="D451" s="27">
        <v>1</v>
      </c>
      <c r="E451" s="29">
        <f>TRUNC(SUMIF(V449:V454, RIGHTB(O451, 1), F449:F454)*U451, 2)</f>
        <v>201.4</v>
      </c>
      <c r="F451" s="32">
        <f t="shared" si="104"/>
        <v>201.4</v>
      </c>
      <c r="G451" s="29">
        <v>0</v>
      </c>
      <c r="H451" s="32">
        <f t="shared" si="105"/>
        <v>0</v>
      </c>
      <c r="I451" s="29">
        <v>0</v>
      </c>
      <c r="J451" s="32">
        <f t="shared" si="106"/>
        <v>0</v>
      </c>
      <c r="K451" s="29">
        <f t="shared" si="107"/>
        <v>201.4</v>
      </c>
      <c r="L451" s="32">
        <f t="shared" si="107"/>
        <v>201.4</v>
      </c>
      <c r="M451" s="26" t="s">
        <v>52</v>
      </c>
      <c r="N451" s="1" t="s">
        <v>81</v>
      </c>
      <c r="O451" s="1" t="s">
        <v>557</v>
      </c>
      <c r="P451" s="1" t="s">
        <v>64</v>
      </c>
      <c r="Q451" s="1" t="s">
        <v>64</v>
      </c>
      <c r="R451" s="1" t="s">
        <v>64</v>
      </c>
      <c r="S451">
        <v>0</v>
      </c>
      <c r="T451">
        <v>0</v>
      </c>
      <c r="U451">
        <v>0.2</v>
      </c>
      <c r="AV451" s="1" t="s">
        <v>52</v>
      </c>
      <c r="AW451" s="1" t="s">
        <v>1196</v>
      </c>
      <c r="AX451" s="1" t="s">
        <v>52</v>
      </c>
      <c r="AY451" s="1" t="s">
        <v>52</v>
      </c>
      <c r="AZ451" s="1" t="s">
        <v>52</v>
      </c>
    </row>
    <row r="452" spans="1:52" ht="30" customHeight="1" x14ac:dyDescent="0.3">
      <c r="A452" s="26" t="s">
        <v>690</v>
      </c>
      <c r="B452" s="26" t="s">
        <v>691</v>
      </c>
      <c r="C452" s="26" t="s">
        <v>556</v>
      </c>
      <c r="D452" s="27">
        <v>1</v>
      </c>
      <c r="E452" s="29">
        <f>TRUNC(SUMIF(W449:W454, RIGHTB(O452, 1), F449:F454)*U452, 2)</f>
        <v>20.14</v>
      </c>
      <c r="F452" s="32">
        <f t="shared" si="104"/>
        <v>20.100000000000001</v>
      </c>
      <c r="G452" s="29">
        <v>0</v>
      </c>
      <c r="H452" s="32">
        <f t="shared" si="105"/>
        <v>0</v>
      </c>
      <c r="I452" s="29">
        <v>0</v>
      </c>
      <c r="J452" s="32">
        <f t="shared" si="106"/>
        <v>0</v>
      </c>
      <c r="K452" s="29">
        <f t="shared" si="107"/>
        <v>20.100000000000001</v>
      </c>
      <c r="L452" s="32">
        <f t="shared" si="107"/>
        <v>20.100000000000001</v>
      </c>
      <c r="M452" s="26" t="s">
        <v>52</v>
      </c>
      <c r="N452" s="1" t="s">
        <v>81</v>
      </c>
      <c r="O452" s="1" t="s">
        <v>698</v>
      </c>
      <c r="P452" s="1" t="s">
        <v>64</v>
      </c>
      <c r="Q452" s="1" t="s">
        <v>64</v>
      </c>
      <c r="R452" s="1" t="s">
        <v>64</v>
      </c>
      <c r="S452">
        <v>0</v>
      </c>
      <c r="T452">
        <v>0</v>
      </c>
      <c r="U452">
        <v>0.02</v>
      </c>
      <c r="AV452" s="1" t="s">
        <v>52</v>
      </c>
      <c r="AW452" s="1" t="s">
        <v>1197</v>
      </c>
      <c r="AX452" s="1" t="s">
        <v>52</v>
      </c>
      <c r="AY452" s="1" t="s">
        <v>52</v>
      </c>
      <c r="AZ452" s="1" t="s">
        <v>52</v>
      </c>
    </row>
    <row r="453" spans="1:52" ht="30" customHeight="1" x14ac:dyDescent="0.3">
      <c r="A453" s="26" t="s">
        <v>709</v>
      </c>
      <c r="B453" s="26" t="s">
        <v>624</v>
      </c>
      <c r="C453" s="26" t="s">
        <v>625</v>
      </c>
      <c r="D453" s="27">
        <v>0.1</v>
      </c>
      <c r="E453" s="29">
        <f>단가대비표!O127</f>
        <v>0</v>
      </c>
      <c r="F453" s="32">
        <f t="shared" si="104"/>
        <v>0</v>
      </c>
      <c r="G453" s="29">
        <f>단가대비표!P127</f>
        <v>286219</v>
      </c>
      <c r="H453" s="32">
        <f t="shared" si="105"/>
        <v>28621.9</v>
      </c>
      <c r="I453" s="29">
        <f>단가대비표!V127</f>
        <v>0</v>
      </c>
      <c r="J453" s="32">
        <f t="shared" si="106"/>
        <v>0</v>
      </c>
      <c r="K453" s="29">
        <f t="shared" si="107"/>
        <v>286219</v>
      </c>
      <c r="L453" s="32">
        <f t="shared" si="107"/>
        <v>28621.9</v>
      </c>
      <c r="M453" s="26" t="s">
        <v>52</v>
      </c>
      <c r="N453" s="1" t="s">
        <v>81</v>
      </c>
      <c r="O453" s="1" t="s">
        <v>710</v>
      </c>
      <c r="P453" s="1" t="s">
        <v>64</v>
      </c>
      <c r="Q453" s="1" t="s">
        <v>64</v>
      </c>
      <c r="R453" s="1" t="s">
        <v>63</v>
      </c>
      <c r="X453">
        <v>3</v>
      </c>
      <c r="AV453" s="1" t="s">
        <v>52</v>
      </c>
      <c r="AW453" s="1" t="s">
        <v>1198</v>
      </c>
      <c r="AX453" s="1" t="s">
        <v>52</v>
      </c>
      <c r="AY453" s="1" t="s">
        <v>52</v>
      </c>
      <c r="AZ453" s="1" t="s">
        <v>52</v>
      </c>
    </row>
    <row r="454" spans="1:52" ht="30" customHeight="1" x14ac:dyDescent="0.3">
      <c r="A454" s="26" t="s">
        <v>696</v>
      </c>
      <c r="B454" s="26" t="s">
        <v>697</v>
      </c>
      <c r="C454" s="26" t="s">
        <v>556</v>
      </c>
      <c r="D454" s="27">
        <v>1</v>
      </c>
      <c r="E454" s="29">
        <f>TRUNC(SUMIF(X449:X454, RIGHTB(O454, 1), H449:H454)*U454, 2)</f>
        <v>858.65</v>
      </c>
      <c r="F454" s="32">
        <f t="shared" si="104"/>
        <v>858.6</v>
      </c>
      <c r="G454" s="29">
        <v>0</v>
      </c>
      <c r="H454" s="32">
        <f t="shared" si="105"/>
        <v>0</v>
      </c>
      <c r="I454" s="29">
        <v>0</v>
      </c>
      <c r="J454" s="32">
        <f t="shared" si="106"/>
        <v>0</v>
      </c>
      <c r="K454" s="29">
        <f t="shared" si="107"/>
        <v>858.6</v>
      </c>
      <c r="L454" s="32">
        <f t="shared" si="107"/>
        <v>858.6</v>
      </c>
      <c r="M454" s="26" t="s">
        <v>52</v>
      </c>
      <c r="N454" s="1" t="s">
        <v>81</v>
      </c>
      <c r="O454" s="1" t="s">
        <v>1174</v>
      </c>
      <c r="P454" s="1" t="s">
        <v>64</v>
      </c>
      <c r="Q454" s="1" t="s">
        <v>64</v>
      </c>
      <c r="R454" s="1" t="s">
        <v>64</v>
      </c>
      <c r="S454">
        <v>1</v>
      </c>
      <c r="T454">
        <v>0</v>
      </c>
      <c r="U454">
        <v>0.03</v>
      </c>
      <c r="AV454" s="1" t="s">
        <v>52</v>
      </c>
      <c r="AW454" s="1" t="s">
        <v>1199</v>
      </c>
      <c r="AX454" s="1" t="s">
        <v>52</v>
      </c>
      <c r="AY454" s="1" t="s">
        <v>52</v>
      </c>
      <c r="AZ454" s="1" t="s">
        <v>52</v>
      </c>
    </row>
    <row r="455" spans="1:52" ht="30" customHeight="1" x14ac:dyDescent="0.3">
      <c r="A455" s="26" t="s">
        <v>631</v>
      </c>
      <c r="B455" s="26" t="s">
        <v>52</v>
      </c>
      <c r="C455" s="26" t="s">
        <v>52</v>
      </c>
      <c r="D455" s="27"/>
      <c r="E455" s="29"/>
      <c r="F455" s="32">
        <f>TRUNC(SUMIF(N449:N454, N448, F449:F454),0)</f>
        <v>2187</v>
      </c>
      <c r="G455" s="29"/>
      <c r="H455" s="32">
        <f>TRUNC(SUMIF(N449:N454, N448, H449:H454),0)</f>
        <v>28621</v>
      </c>
      <c r="I455" s="29"/>
      <c r="J455" s="32">
        <f>TRUNC(SUMIF(N449:N454, N448, J449:J454),0)</f>
        <v>0</v>
      </c>
      <c r="K455" s="29"/>
      <c r="L455" s="32">
        <f>F455+H455+J455</f>
        <v>30808</v>
      </c>
      <c r="M455" s="26" t="s">
        <v>52</v>
      </c>
      <c r="N455" s="1" t="s">
        <v>166</v>
      </c>
      <c r="O455" s="1" t="s">
        <v>166</v>
      </c>
      <c r="P455" s="1" t="s">
        <v>52</v>
      </c>
      <c r="Q455" s="1" t="s">
        <v>52</v>
      </c>
      <c r="R455" s="1" t="s">
        <v>52</v>
      </c>
      <c r="AV455" s="1" t="s">
        <v>52</v>
      </c>
      <c r="AW455" s="1" t="s">
        <v>52</v>
      </c>
      <c r="AX455" s="1" t="s">
        <v>52</v>
      </c>
      <c r="AY455" s="1" t="s">
        <v>52</v>
      </c>
      <c r="AZ455" s="1" t="s">
        <v>52</v>
      </c>
    </row>
    <row r="456" spans="1:52" ht="30" customHeight="1" x14ac:dyDescent="0.3">
      <c r="A456" s="27"/>
      <c r="B456" s="27"/>
      <c r="C456" s="27"/>
      <c r="D456" s="27"/>
      <c r="E456" s="29"/>
      <c r="F456" s="32"/>
      <c r="G456" s="29"/>
      <c r="H456" s="32"/>
      <c r="I456" s="29"/>
      <c r="J456" s="32"/>
      <c r="K456" s="29"/>
      <c r="L456" s="32"/>
      <c r="M456" s="27"/>
    </row>
    <row r="457" spans="1:52" ht="30" customHeight="1" x14ac:dyDescent="0.3">
      <c r="A457" s="23" t="s">
        <v>1200</v>
      </c>
      <c r="B457" s="24"/>
      <c r="C457" s="24"/>
      <c r="D457" s="24"/>
      <c r="E457" s="28"/>
      <c r="F457" s="31"/>
      <c r="G457" s="28"/>
      <c r="H457" s="31"/>
      <c r="I457" s="28"/>
      <c r="J457" s="31"/>
      <c r="K457" s="28"/>
      <c r="L457" s="31"/>
      <c r="M457" s="25"/>
      <c r="N457" s="1" t="s">
        <v>85</v>
      </c>
    </row>
    <row r="458" spans="1:52" ht="30" customHeight="1" x14ac:dyDescent="0.3">
      <c r="A458" s="26" t="s">
        <v>70</v>
      </c>
      <c r="B458" s="26" t="s">
        <v>1201</v>
      </c>
      <c r="C458" s="26" t="s">
        <v>60</v>
      </c>
      <c r="D458" s="27">
        <v>1</v>
      </c>
      <c r="E458" s="29">
        <f>단가대비표!O94</f>
        <v>1852</v>
      </c>
      <c r="F458" s="32">
        <f t="shared" ref="F458:F463" si="108">TRUNC(E458*D458,1)</f>
        <v>1852</v>
      </c>
      <c r="G458" s="29">
        <f>단가대비표!P94</f>
        <v>0</v>
      </c>
      <c r="H458" s="32">
        <f t="shared" ref="H458:H463" si="109">TRUNC(G458*D458,1)</f>
        <v>0</v>
      </c>
      <c r="I458" s="29">
        <f>단가대비표!V94</f>
        <v>0</v>
      </c>
      <c r="J458" s="32">
        <f t="shared" ref="J458:J463" si="110">TRUNC(I458*D458,1)</f>
        <v>0</v>
      </c>
      <c r="K458" s="29">
        <f t="shared" ref="K458:L463" si="111">TRUNC(E458+G458+I458,1)</f>
        <v>1852</v>
      </c>
      <c r="L458" s="32">
        <f t="shared" si="111"/>
        <v>1852</v>
      </c>
      <c r="M458" s="26" t="s">
        <v>52</v>
      </c>
      <c r="N458" s="1" t="s">
        <v>85</v>
      </c>
      <c r="O458" s="1" t="s">
        <v>1202</v>
      </c>
      <c r="P458" s="1" t="s">
        <v>64</v>
      </c>
      <c r="Q458" s="1" t="s">
        <v>64</v>
      </c>
      <c r="R458" s="1" t="s">
        <v>63</v>
      </c>
      <c r="V458">
        <v>1</v>
      </c>
      <c r="W458">
        <v>2</v>
      </c>
      <c r="AV458" s="1" t="s">
        <v>52</v>
      </c>
      <c r="AW458" s="1" t="s">
        <v>1203</v>
      </c>
      <c r="AX458" s="1" t="s">
        <v>52</v>
      </c>
      <c r="AY458" s="1" t="s">
        <v>52</v>
      </c>
      <c r="AZ458" s="1" t="s">
        <v>52</v>
      </c>
    </row>
    <row r="459" spans="1:52" ht="30" customHeight="1" x14ac:dyDescent="0.3">
      <c r="A459" s="26" t="s">
        <v>70</v>
      </c>
      <c r="B459" s="26" t="s">
        <v>1201</v>
      </c>
      <c r="C459" s="26" t="s">
        <v>60</v>
      </c>
      <c r="D459" s="27">
        <v>0.1</v>
      </c>
      <c r="E459" s="29">
        <f>단가대비표!O94</f>
        <v>1852</v>
      </c>
      <c r="F459" s="32">
        <f t="shared" si="108"/>
        <v>185.2</v>
      </c>
      <c r="G459" s="29">
        <f>단가대비표!P94</f>
        <v>0</v>
      </c>
      <c r="H459" s="32">
        <f t="shared" si="109"/>
        <v>0</v>
      </c>
      <c r="I459" s="29">
        <f>단가대비표!V94</f>
        <v>0</v>
      </c>
      <c r="J459" s="32">
        <f t="shared" si="110"/>
        <v>0</v>
      </c>
      <c r="K459" s="29">
        <f t="shared" si="111"/>
        <v>1852</v>
      </c>
      <c r="L459" s="32">
        <f t="shared" si="111"/>
        <v>185.2</v>
      </c>
      <c r="M459" s="26" t="s">
        <v>52</v>
      </c>
      <c r="N459" s="1" t="s">
        <v>85</v>
      </c>
      <c r="O459" s="1" t="s">
        <v>1202</v>
      </c>
      <c r="P459" s="1" t="s">
        <v>64</v>
      </c>
      <c r="Q459" s="1" t="s">
        <v>64</v>
      </c>
      <c r="R459" s="1" t="s">
        <v>63</v>
      </c>
      <c r="AV459" s="1" t="s">
        <v>52</v>
      </c>
      <c r="AW459" s="1" t="s">
        <v>1203</v>
      </c>
      <c r="AX459" s="1" t="s">
        <v>52</v>
      </c>
      <c r="AY459" s="1" t="s">
        <v>52</v>
      </c>
      <c r="AZ459" s="1" t="s">
        <v>52</v>
      </c>
    </row>
    <row r="460" spans="1:52" ht="30" customHeight="1" x14ac:dyDescent="0.3">
      <c r="A460" s="26" t="s">
        <v>1169</v>
      </c>
      <c r="B460" s="26" t="s">
        <v>1170</v>
      </c>
      <c r="C460" s="26" t="s">
        <v>556</v>
      </c>
      <c r="D460" s="27">
        <v>1</v>
      </c>
      <c r="E460" s="29">
        <f>TRUNC(SUMIF(V458:V463, RIGHTB(O460, 1), F458:F463)*U460, 2)</f>
        <v>370.4</v>
      </c>
      <c r="F460" s="32">
        <f t="shared" si="108"/>
        <v>370.4</v>
      </c>
      <c r="G460" s="29">
        <v>0</v>
      </c>
      <c r="H460" s="32">
        <f t="shared" si="109"/>
        <v>0</v>
      </c>
      <c r="I460" s="29">
        <v>0</v>
      </c>
      <c r="J460" s="32">
        <f t="shared" si="110"/>
        <v>0</v>
      </c>
      <c r="K460" s="29">
        <f t="shared" si="111"/>
        <v>370.4</v>
      </c>
      <c r="L460" s="32">
        <f t="shared" si="111"/>
        <v>370.4</v>
      </c>
      <c r="M460" s="26" t="s">
        <v>52</v>
      </c>
      <c r="N460" s="1" t="s">
        <v>85</v>
      </c>
      <c r="O460" s="1" t="s">
        <v>557</v>
      </c>
      <c r="P460" s="1" t="s">
        <v>64</v>
      </c>
      <c r="Q460" s="1" t="s">
        <v>64</v>
      </c>
      <c r="R460" s="1" t="s">
        <v>64</v>
      </c>
      <c r="S460">
        <v>0</v>
      </c>
      <c r="T460">
        <v>0</v>
      </c>
      <c r="U460">
        <v>0.2</v>
      </c>
      <c r="AV460" s="1" t="s">
        <v>52</v>
      </c>
      <c r="AW460" s="1" t="s">
        <v>1204</v>
      </c>
      <c r="AX460" s="1" t="s">
        <v>52</v>
      </c>
      <c r="AY460" s="1" t="s">
        <v>52</v>
      </c>
      <c r="AZ460" s="1" t="s">
        <v>52</v>
      </c>
    </row>
    <row r="461" spans="1:52" ht="30" customHeight="1" x14ac:dyDescent="0.3">
      <c r="A461" s="26" t="s">
        <v>690</v>
      </c>
      <c r="B461" s="26" t="s">
        <v>691</v>
      </c>
      <c r="C461" s="26" t="s">
        <v>556</v>
      </c>
      <c r="D461" s="27">
        <v>1</v>
      </c>
      <c r="E461" s="29">
        <f>TRUNC(SUMIF(W458:W463, RIGHTB(O461, 1), F458:F463)*U461, 2)</f>
        <v>37.04</v>
      </c>
      <c r="F461" s="32">
        <f t="shared" si="108"/>
        <v>37</v>
      </c>
      <c r="G461" s="29">
        <v>0</v>
      </c>
      <c r="H461" s="32">
        <f t="shared" si="109"/>
        <v>0</v>
      </c>
      <c r="I461" s="29">
        <v>0</v>
      </c>
      <c r="J461" s="32">
        <f t="shared" si="110"/>
        <v>0</v>
      </c>
      <c r="K461" s="29">
        <f t="shared" si="111"/>
        <v>37</v>
      </c>
      <c r="L461" s="32">
        <f t="shared" si="111"/>
        <v>37</v>
      </c>
      <c r="M461" s="26" t="s">
        <v>52</v>
      </c>
      <c r="N461" s="1" t="s">
        <v>85</v>
      </c>
      <c r="O461" s="1" t="s">
        <v>698</v>
      </c>
      <c r="P461" s="1" t="s">
        <v>64</v>
      </c>
      <c r="Q461" s="1" t="s">
        <v>64</v>
      </c>
      <c r="R461" s="1" t="s">
        <v>64</v>
      </c>
      <c r="S461">
        <v>0</v>
      </c>
      <c r="T461">
        <v>0</v>
      </c>
      <c r="U461">
        <v>0.02</v>
      </c>
      <c r="AV461" s="1" t="s">
        <v>52</v>
      </c>
      <c r="AW461" s="1" t="s">
        <v>1205</v>
      </c>
      <c r="AX461" s="1" t="s">
        <v>52</v>
      </c>
      <c r="AY461" s="1" t="s">
        <v>52</v>
      </c>
      <c r="AZ461" s="1" t="s">
        <v>52</v>
      </c>
    </row>
    <row r="462" spans="1:52" ht="30" customHeight="1" x14ac:dyDescent="0.3">
      <c r="A462" s="26" t="s">
        <v>709</v>
      </c>
      <c r="B462" s="26" t="s">
        <v>624</v>
      </c>
      <c r="C462" s="26" t="s">
        <v>625</v>
      </c>
      <c r="D462" s="27">
        <v>0.19</v>
      </c>
      <c r="E462" s="29">
        <f>단가대비표!O127</f>
        <v>0</v>
      </c>
      <c r="F462" s="32">
        <f t="shared" si="108"/>
        <v>0</v>
      </c>
      <c r="G462" s="29">
        <f>단가대비표!P127</f>
        <v>286219</v>
      </c>
      <c r="H462" s="32">
        <f t="shared" si="109"/>
        <v>54381.599999999999</v>
      </c>
      <c r="I462" s="29">
        <f>단가대비표!V127</f>
        <v>0</v>
      </c>
      <c r="J462" s="32">
        <f t="shared" si="110"/>
        <v>0</v>
      </c>
      <c r="K462" s="29">
        <f t="shared" si="111"/>
        <v>286219</v>
      </c>
      <c r="L462" s="32">
        <f t="shared" si="111"/>
        <v>54381.599999999999</v>
      </c>
      <c r="M462" s="26" t="s">
        <v>52</v>
      </c>
      <c r="N462" s="1" t="s">
        <v>85</v>
      </c>
      <c r="O462" s="1" t="s">
        <v>710</v>
      </c>
      <c r="P462" s="1" t="s">
        <v>64</v>
      </c>
      <c r="Q462" s="1" t="s">
        <v>64</v>
      </c>
      <c r="R462" s="1" t="s">
        <v>63</v>
      </c>
      <c r="X462">
        <v>3</v>
      </c>
      <c r="AV462" s="1" t="s">
        <v>52</v>
      </c>
      <c r="AW462" s="1" t="s">
        <v>1206</v>
      </c>
      <c r="AX462" s="1" t="s">
        <v>52</v>
      </c>
      <c r="AY462" s="1" t="s">
        <v>52</v>
      </c>
      <c r="AZ462" s="1" t="s">
        <v>52</v>
      </c>
    </row>
    <row r="463" spans="1:52" ht="30" customHeight="1" x14ac:dyDescent="0.3">
      <c r="A463" s="26" t="s">
        <v>696</v>
      </c>
      <c r="B463" s="26" t="s">
        <v>697</v>
      </c>
      <c r="C463" s="26" t="s">
        <v>556</v>
      </c>
      <c r="D463" s="27">
        <v>1</v>
      </c>
      <c r="E463" s="29">
        <f>TRUNC(SUMIF(X458:X463, RIGHTB(O463, 1), H458:H463)*U463, 2)</f>
        <v>1631.44</v>
      </c>
      <c r="F463" s="32">
        <f t="shared" si="108"/>
        <v>1631.4</v>
      </c>
      <c r="G463" s="29">
        <v>0</v>
      </c>
      <c r="H463" s="32">
        <f t="shared" si="109"/>
        <v>0</v>
      </c>
      <c r="I463" s="29">
        <v>0</v>
      </c>
      <c r="J463" s="32">
        <f t="shared" si="110"/>
        <v>0</v>
      </c>
      <c r="K463" s="29">
        <f t="shared" si="111"/>
        <v>1631.4</v>
      </c>
      <c r="L463" s="32">
        <f t="shared" si="111"/>
        <v>1631.4</v>
      </c>
      <c r="M463" s="26" t="s">
        <v>52</v>
      </c>
      <c r="N463" s="1" t="s">
        <v>85</v>
      </c>
      <c r="O463" s="1" t="s">
        <v>1174</v>
      </c>
      <c r="P463" s="1" t="s">
        <v>64</v>
      </c>
      <c r="Q463" s="1" t="s">
        <v>64</v>
      </c>
      <c r="R463" s="1" t="s">
        <v>64</v>
      </c>
      <c r="S463">
        <v>1</v>
      </c>
      <c r="T463">
        <v>0</v>
      </c>
      <c r="U463">
        <v>0.03</v>
      </c>
      <c r="AV463" s="1" t="s">
        <v>52</v>
      </c>
      <c r="AW463" s="1" t="s">
        <v>1207</v>
      </c>
      <c r="AX463" s="1" t="s">
        <v>52</v>
      </c>
      <c r="AY463" s="1" t="s">
        <v>52</v>
      </c>
      <c r="AZ463" s="1" t="s">
        <v>52</v>
      </c>
    </row>
    <row r="464" spans="1:52" ht="30" customHeight="1" x14ac:dyDescent="0.3">
      <c r="A464" s="26" t="s">
        <v>631</v>
      </c>
      <c r="B464" s="26" t="s">
        <v>52</v>
      </c>
      <c r="C464" s="26" t="s">
        <v>52</v>
      </c>
      <c r="D464" s="27"/>
      <c r="E464" s="29"/>
      <c r="F464" s="32">
        <f>TRUNC(SUMIF(N458:N463, N457, F458:F463),0)</f>
        <v>4076</v>
      </c>
      <c r="G464" s="29"/>
      <c r="H464" s="32">
        <f>TRUNC(SUMIF(N458:N463, N457, H458:H463),0)</f>
        <v>54381</v>
      </c>
      <c r="I464" s="29"/>
      <c r="J464" s="32">
        <f>TRUNC(SUMIF(N458:N463, N457, J458:J463),0)</f>
        <v>0</v>
      </c>
      <c r="K464" s="29"/>
      <c r="L464" s="32">
        <f>F464+H464+J464</f>
        <v>58457</v>
      </c>
      <c r="M464" s="26" t="s">
        <v>52</v>
      </c>
      <c r="N464" s="1" t="s">
        <v>166</v>
      </c>
      <c r="O464" s="1" t="s">
        <v>166</v>
      </c>
      <c r="P464" s="1" t="s">
        <v>52</v>
      </c>
      <c r="Q464" s="1" t="s">
        <v>52</v>
      </c>
      <c r="R464" s="1" t="s">
        <v>52</v>
      </c>
      <c r="AV464" s="1" t="s">
        <v>52</v>
      </c>
      <c r="AW464" s="1" t="s">
        <v>52</v>
      </c>
      <c r="AX464" s="1" t="s">
        <v>52</v>
      </c>
      <c r="AY464" s="1" t="s">
        <v>52</v>
      </c>
      <c r="AZ464" s="1" t="s">
        <v>52</v>
      </c>
    </row>
    <row r="465" spans="1:52" ht="30" customHeight="1" x14ac:dyDescent="0.3">
      <c r="A465" s="27"/>
      <c r="B465" s="27"/>
      <c r="C465" s="27"/>
      <c r="D465" s="27"/>
      <c r="E465" s="29"/>
      <c r="F465" s="32"/>
      <c r="G465" s="29"/>
      <c r="H465" s="32"/>
      <c r="I465" s="29"/>
      <c r="J465" s="32"/>
      <c r="K465" s="29"/>
      <c r="L465" s="32"/>
      <c r="M465" s="27"/>
    </row>
    <row r="466" spans="1:52" ht="30" customHeight="1" x14ac:dyDescent="0.3">
      <c r="A466" s="23" t="s">
        <v>1208</v>
      </c>
      <c r="B466" s="24"/>
      <c r="C466" s="24"/>
      <c r="D466" s="24"/>
      <c r="E466" s="28"/>
      <c r="F466" s="31"/>
      <c r="G466" s="28"/>
      <c r="H466" s="31"/>
      <c r="I466" s="28"/>
      <c r="J466" s="31"/>
      <c r="K466" s="28"/>
      <c r="L466" s="31"/>
      <c r="M466" s="25"/>
      <c r="N466" s="1" t="s">
        <v>174</v>
      </c>
    </row>
    <row r="467" spans="1:52" ht="30" customHeight="1" x14ac:dyDescent="0.3">
      <c r="A467" s="26" t="s">
        <v>1209</v>
      </c>
      <c r="B467" s="26" t="s">
        <v>172</v>
      </c>
      <c r="C467" s="26" t="s">
        <v>60</v>
      </c>
      <c r="D467" s="27">
        <v>1</v>
      </c>
      <c r="E467" s="29">
        <f>단가대비표!O96</f>
        <v>170</v>
      </c>
      <c r="F467" s="32">
        <f t="shared" ref="F467:F472" si="112">TRUNC(E467*D467,1)</f>
        <v>170</v>
      </c>
      <c r="G467" s="29">
        <f>단가대비표!P96</f>
        <v>0</v>
      </c>
      <c r="H467" s="32">
        <f t="shared" ref="H467:H472" si="113">TRUNC(G467*D467,1)</f>
        <v>0</v>
      </c>
      <c r="I467" s="29">
        <f>단가대비표!V96</f>
        <v>0</v>
      </c>
      <c r="J467" s="32">
        <f t="shared" ref="J467:J472" si="114">TRUNC(I467*D467,1)</f>
        <v>0</v>
      </c>
      <c r="K467" s="29">
        <f t="shared" ref="K467:L472" si="115">TRUNC(E467+G467+I467,1)</f>
        <v>170</v>
      </c>
      <c r="L467" s="32">
        <f t="shared" si="115"/>
        <v>170</v>
      </c>
      <c r="M467" s="26" t="s">
        <v>52</v>
      </c>
      <c r="N467" s="1" t="s">
        <v>174</v>
      </c>
      <c r="O467" s="1" t="s">
        <v>1210</v>
      </c>
      <c r="P467" s="1" t="s">
        <v>64</v>
      </c>
      <c r="Q467" s="1" t="s">
        <v>64</v>
      </c>
      <c r="R467" s="1" t="s">
        <v>63</v>
      </c>
      <c r="V467">
        <v>1</v>
      </c>
      <c r="W467">
        <v>2</v>
      </c>
      <c r="AV467" s="1" t="s">
        <v>52</v>
      </c>
      <c r="AW467" s="1" t="s">
        <v>1211</v>
      </c>
      <c r="AX467" s="1" t="s">
        <v>52</v>
      </c>
      <c r="AY467" s="1" t="s">
        <v>52</v>
      </c>
      <c r="AZ467" s="1" t="s">
        <v>52</v>
      </c>
    </row>
    <row r="468" spans="1:52" ht="30" customHeight="1" x14ac:dyDescent="0.3">
      <c r="A468" s="26" t="s">
        <v>1209</v>
      </c>
      <c r="B468" s="26" t="s">
        <v>172</v>
      </c>
      <c r="C468" s="26" t="s">
        <v>60</v>
      </c>
      <c r="D468" s="27">
        <v>0.1</v>
      </c>
      <c r="E468" s="29">
        <f>단가대비표!O96</f>
        <v>170</v>
      </c>
      <c r="F468" s="32">
        <f t="shared" si="112"/>
        <v>17</v>
      </c>
      <c r="G468" s="29">
        <f>단가대비표!P96</f>
        <v>0</v>
      </c>
      <c r="H468" s="32">
        <f t="shared" si="113"/>
        <v>0</v>
      </c>
      <c r="I468" s="29">
        <f>단가대비표!V96</f>
        <v>0</v>
      </c>
      <c r="J468" s="32">
        <f t="shared" si="114"/>
        <v>0</v>
      </c>
      <c r="K468" s="29">
        <f t="shared" si="115"/>
        <v>170</v>
      </c>
      <c r="L468" s="32">
        <f t="shared" si="115"/>
        <v>17</v>
      </c>
      <c r="M468" s="26" t="s">
        <v>52</v>
      </c>
      <c r="N468" s="1" t="s">
        <v>174</v>
      </c>
      <c r="O468" s="1" t="s">
        <v>1210</v>
      </c>
      <c r="P468" s="1" t="s">
        <v>64</v>
      </c>
      <c r="Q468" s="1" t="s">
        <v>64</v>
      </c>
      <c r="R468" s="1" t="s">
        <v>63</v>
      </c>
      <c r="AV468" s="1" t="s">
        <v>52</v>
      </c>
      <c r="AW468" s="1" t="s">
        <v>1211</v>
      </c>
      <c r="AX468" s="1" t="s">
        <v>52</v>
      </c>
      <c r="AY468" s="1" t="s">
        <v>52</v>
      </c>
      <c r="AZ468" s="1" t="s">
        <v>52</v>
      </c>
    </row>
    <row r="469" spans="1:52" ht="30" customHeight="1" x14ac:dyDescent="0.3">
      <c r="A469" s="26" t="s">
        <v>1169</v>
      </c>
      <c r="B469" s="26" t="s">
        <v>1212</v>
      </c>
      <c r="C469" s="26" t="s">
        <v>556</v>
      </c>
      <c r="D469" s="27">
        <v>1</v>
      </c>
      <c r="E469" s="29">
        <f>TRUNC(SUMIF(V467:V472, RIGHTB(O469, 1), F467:F472)*U469, 2)</f>
        <v>68</v>
      </c>
      <c r="F469" s="32">
        <f t="shared" si="112"/>
        <v>68</v>
      </c>
      <c r="G469" s="29">
        <v>0</v>
      </c>
      <c r="H469" s="32">
        <f t="shared" si="113"/>
        <v>0</v>
      </c>
      <c r="I469" s="29">
        <v>0</v>
      </c>
      <c r="J469" s="32">
        <f t="shared" si="114"/>
        <v>0</v>
      </c>
      <c r="K469" s="29">
        <f t="shared" si="115"/>
        <v>68</v>
      </c>
      <c r="L469" s="32">
        <f t="shared" si="115"/>
        <v>68</v>
      </c>
      <c r="M469" s="26" t="s">
        <v>52</v>
      </c>
      <c r="N469" s="1" t="s">
        <v>174</v>
      </c>
      <c r="O469" s="1" t="s">
        <v>557</v>
      </c>
      <c r="P469" s="1" t="s">
        <v>64</v>
      </c>
      <c r="Q469" s="1" t="s">
        <v>64</v>
      </c>
      <c r="R469" s="1" t="s">
        <v>64</v>
      </c>
      <c r="S469">
        <v>0</v>
      </c>
      <c r="T469">
        <v>0</v>
      </c>
      <c r="U469">
        <v>0.4</v>
      </c>
      <c r="AV469" s="1" t="s">
        <v>52</v>
      </c>
      <c r="AW469" s="1" t="s">
        <v>1213</v>
      </c>
      <c r="AX469" s="1" t="s">
        <v>52</v>
      </c>
      <c r="AY469" s="1" t="s">
        <v>52</v>
      </c>
      <c r="AZ469" s="1" t="s">
        <v>52</v>
      </c>
    </row>
    <row r="470" spans="1:52" ht="30" customHeight="1" x14ac:dyDescent="0.3">
      <c r="A470" s="26" t="s">
        <v>690</v>
      </c>
      <c r="B470" s="26" t="s">
        <v>691</v>
      </c>
      <c r="C470" s="26" t="s">
        <v>556</v>
      </c>
      <c r="D470" s="27">
        <v>1</v>
      </c>
      <c r="E470" s="29">
        <f>TRUNC(SUMIF(W467:W472, RIGHTB(O470, 1), F467:F472)*U470, 2)</f>
        <v>3.4</v>
      </c>
      <c r="F470" s="32">
        <f t="shared" si="112"/>
        <v>3.4</v>
      </c>
      <c r="G470" s="29">
        <v>0</v>
      </c>
      <c r="H470" s="32">
        <f t="shared" si="113"/>
        <v>0</v>
      </c>
      <c r="I470" s="29">
        <v>0</v>
      </c>
      <c r="J470" s="32">
        <f t="shared" si="114"/>
        <v>0</v>
      </c>
      <c r="K470" s="29">
        <f t="shared" si="115"/>
        <v>3.4</v>
      </c>
      <c r="L470" s="32">
        <f t="shared" si="115"/>
        <v>3.4</v>
      </c>
      <c r="M470" s="26" t="s">
        <v>52</v>
      </c>
      <c r="N470" s="1" t="s">
        <v>174</v>
      </c>
      <c r="O470" s="1" t="s">
        <v>698</v>
      </c>
      <c r="P470" s="1" t="s">
        <v>64</v>
      </c>
      <c r="Q470" s="1" t="s">
        <v>64</v>
      </c>
      <c r="R470" s="1" t="s">
        <v>64</v>
      </c>
      <c r="S470">
        <v>0</v>
      </c>
      <c r="T470">
        <v>0</v>
      </c>
      <c r="U470">
        <v>0.02</v>
      </c>
      <c r="AV470" s="1" t="s">
        <v>52</v>
      </c>
      <c r="AW470" s="1" t="s">
        <v>1214</v>
      </c>
      <c r="AX470" s="1" t="s">
        <v>52</v>
      </c>
      <c r="AY470" s="1" t="s">
        <v>52</v>
      </c>
      <c r="AZ470" s="1" t="s">
        <v>52</v>
      </c>
    </row>
    <row r="471" spans="1:52" ht="30" customHeight="1" x14ac:dyDescent="0.3">
      <c r="A471" s="26" t="s">
        <v>709</v>
      </c>
      <c r="B471" s="26" t="s">
        <v>624</v>
      </c>
      <c r="C471" s="26" t="s">
        <v>625</v>
      </c>
      <c r="D471" s="27">
        <v>0.04</v>
      </c>
      <c r="E471" s="29">
        <f>단가대비표!O127</f>
        <v>0</v>
      </c>
      <c r="F471" s="32">
        <f t="shared" si="112"/>
        <v>0</v>
      </c>
      <c r="G471" s="29">
        <f>단가대비표!P127</f>
        <v>286219</v>
      </c>
      <c r="H471" s="32">
        <f t="shared" si="113"/>
        <v>11448.7</v>
      </c>
      <c r="I471" s="29">
        <f>단가대비표!V127</f>
        <v>0</v>
      </c>
      <c r="J471" s="32">
        <f t="shared" si="114"/>
        <v>0</v>
      </c>
      <c r="K471" s="29">
        <f t="shared" si="115"/>
        <v>286219</v>
      </c>
      <c r="L471" s="32">
        <f t="shared" si="115"/>
        <v>11448.7</v>
      </c>
      <c r="M471" s="26" t="s">
        <v>52</v>
      </c>
      <c r="N471" s="1" t="s">
        <v>174</v>
      </c>
      <c r="O471" s="1" t="s">
        <v>710</v>
      </c>
      <c r="P471" s="1" t="s">
        <v>64</v>
      </c>
      <c r="Q471" s="1" t="s">
        <v>64</v>
      </c>
      <c r="R471" s="1" t="s">
        <v>63</v>
      </c>
      <c r="X471">
        <v>3</v>
      </c>
      <c r="AV471" s="1" t="s">
        <v>52</v>
      </c>
      <c r="AW471" s="1" t="s">
        <v>1215</v>
      </c>
      <c r="AX471" s="1" t="s">
        <v>52</v>
      </c>
      <c r="AY471" s="1" t="s">
        <v>52</v>
      </c>
      <c r="AZ471" s="1" t="s">
        <v>52</v>
      </c>
    </row>
    <row r="472" spans="1:52" ht="30" customHeight="1" x14ac:dyDescent="0.3">
      <c r="A472" s="26" t="s">
        <v>696</v>
      </c>
      <c r="B472" s="26" t="s">
        <v>697</v>
      </c>
      <c r="C472" s="26" t="s">
        <v>556</v>
      </c>
      <c r="D472" s="27">
        <v>1</v>
      </c>
      <c r="E472" s="29">
        <f>TRUNC(SUMIF(X467:X472, RIGHTB(O472, 1), H467:H472)*U472, 2)</f>
        <v>343.46</v>
      </c>
      <c r="F472" s="32">
        <f t="shared" si="112"/>
        <v>343.4</v>
      </c>
      <c r="G472" s="29">
        <v>0</v>
      </c>
      <c r="H472" s="32">
        <f t="shared" si="113"/>
        <v>0</v>
      </c>
      <c r="I472" s="29">
        <v>0</v>
      </c>
      <c r="J472" s="32">
        <f t="shared" si="114"/>
        <v>0</v>
      </c>
      <c r="K472" s="29">
        <f t="shared" si="115"/>
        <v>343.4</v>
      </c>
      <c r="L472" s="32">
        <f t="shared" si="115"/>
        <v>343.4</v>
      </c>
      <c r="M472" s="26" t="s">
        <v>52</v>
      </c>
      <c r="N472" s="1" t="s">
        <v>174</v>
      </c>
      <c r="O472" s="1" t="s">
        <v>1174</v>
      </c>
      <c r="P472" s="1" t="s">
        <v>64</v>
      </c>
      <c r="Q472" s="1" t="s">
        <v>64</v>
      </c>
      <c r="R472" s="1" t="s">
        <v>64</v>
      </c>
      <c r="S472">
        <v>1</v>
      </c>
      <c r="T472">
        <v>0</v>
      </c>
      <c r="U472">
        <v>0.03</v>
      </c>
      <c r="AV472" s="1" t="s">
        <v>52</v>
      </c>
      <c r="AW472" s="1" t="s">
        <v>1216</v>
      </c>
      <c r="AX472" s="1" t="s">
        <v>52</v>
      </c>
      <c r="AY472" s="1" t="s">
        <v>52</v>
      </c>
      <c r="AZ472" s="1" t="s">
        <v>52</v>
      </c>
    </row>
    <row r="473" spans="1:52" ht="30" customHeight="1" x14ac:dyDescent="0.3">
      <c r="A473" s="26" t="s">
        <v>631</v>
      </c>
      <c r="B473" s="26" t="s">
        <v>52</v>
      </c>
      <c r="C473" s="26" t="s">
        <v>52</v>
      </c>
      <c r="D473" s="27"/>
      <c r="E473" s="29"/>
      <c r="F473" s="32">
        <f>TRUNC(SUMIF(N467:N472, N466, F467:F472),0)</f>
        <v>601</v>
      </c>
      <c r="G473" s="29"/>
      <c r="H473" s="32">
        <f>TRUNC(SUMIF(N467:N472, N466, H467:H472),0)</f>
        <v>11448</v>
      </c>
      <c r="I473" s="29"/>
      <c r="J473" s="32">
        <f>TRUNC(SUMIF(N467:N472, N466, J467:J472),0)</f>
        <v>0</v>
      </c>
      <c r="K473" s="29"/>
      <c r="L473" s="32">
        <f>F473+H473+J473</f>
        <v>12049</v>
      </c>
      <c r="M473" s="26" t="s">
        <v>52</v>
      </c>
      <c r="N473" s="1" t="s">
        <v>166</v>
      </c>
      <c r="O473" s="1" t="s">
        <v>166</v>
      </c>
      <c r="P473" s="1" t="s">
        <v>52</v>
      </c>
      <c r="Q473" s="1" t="s">
        <v>52</v>
      </c>
      <c r="R473" s="1" t="s">
        <v>52</v>
      </c>
      <c r="AV473" s="1" t="s">
        <v>52</v>
      </c>
      <c r="AW473" s="1" t="s">
        <v>52</v>
      </c>
      <c r="AX473" s="1" t="s">
        <v>52</v>
      </c>
      <c r="AY473" s="1" t="s">
        <v>52</v>
      </c>
      <c r="AZ473" s="1" t="s">
        <v>52</v>
      </c>
    </row>
    <row r="474" spans="1:52" ht="30" customHeight="1" x14ac:dyDescent="0.3">
      <c r="A474" s="27"/>
      <c r="B474" s="27"/>
      <c r="C474" s="27"/>
      <c r="D474" s="27"/>
      <c r="E474" s="29"/>
      <c r="F474" s="32"/>
      <c r="G474" s="29"/>
      <c r="H474" s="32"/>
      <c r="I474" s="29"/>
      <c r="J474" s="32"/>
      <c r="K474" s="29"/>
      <c r="L474" s="32"/>
      <c r="M474" s="27"/>
    </row>
    <row r="475" spans="1:52" ht="30" customHeight="1" x14ac:dyDescent="0.3">
      <c r="A475" s="23" t="s">
        <v>1217</v>
      </c>
      <c r="B475" s="24"/>
      <c r="C475" s="24"/>
      <c r="D475" s="24"/>
      <c r="E475" s="28"/>
      <c r="F475" s="31"/>
      <c r="G475" s="28"/>
      <c r="H475" s="31"/>
      <c r="I475" s="28"/>
      <c r="J475" s="31"/>
      <c r="K475" s="28"/>
      <c r="L475" s="31"/>
      <c r="M475" s="25"/>
      <c r="N475" s="1" t="s">
        <v>178</v>
      </c>
    </row>
    <row r="476" spans="1:52" ht="30" customHeight="1" x14ac:dyDescent="0.3">
      <c r="A476" s="26" t="s">
        <v>1209</v>
      </c>
      <c r="B476" s="26" t="s">
        <v>176</v>
      </c>
      <c r="C476" s="26" t="s">
        <v>60</v>
      </c>
      <c r="D476" s="27">
        <v>1</v>
      </c>
      <c r="E476" s="29">
        <f>단가대비표!O97</f>
        <v>255</v>
      </c>
      <c r="F476" s="32">
        <f t="shared" ref="F476:F481" si="116">TRUNC(E476*D476,1)</f>
        <v>255</v>
      </c>
      <c r="G476" s="29">
        <f>단가대비표!P97</f>
        <v>0</v>
      </c>
      <c r="H476" s="32">
        <f t="shared" ref="H476:H481" si="117">TRUNC(G476*D476,1)</f>
        <v>0</v>
      </c>
      <c r="I476" s="29">
        <f>단가대비표!V97</f>
        <v>0</v>
      </c>
      <c r="J476" s="32">
        <f t="shared" ref="J476:J481" si="118">TRUNC(I476*D476,1)</f>
        <v>0</v>
      </c>
      <c r="K476" s="29">
        <f t="shared" ref="K476:L481" si="119">TRUNC(E476+G476+I476,1)</f>
        <v>255</v>
      </c>
      <c r="L476" s="32">
        <f t="shared" si="119"/>
        <v>255</v>
      </c>
      <c r="M476" s="26" t="s">
        <v>52</v>
      </c>
      <c r="N476" s="1" t="s">
        <v>178</v>
      </c>
      <c r="O476" s="1" t="s">
        <v>1218</v>
      </c>
      <c r="P476" s="1" t="s">
        <v>64</v>
      </c>
      <c r="Q476" s="1" t="s">
        <v>64</v>
      </c>
      <c r="R476" s="1" t="s">
        <v>63</v>
      </c>
      <c r="V476">
        <v>1</v>
      </c>
      <c r="W476">
        <v>2</v>
      </c>
      <c r="AV476" s="1" t="s">
        <v>52</v>
      </c>
      <c r="AW476" s="1" t="s">
        <v>1219</v>
      </c>
      <c r="AX476" s="1" t="s">
        <v>52</v>
      </c>
      <c r="AY476" s="1" t="s">
        <v>52</v>
      </c>
      <c r="AZ476" s="1" t="s">
        <v>52</v>
      </c>
    </row>
    <row r="477" spans="1:52" ht="30" customHeight="1" x14ac:dyDescent="0.3">
      <c r="A477" s="26" t="s">
        <v>1209</v>
      </c>
      <c r="B477" s="26" t="s">
        <v>176</v>
      </c>
      <c r="C477" s="26" t="s">
        <v>60</v>
      </c>
      <c r="D477" s="27">
        <v>0.1</v>
      </c>
      <c r="E477" s="29">
        <f>단가대비표!O97</f>
        <v>255</v>
      </c>
      <c r="F477" s="32">
        <f t="shared" si="116"/>
        <v>25.5</v>
      </c>
      <c r="G477" s="29">
        <f>단가대비표!P97</f>
        <v>0</v>
      </c>
      <c r="H477" s="32">
        <f t="shared" si="117"/>
        <v>0</v>
      </c>
      <c r="I477" s="29">
        <f>단가대비표!V97</f>
        <v>0</v>
      </c>
      <c r="J477" s="32">
        <f t="shared" si="118"/>
        <v>0</v>
      </c>
      <c r="K477" s="29">
        <f t="shared" si="119"/>
        <v>255</v>
      </c>
      <c r="L477" s="32">
        <f t="shared" si="119"/>
        <v>25.5</v>
      </c>
      <c r="M477" s="26" t="s">
        <v>52</v>
      </c>
      <c r="N477" s="1" t="s">
        <v>178</v>
      </c>
      <c r="O477" s="1" t="s">
        <v>1218</v>
      </c>
      <c r="P477" s="1" t="s">
        <v>64</v>
      </c>
      <c r="Q477" s="1" t="s">
        <v>64</v>
      </c>
      <c r="R477" s="1" t="s">
        <v>63</v>
      </c>
      <c r="AV477" s="1" t="s">
        <v>52</v>
      </c>
      <c r="AW477" s="1" t="s">
        <v>1219</v>
      </c>
      <c r="AX477" s="1" t="s">
        <v>52</v>
      </c>
      <c r="AY477" s="1" t="s">
        <v>52</v>
      </c>
      <c r="AZ477" s="1" t="s">
        <v>52</v>
      </c>
    </row>
    <row r="478" spans="1:52" ht="30" customHeight="1" x14ac:dyDescent="0.3">
      <c r="A478" s="26" t="s">
        <v>1169</v>
      </c>
      <c r="B478" s="26" t="s">
        <v>1212</v>
      </c>
      <c r="C478" s="26" t="s">
        <v>556</v>
      </c>
      <c r="D478" s="27">
        <v>1</v>
      </c>
      <c r="E478" s="29">
        <f>TRUNC(SUMIF(V476:V481, RIGHTB(O478, 1), F476:F481)*U478, 2)</f>
        <v>102</v>
      </c>
      <c r="F478" s="32">
        <f t="shared" si="116"/>
        <v>102</v>
      </c>
      <c r="G478" s="29">
        <v>0</v>
      </c>
      <c r="H478" s="32">
        <f t="shared" si="117"/>
        <v>0</v>
      </c>
      <c r="I478" s="29">
        <v>0</v>
      </c>
      <c r="J478" s="32">
        <f t="shared" si="118"/>
        <v>0</v>
      </c>
      <c r="K478" s="29">
        <f t="shared" si="119"/>
        <v>102</v>
      </c>
      <c r="L478" s="32">
        <f t="shared" si="119"/>
        <v>102</v>
      </c>
      <c r="M478" s="26" t="s">
        <v>52</v>
      </c>
      <c r="N478" s="1" t="s">
        <v>178</v>
      </c>
      <c r="O478" s="1" t="s">
        <v>557</v>
      </c>
      <c r="P478" s="1" t="s">
        <v>64</v>
      </c>
      <c r="Q478" s="1" t="s">
        <v>64</v>
      </c>
      <c r="R478" s="1" t="s">
        <v>64</v>
      </c>
      <c r="S478">
        <v>0</v>
      </c>
      <c r="T478">
        <v>0</v>
      </c>
      <c r="U478">
        <v>0.4</v>
      </c>
      <c r="AV478" s="1" t="s">
        <v>52</v>
      </c>
      <c r="AW478" s="1" t="s">
        <v>1220</v>
      </c>
      <c r="AX478" s="1" t="s">
        <v>52</v>
      </c>
      <c r="AY478" s="1" t="s">
        <v>52</v>
      </c>
      <c r="AZ478" s="1" t="s">
        <v>52</v>
      </c>
    </row>
    <row r="479" spans="1:52" ht="30" customHeight="1" x14ac:dyDescent="0.3">
      <c r="A479" s="26" t="s">
        <v>690</v>
      </c>
      <c r="B479" s="26" t="s">
        <v>691</v>
      </c>
      <c r="C479" s="26" t="s">
        <v>556</v>
      </c>
      <c r="D479" s="27">
        <v>1</v>
      </c>
      <c r="E479" s="29">
        <f>TRUNC(SUMIF(W476:W481, RIGHTB(O479, 1), F476:F481)*U479, 2)</f>
        <v>5.0999999999999996</v>
      </c>
      <c r="F479" s="32">
        <f t="shared" si="116"/>
        <v>5.0999999999999996</v>
      </c>
      <c r="G479" s="29">
        <v>0</v>
      </c>
      <c r="H479" s="32">
        <f t="shared" si="117"/>
        <v>0</v>
      </c>
      <c r="I479" s="29">
        <v>0</v>
      </c>
      <c r="J479" s="32">
        <f t="shared" si="118"/>
        <v>0</v>
      </c>
      <c r="K479" s="29">
        <f t="shared" si="119"/>
        <v>5.0999999999999996</v>
      </c>
      <c r="L479" s="32">
        <f t="shared" si="119"/>
        <v>5.0999999999999996</v>
      </c>
      <c r="M479" s="26" t="s">
        <v>52</v>
      </c>
      <c r="N479" s="1" t="s">
        <v>178</v>
      </c>
      <c r="O479" s="1" t="s">
        <v>698</v>
      </c>
      <c r="P479" s="1" t="s">
        <v>64</v>
      </c>
      <c r="Q479" s="1" t="s">
        <v>64</v>
      </c>
      <c r="R479" s="1" t="s">
        <v>64</v>
      </c>
      <c r="S479">
        <v>0</v>
      </c>
      <c r="T479">
        <v>0</v>
      </c>
      <c r="U479">
        <v>0.02</v>
      </c>
      <c r="AV479" s="1" t="s">
        <v>52</v>
      </c>
      <c r="AW479" s="1" t="s">
        <v>1221</v>
      </c>
      <c r="AX479" s="1" t="s">
        <v>52</v>
      </c>
      <c r="AY479" s="1" t="s">
        <v>52</v>
      </c>
      <c r="AZ479" s="1" t="s">
        <v>52</v>
      </c>
    </row>
    <row r="480" spans="1:52" ht="30" customHeight="1" x14ac:dyDescent="0.3">
      <c r="A480" s="26" t="s">
        <v>709</v>
      </c>
      <c r="B480" s="26" t="s">
        <v>624</v>
      </c>
      <c r="C480" s="26" t="s">
        <v>625</v>
      </c>
      <c r="D480" s="27">
        <v>4.8000000000000001E-2</v>
      </c>
      <c r="E480" s="29">
        <f>단가대비표!O127</f>
        <v>0</v>
      </c>
      <c r="F480" s="32">
        <f t="shared" si="116"/>
        <v>0</v>
      </c>
      <c r="G480" s="29">
        <f>단가대비표!P127</f>
        <v>286219</v>
      </c>
      <c r="H480" s="32">
        <f t="shared" si="117"/>
        <v>13738.5</v>
      </c>
      <c r="I480" s="29">
        <f>단가대비표!V127</f>
        <v>0</v>
      </c>
      <c r="J480" s="32">
        <f t="shared" si="118"/>
        <v>0</v>
      </c>
      <c r="K480" s="29">
        <f t="shared" si="119"/>
        <v>286219</v>
      </c>
      <c r="L480" s="32">
        <f t="shared" si="119"/>
        <v>13738.5</v>
      </c>
      <c r="M480" s="26" t="s">
        <v>52</v>
      </c>
      <c r="N480" s="1" t="s">
        <v>178</v>
      </c>
      <c r="O480" s="1" t="s">
        <v>710</v>
      </c>
      <c r="P480" s="1" t="s">
        <v>64</v>
      </c>
      <c r="Q480" s="1" t="s">
        <v>64</v>
      </c>
      <c r="R480" s="1" t="s">
        <v>63</v>
      </c>
      <c r="X480">
        <v>3</v>
      </c>
      <c r="AV480" s="1" t="s">
        <v>52</v>
      </c>
      <c r="AW480" s="1" t="s">
        <v>1222</v>
      </c>
      <c r="AX480" s="1" t="s">
        <v>52</v>
      </c>
      <c r="AY480" s="1" t="s">
        <v>52</v>
      </c>
      <c r="AZ480" s="1" t="s">
        <v>52</v>
      </c>
    </row>
    <row r="481" spans="1:52" ht="30" customHeight="1" x14ac:dyDescent="0.3">
      <c r="A481" s="26" t="s">
        <v>696</v>
      </c>
      <c r="B481" s="26" t="s">
        <v>697</v>
      </c>
      <c r="C481" s="26" t="s">
        <v>556</v>
      </c>
      <c r="D481" s="27">
        <v>1</v>
      </c>
      <c r="E481" s="29">
        <f>TRUNC(SUMIF(X476:X481, RIGHTB(O481, 1), H476:H481)*U481, 2)</f>
        <v>412.15</v>
      </c>
      <c r="F481" s="32">
        <f t="shared" si="116"/>
        <v>412.1</v>
      </c>
      <c r="G481" s="29">
        <v>0</v>
      </c>
      <c r="H481" s="32">
        <f t="shared" si="117"/>
        <v>0</v>
      </c>
      <c r="I481" s="29">
        <v>0</v>
      </c>
      <c r="J481" s="32">
        <f t="shared" si="118"/>
        <v>0</v>
      </c>
      <c r="K481" s="29">
        <f t="shared" si="119"/>
        <v>412.1</v>
      </c>
      <c r="L481" s="32">
        <f t="shared" si="119"/>
        <v>412.1</v>
      </c>
      <c r="M481" s="26" t="s">
        <v>52</v>
      </c>
      <c r="N481" s="1" t="s">
        <v>178</v>
      </c>
      <c r="O481" s="1" t="s">
        <v>1174</v>
      </c>
      <c r="P481" s="1" t="s">
        <v>64</v>
      </c>
      <c r="Q481" s="1" t="s">
        <v>64</v>
      </c>
      <c r="R481" s="1" t="s">
        <v>64</v>
      </c>
      <c r="S481">
        <v>1</v>
      </c>
      <c r="T481">
        <v>0</v>
      </c>
      <c r="U481">
        <v>0.03</v>
      </c>
      <c r="AV481" s="1" t="s">
        <v>52</v>
      </c>
      <c r="AW481" s="1" t="s">
        <v>1223</v>
      </c>
      <c r="AX481" s="1" t="s">
        <v>52</v>
      </c>
      <c r="AY481" s="1" t="s">
        <v>52</v>
      </c>
      <c r="AZ481" s="1" t="s">
        <v>52</v>
      </c>
    </row>
    <row r="482" spans="1:52" ht="30" customHeight="1" x14ac:dyDescent="0.3">
      <c r="A482" s="26" t="s">
        <v>631</v>
      </c>
      <c r="B482" s="26" t="s">
        <v>52</v>
      </c>
      <c r="C482" s="26" t="s">
        <v>52</v>
      </c>
      <c r="D482" s="27"/>
      <c r="E482" s="29"/>
      <c r="F482" s="32">
        <f>TRUNC(SUMIF(N476:N481, N475, F476:F481),0)</f>
        <v>799</v>
      </c>
      <c r="G482" s="29"/>
      <c r="H482" s="32">
        <f>TRUNC(SUMIF(N476:N481, N475, H476:H481),0)</f>
        <v>13738</v>
      </c>
      <c r="I482" s="29"/>
      <c r="J482" s="32">
        <f>TRUNC(SUMIF(N476:N481, N475, J476:J481),0)</f>
        <v>0</v>
      </c>
      <c r="K482" s="29"/>
      <c r="L482" s="32">
        <f>F482+H482+J482</f>
        <v>14537</v>
      </c>
      <c r="M482" s="26" t="s">
        <v>52</v>
      </c>
      <c r="N482" s="1" t="s">
        <v>166</v>
      </c>
      <c r="O482" s="1" t="s">
        <v>166</v>
      </c>
      <c r="P482" s="1" t="s">
        <v>52</v>
      </c>
      <c r="Q482" s="1" t="s">
        <v>52</v>
      </c>
      <c r="R482" s="1" t="s">
        <v>52</v>
      </c>
      <c r="AV482" s="1" t="s">
        <v>52</v>
      </c>
      <c r="AW482" s="1" t="s">
        <v>52</v>
      </c>
      <c r="AX482" s="1" t="s">
        <v>52</v>
      </c>
      <c r="AY482" s="1" t="s">
        <v>52</v>
      </c>
      <c r="AZ482" s="1" t="s">
        <v>52</v>
      </c>
    </row>
    <row r="483" spans="1:52" ht="30" customHeight="1" x14ac:dyDescent="0.3">
      <c r="A483" s="27"/>
      <c r="B483" s="27"/>
      <c r="C483" s="27"/>
      <c r="D483" s="27"/>
      <c r="E483" s="29"/>
      <c r="F483" s="32"/>
      <c r="G483" s="29"/>
      <c r="H483" s="32"/>
      <c r="I483" s="29"/>
      <c r="J483" s="32"/>
      <c r="K483" s="29"/>
      <c r="L483" s="32"/>
      <c r="M483" s="27"/>
    </row>
    <row r="484" spans="1:52" ht="30" customHeight="1" x14ac:dyDescent="0.3">
      <c r="A484" s="23" t="s">
        <v>1224</v>
      </c>
      <c r="B484" s="24"/>
      <c r="C484" s="24"/>
      <c r="D484" s="24"/>
      <c r="E484" s="28"/>
      <c r="F484" s="31"/>
      <c r="G484" s="28"/>
      <c r="H484" s="31"/>
      <c r="I484" s="28"/>
      <c r="J484" s="31"/>
      <c r="K484" s="28"/>
      <c r="L484" s="31"/>
      <c r="M484" s="25"/>
      <c r="N484" s="1" t="s">
        <v>182</v>
      </c>
    </row>
    <row r="485" spans="1:52" ht="30" customHeight="1" x14ac:dyDescent="0.3">
      <c r="A485" s="26" t="s">
        <v>1209</v>
      </c>
      <c r="B485" s="26" t="s">
        <v>180</v>
      </c>
      <c r="C485" s="26" t="s">
        <v>60</v>
      </c>
      <c r="D485" s="27">
        <v>1</v>
      </c>
      <c r="E485" s="29">
        <f>단가대비표!O98</f>
        <v>348</v>
      </c>
      <c r="F485" s="32">
        <f t="shared" ref="F485:F490" si="120">TRUNC(E485*D485,1)</f>
        <v>348</v>
      </c>
      <c r="G485" s="29">
        <f>단가대비표!P98</f>
        <v>0</v>
      </c>
      <c r="H485" s="32">
        <f t="shared" ref="H485:H490" si="121">TRUNC(G485*D485,1)</f>
        <v>0</v>
      </c>
      <c r="I485" s="29">
        <f>단가대비표!V98</f>
        <v>0</v>
      </c>
      <c r="J485" s="32">
        <f t="shared" ref="J485:J490" si="122">TRUNC(I485*D485,1)</f>
        <v>0</v>
      </c>
      <c r="K485" s="29">
        <f t="shared" ref="K485:L490" si="123">TRUNC(E485+G485+I485,1)</f>
        <v>348</v>
      </c>
      <c r="L485" s="32">
        <f t="shared" si="123"/>
        <v>348</v>
      </c>
      <c r="M485" s="26" t="s">
        <v>52</v>
      </c>
      <c r="N485" s="1" t="s">
        <v>182</v>
      </c>
      <c r="O485" s="1" t="s">
        <v>1225</v>
      </c>
      <c r="P485" s="1" t="s">
        <v>64</v>
      </c>
      <c r="Q485" s="1" t="s">
        <v>64</v>
      </c>
      <c r="R485" s="1" t="s">
        <v>63</v>
      </c>
      <c r="V485">
        <v>1</v>
      </c>
      <c r="W485">
        <v>2</v>
      </c>
      <c r="AV485" s="1" t="s">
        <v>52</v>
      </c>
      <c r="AW485" s="1" t="s">
        <v>1226</v>
      </c>
      <c r="AX485" s="1" t="s">
        <v>52</v>
      </c>
      <c r="AY485" s="1" t="s">
        <v>52</v>
      </c>
      <c r="AZ485" s="1" t="s">
        <v>52</v>
      </c>
    </row>
    <row r="486" spans="1:52" ht="30" customHeight="1" x14ac:dyDescent="0.3">
      <c r="A486" s="26" t="s">
        <v>1209</v>
      </c>
      <c r="B486" s="26" t="s">
        <v>180</v>
      </c>
      <c r="C486" s="26" t="s">
        <v>60</v>
      </c>
      <c r="D486" s="27">
        <v>0.1</v>
      </c>
      <c r="E486" s="29">
        <f>단가대비표!O98</f>
        <v>348</v>
      </c>
      <c r="F486" s="32">
        <f t="shared" si="120"/>
        <v>34.799999999999997</v>
      </c>
      <c r="G486" s="29">
        <f>단가대비표!P98</f>
        <v>0</v>
      </c>
      <c r="H486" s="32">
        <f t="shared" si="121"/>
        <v>0</v>
      </c>
      <c r="I486" s="29">
        <f>단가대비표!V98</f>
        <v>0</v>
      </c>
      <c r="J486" s="32">
        <f t="shared" si="122"/>
        <v>0</v>
      </c>
      <c r="K486" s="29">
        <f t="shared" si="123"/>
        <v>348</v>
      </c>
      <c r="L486" s="32">
        <f t="shared" si="123"/>
        <v>34.799999999999997</v>
      </c>
      <c r="M486" s="26" t="s">
        <v>52</v>
      </c>
      <c r="N486" s="1" t="s">
        <v>182</v>
      </c>
      <c r="O486" s="1" t="s">
        <v>1225</v>
      </c>
      <c r="P486" s="1" t="s">
        <v>64</v>
      </c>
      <c r="Q486" s="1" t="s">
        <v>64</v>
      </c>
      <c r="R486" s="1" t="s">
        <v>63</v>
      </c>
      <c r="AV486" s="1" t="s">
        <v>52</v>
      </c>
      <c r="AW486" s="1" t="s">
        <v>1226</v>
      </c>
      <c r="AX486" s="1" t="s">
        <v>52</v>
      </c>
      <c r="AY486" s="1" t="s">
        <v>52</v>
      </c>
      <c r="AZ486" s="1" t="s">
        <v>52</v>
      </c>
    </row>
    <row r="487" spans="1:52" ht="30" customHeight="1" x14ac:dyDescent="0.3">
      <c r="A487" s="26" t="s">
        <v>1169</v>
      </c>
      <c r="B487" s="26" t="s">
        <v>1212</v>
      </c>
      <c r="C487" s="26" t="s">
        <v>556</v>
      </c>
      <c r="D487" s="27">
        <v>1</v>
      </c>
      <c r="E487" s="29">
        <f>TRUNC(SUMIF(V485:V490, RIGHTB(O487, 1), F485:F490)*U487, 2)</f>
        <v>139.19999999999999</v>
      </c>
      <c r="F487" s="32">
        <f t="shared" si="120"/>
        <v>139.19999999999999</v>
      </c>
      <c r="G487" s="29">
        <v>0</v>
      </c>
      <c r="H487" s="32">
        <f t="shared" si="121"/>
        <v>0</v>
      </c>
      <c r="I487" s="29">
        <v>0</v>
      </c>
      <c r="J487" s="32">
        <f t="shared" si="122"/>
        <v>0</v>
      </c>
      <c r="K487" s="29">
        <f t="shared" si="123"/>
        <v>139.19999999999999</v>
      </c>
      <c r="L487" s="32">
        <f t="shared" si="123"/>
        <v>139.19999999999999</v>
      </c>
      <c r="M487" s="26" t="s">
        <v>52</v>
      </c>
      <c r="N487" s="1" t="s">
        <v>182</v>
      </c>
      <c r="O487" s="1" t="s">
        <v>557</v>
      </c>
      <c r="P487" s="1" t="s">
        <v>64</v>
      </c>
      <c r="Q487" s="1" t="s">
        <v>64</v>
      </c>
      <c r="R487" s="1" t="s">
        <v>64</v>
      </c>
      <c r="S487">
        <v>0</v>
      </c>
      <c r="T487">
        <v>0</v>
      </c>
      <c r="U487">
        <v>0.4</v>
      </c>
      <c r="AV487" s="1" t="s">
        <v>52</v>
      </c>
      <c r="AW487" s="1" t="s">
        <v>1227</v>
      </c>
      <c r="AX487" s="1" t="s">
        <v>52</v>
      </c>
      <c r="AY487" s="1" t="s">
        <v>52</v>
      </c>
      <c r="AZ487" s="1" t="s">
        <v>52</v>
      </c>
    </row>
    <row r="488" spans="1:52" ht="30" customHeight="1" x14ac:dyDescent="0.3">
      <c r="A488" s="26" t="s">
        <v>690</v>
      </c>
      <c r="B488" s="26" t="s">
        <v>691</v>
      </c>
      <c r="C488" s="26" t="s">
        <v>556</v>
      </c>
      <c r="D488" s="27">
        <v>1</v>
      </c>
      <c r="E488" s="29">
        <f>TRUNC(SUMIF(W485:W490, RIGHTB(O488, 1), F485:F490)*U488, 2)</f>
        <v>6.96</v>
      </c>
      <c r="F488" s="32">
        <f t="shared" si="120"/>
        <v>6.9</v>
      </c>
      <c r="G488" s="29">
        <v>0</v>
      </c>
      <c r="H488" s="32">
        <f t="shared" si="121"/>
        <v>0</v>
      </c>
      <c r="I488" s="29">
        <v>0</v>
      </c>
      <c r="J488" s="32">
        <f t="shared" si="122"/>
        <v>0</v>
      </c>
      <c r="K488" s="29">
        <f t="shared" si="123"/>
        <v>6.9</v>
      </c>
      <c r="L488" s="32">
        <f t="shared" si="123"/>
        <v>6.9</v>
      </c>
      <c r="M488" s="26" t="s">
        <v>52</v>
      </c>
      <c r="N488" s="1" t="s">
        <v>182</v>
      </c>
      <c r="O488" s="1" t="s">
        <v>698</v>
      </c>
      <c r="P488" s="1" t="s">
        <v>64</v>
      </c>
      <c r="Q488" s="1" t="s">
        <v>64</v>
      </c>
      <c r="R488" s="1" t="s">
        <v>64</v>
      </c>
      <c r="S488">
        <v>0</v>
      </c>
      <c r="T488">
        <v>0</v>
      </c>
      <c r="U488">
        <v>0.02</v>
      </c>
      <c r="AV488" s="1" t="s">
        <v>52</v>
      </c>
      <c r="AW488" s="1" t="s">
        <v>1228</v>
      </c>
      <c r="AX488" s="1" t="s">
        <v>52</v>
      </c>
      <c r="AY488" s="1" t="s">
        <v>52</v>
      </c>
      <c r="AZ488" s="1" t="s">
        <v>52</v>
      </c>
    </row>
    <row r="489" spans="1:52" ht="30" customHeight="1" x14ac:dyDescent="0.3">
      <c r="A489" s="26" t="s">
        <v>709</v>
      </c>
      <c r="B489" s="26" t="s">
        <v>624</v>
      </c>
      <c r="C489" s="26" t="s">
        <v>625</v>
      </c>
      <c r="D489" s="27">
        <v>6.4000000000000001E-2</v>
      </c>
      <c r="E489" s="29">
        <f>단가대비표!O127</f>
        <v>0</v>
      </c>
      <c r="F489" s="32">
        <f t="shared" si="120"/>
        <v>0</v>
      </c>
      <c r="G489" s="29">
        <f>단가대비표!P127</f>
        <v>286219</v>
      </c>
      <c r="H489" s="32">
        <f t="shared" si="121"/>
        <v>18318</v>
      </c>
      <c r="I489" s="29">
        <f>단가대비표!V127</f>
        <v>0</v>
      </c>
      <c r="J489" s="32">
        <f t="shared" si="122"/>
        <v>0</v>
      </c>
      <c r="K489" s="29">
        <f t="shared" si="123"/>
        <v>286219</v>
      </c>
      <c r="L489" s="32">
        <f t="shared" si="123"/>
        <v>18318</v>
      </c>
      <c r="M489" s="26" t="s">
        <v>52</v>
      </c>
      <c r="N489" s="1" t="s">
        <v>182</v>
      </c>
      <c r="O489" s="1" t="s">
        <v>710</v>
      </c>
      <c r="P489" s="1" t="s">
        <v>64</v>
      </c>
      <c r="Q489" s="1" t="s">
        <v>64</v>
      </c>
      <c r="R489" s="1" t="s">
        <v>63</v>
      </c>
      <c r="X489">
        <v>3</v>
      </c>
      <c r="AV489" s="1" t="s">
        <v>52</v>
      </c>
      <c r="AW489" s="1" t="s">
        <v>1229</v>
      </c>
      <c r="AX489" s="1" t="s">
        <v>52</v>
      </c>
      <c r="AY489" s="1" t="s">
        <v>52</v>
      </c>
      <c r="AZ489" s="1" t="s">
        <v>52</v>
      </c>
    </row>
    <row r="490" spans="1:52" ht="30" customHeight="1" x14ac:dyDescent="0.3">
      <c r="A490" s="26" t="s">
        <v>696</v>
      </c>
      <c r="B490" s="26" t="s">
        <v>697</v>
      </c>
      <c r="C490" s="26" t="s">
        <v>556</v>
      </c>
      <c r="D490" s="27">
        <v>1</v>
      </c>
      <c r="E490" s="29">
        <f>TRUNC(SUMIF(X485:X490, RIGHTB(O490, 1), H485:H490)*U490, 2)</f>
        <v>549.54</v>
      </c>
      <c r="F490" s="32">
        <f t="shared" si="120"/>
        <v>549.5</v>
      </c>
      <c r="G490" s="29">
        <v>0</v>
      </c>
      <c r="H490" s="32">
        <f t="shared" si="121"/>
        <v>0</v>
      </c>
      <c r="I490" s="29">
        <v>0</v>
      </c>
      <c r="J490" s="32">
        <f t="shared" si="122"/>
        <v>0</v>
      </c>
      <c r="K490" s="29">
        <f t="shared" si="123"/>
        <v>549.5</v>
      </c>
      <c r="L490" s="32">
        <f t="shared" si="123"/>
        <v>549.5</v>
      </c>
      <c r="M490" s="26" t="s">
        <v>52</v>
      </c>
      <c r="N490" s="1" t="s">
        <v>182</v>
      </c>
      <c r="O490" s="1" t="s">
        <v>1174</v>
      </c>
      <c r="P490" s="1" t="s">
        <v>64</v>
      </c>
      <c r="Q490" s="1" t="s">
        <v>64</v>
      </c>
      <c r="R490" s="1" t="s">
        <v>64</v>
      </c>
      <c r="S490">
        <v>1</v>
      </c>
      <c r="T490">
        <v>0</v>
      </c>
      <c r="U490">
        <v>0.03</v>
      </c>
      <c r="AV490" s="1" t="s">
        <v>52</v>
      </c>
      <c r="AW490" s="1" t="s">
        <v>1230</v>
      </c>
      <c r="AX490" s="1" t="s">
        <v>52</v>
      </c>
      <c r="AY490" s="1" t="s">
        <v>52</v>
      </c>
      <c r="AZ490" s="1" t="s">
        <v>52</v>
      </c>
    </row>
    <row r="491" spans="1:52" ht="30" customHeight="1" x14ac:dyDescent="0.3">
      <c r="A491" s="26" t="s">
        <v>631</v>
      </c>
      <c r="B491" s="26" t="s">
        <v>52</v>
      </c>
      <c r="C491" s="26" t="s">
        <v>52</v>
      </c>
      <c r="D491" s="27"/>
      <c r="E491" s="29"/>
      <c r="F491" s="32">
        <f>TRUNC(SUMIF(N485:N490, N484, F485:F490),0)</f>
        <v>1078</v>
      </c>
      <c r="G491" s="29"/>
      <c r="H491" s="32">
        <f>TRUNC(SUMIF(N485:N490, N484, H485:H490),0)</f>
        <v>18318</v>
      </c>
      <c r="I491" s="29"/>
      <c r="J491" s="32">
        <f>TRUNC(SUMIF(N485:N490, N484, J485:J490),0)</f>
        <v>0</v>
      </c>
      <c r="K491" s="29"/>
      <c r="L491" s="32">
        <f>F491+H491+J491</f>
        <v>19396</v>
      </c>
      <c r="M491" s="26" t="s">
        <v>52</v>
      </c>
      <c r="N491" s="1" t="s">
        <v>166</v>
      </c>
      <c r="O491" s="1" t="s">
        <v>166</v>
      </c>
      <c r="P491" s="1" t="s">
        <v>52</v>
      </c>
      <c r="Q491" s="1" t="s">
        <v>52</v>
      </c>
      <c r="R491" s="1" t="s">
        <v>52</v>
      </c>
      <c r="AV491" s="1" t="s">
        <v>52</v>
      </c>
      <c r="AW491" s="1" t="s">
        <v>52</v>
      </c>
      <c r="AX491" s="1" t="s">
        <v>52</v>
      </c>
      <c r="AY491" s="1" t="s">
        <v>52</v>
      </c>
      <c r="AZ491" s="1" t="s">
        <v>52</v>
      </c>
    </row>
    <row r="492" spans="1:52" ht="30" customHeight="1" x14ac:dyDescent="0.3">
      <c r="A492" s="27"/>
      <c r="B492" s="27"/>
      <c r="C492" s="27"/>
      <c r="D492" s="27"/>
      <c r="E492" s="29"/>
      <c r="F492" s="32"/>
      <c r="G492" s="29"/>
      <c r="H492" s="32"/>
      <c r="I492" s="29"/>
      <c r="J492" s="32"/>
      <c r="K492" s="29"/>
      <c r="L492" s="32"/>
      <c r="M492" s="27"/>
    </row>
    <row r="493" spans="1:52" ht="30" customHeight="1" x14ac:dyDescent="0.3">
      <c r="A493" s="23" t="s">
        <v>1231</v>
      </c>
      <c r="B493" s="24"/>
      <c r="C493" s="24"/>
      <c r="D493" s="24"/>
      <c r="E493" s="28"/>
      <c r="F493" s="31"/>
      <c r="G493" s="28"/>
      <c r="H493" s="31"/>
      <c r="I493" s="28"/>
      <c r="J493" s="31"/>
      <c r="K493" s="28"/>
      <c r="L493" s="31"/>
      <c r="M493" s="25"/>
      <c r="N493" s="1" t="s">
        <v>62</v>
      </c>
    </row>
    <row r="494" spans="1:52" ht="30" customHeight="1" x14ac:dyDescent="0.3">
      <c r="A494" s="26" t="s">
        <v>1232</v>
      </c>
      <c r="B494" s="26" t="s">
        <v>59</v>
      </c>
      <c r="C494" s="26" t="s">
        <v>60</v>
      </c>
      <c r="D494" s="27">
        <v>1</v>
      </c>
      <c r="E494" s="29">
        <f>단가대비표!O87</f>
        <v>5134</v>
      </c>
      <c r="F494" s="32">
        <f t="shared" ref="F494:F499" si="124">TRUNC(E494*D494,1)</f>
        <v>5134</v>
      </c>
      <c r="G494" s="29">
        <f>단가대비표!P87</f>
        <v>0</v>
      </c>
      <c r="H494" s="32">
        <f t="shared" ref="H494:H499" si="125">TRUNC(G494*D494,1)</f>
        <v>0</v>
      </c>
      <c r="I494" s="29">
        <f>단가대비표!V87</f>
        <v>0</v>
      </c>
      <c r="J494" s="32">
        <f t="shared" ref="J494:J499" si="126">TRUNC(I494*D494,1)</f>
        <v>0</v>
      </c>
      <c r="K494" s="29">
        <f t="shared" ref="K494:L499" si="127">TRUNC(E494+G494+I494,1)</f>
        <v>5134</v>
      </c>
      <c r="L494" s="32">
        <f t="shared" si="127"/>
        <v>5134</v>
      </c>
      <c r="M494" s="26" t="s">
        <v>52</v>
      </c>
      <c r="N494" s="1" t="s">
        <v>62</v>
      </c>
      <c r="O494" s="1" t="s">
        <v>1233</v>
      </c>
      <c r="P494" s="1" t="s">
        <v>64</v>
      </c>
      <c r="Q494" s="1" t="s">
        <v>64</v>
      </c>
      <c r="R494" s="1" t="s">
        <v>63</v>
      </c>
      <c r="V494">
        <v>1</v>
      </c>
      <c r="W494">
        <v>2</v>
      </c>
      <c r="AV494" s="1" t="s">
        <v>52</v>
      </c>
      <c r="AW494" s="1" t="s">
        <v>1234</v>
      </c>
      <c r="AX494" s="1" t="s">
        <v>52</v>
      </c>
      <c r="AY494" s="1" t="s">
        <v>52</v>
      </c>
      <c r="AZ494" s="1" t="s">
        <v>52</v>
      </c>
    </row>
    <row r="495" spans="1:52" ht="30" customHeight="1" x14ac:dyDescent="0.3">
      <c r="A495" s="26" t="s">
        <v>1232</v>
      </c>
      <c r="B495" s="26" t="s">
        <v>59</v>
      </c>
      <c r="C495" s="26" t="s">
        <v>60</v>
      </c>
      <c r="D495" s="27">
        <v>0.1</v>
      </c>
      <c r="E495" s="29">
        <f>단가대비표!O87</f>
        <v>5134</v>
      </c>
      <c r="F495" s="32">
        <f t="shared" si="124"/>
        <v>513.4</v>
      </c>
      <c r="G495" s="29">
        <f>단가대비표!P87</f>
        <v>0</v>
      </c>
      <c r="H495" s="32">
        <f t="shared" si="125"/>
        <v>0</v>
      </c>
      <c r="I495" s="29">
        <f>단가대비표!V87</f>
        <v>0</v>
      </c>
      <c r="J495" s="32">
        <f t="shared" si="126"/>
        <v>0</v>
      </c>
      <c r="K495" s="29">
        <f t="shared" si="127"/>
        <v>5134</v>
      </c>
      <c r="L495" s="32">
        <f t="shared" si="127"/>
        <v>513.4</v>
      </c>
      <c r="M495" s="26" t="s">
        <v>52</v>
      </c>
      <c r="N495" s="1" t="s">
        <v>62</v>
      </c>
      <c r="O495" s="1" t="s">
        <v>1233</v>
      </c>
      <c r="P495" s="1" t="s">
        <v>64</v>
      </c>
      <c r="Q495" s="1" t="s">
        <v>64</v>
      </c>
      <c r="R495" s="1" t="s">
        <v>63</v>
      </c>
      <c r="AV495" s="1" t="s">
        <v>52</v>
      </c>
      <c r="AW495" s="1" t="s">
        <v>1234</v>
      </c>
      <c r="AX495" s="1" t="s">
        <v>52</v>
      </c>
      <c r="AY495" s="1" t="s">
        <v>52</v>
      </c>
      <c r="AZ495" s="1" t="s">
        <v>52</v>
      </c>
    </row>
    <row r="496" spans="1:52" ht="30" customHeight="1" x14ac:dyDescent="0.3">
      <c r="A496" s="26" t="s">
        <v>1169</v>
      </c>
      <c r="B496" s="26" t="s">
        <v>1170</v>
      </c>
      <c r="C496" s="26" t="s">
        <v>556</v>
      </c>
      <c r="D496" s="27">
        <v>1</v>
      </c>
      <c r="E496" s="29">
        <f>TRUNC(SUMIF(V494:V499, RIGHTB(O496, 1), F494:F499)*U496, 2)</f>
        <v>1026.8</v>
      </c>
      <c r="F496" s="32">
        <f t="shared" si="124"/>
        <v>1026.8</v>
      </c>
      <c r="G496" s="29">
        <v>0</v>
      </c>
      <c r="H496" s="32">
        <f t="shared" si="125"/>
        <v>0</v>
      </c>
      <c r="I496" s="29">
        <v>0</v>
      </c>
      <c r="J496" s="32">
        <f t="shared" si="126"/>
        <v>0</v>
      </c>
      <c r="K496" s="29">
        <f t="shared" si="127"/>
        <v>1026.8</v>
      </c>
      <c r="L496" s="32">
        <f t="shared" si="127"/>
        <v>1026.8</v>
      </c>
      <c r="M496" s="26" t="s">
        <v>52</v>
      </c>
      <c r="N496" s="1" t="s">
        <v>62</v>
      </c>
      <c r="O496" s="1" t="s">
        <v>557</v>
      </c>
      <c r="P496" s="1" t="s">
        <v>64</v>
      </c>
      <c r="Q496" s="1" t="s">
        <v>64</v>
      </c>
      <c r="R496" s="1" t="s">
        <v>64</v>
      </c>
      <c r="S496">
        <v>0</v>
      </c>
      <c r="T496">
        <v>0</v>
      </c>
      <c r="U496">
        <v>0.2</v>
      </c>
      <c r="AV496" s="1" t="s">
        <v>52</v>
      </c>
      <c r="AW496" s="1" t="s">
        <v>1235</v>
      </c>
      <c r="AX496" s="1" t="s">
        <v>52</v>
      </c>
      <c r="AY496" s="1" t="s">
        <v>52</v>
      </c>
      <c r="AZ496" s="1" t="s">
        <v>52</v>
      </c>
    </row>
    <row r="497" spans="1:52" ht="30" customHeight="1" x14ac:dyDescent="0.3">
      <c r="A497" s="26" t="s">
        <v>690</v>
      </c>
      <c r="B497" s="26" t="s">
        <v>691</v>
      </c>
      <c r="C497" s="26" t="s">
        <v>556</v>
      </c>
      <c r="D497" s="27">
        <v>1</v>
      </c>
      <c r="E497" s="29">
        <f>TRUNC(SUMIF(W494:W499, RIGHTB(O497, 1), F494:F499)*U497, 2)</f>
        <v>102.68</v>
      </c>
      <c r="F497" s="32">
        <f t="shared" si="124"/>
        <v>102.6</v>
      </c>
      <c r="G497" s="29">
        <v>0</v>
      </c>
      <c r="H497" s="32">
        <f t="shared" si="125"/>
        <v>0</v>
      </c>
      <c r="I497" s="29">
        <v>0</v>
      </c>
      <c r="J497" s="32">
        <f t="shared" si="126"/>
        <v>0</v>
      </c>
      <c r="K497" s="29">
        <f t="shared" si="127"/>
        <v>102.6</v>
      </c>
      <c r="L497" s="32">
        <f t="shared" si="127"/>
        <v>102.6</v>
      </c>
      <c r="M497" s="26" t="s">
        <v>52</v>
      </c>
      <c r="N497" s="1" t="s">
        <v>62</v>
      </c>
      <c r="O497" s="1" t="s">
        <v>698</v>
      </c>
      <c r="P497" s="1" t="s">
        <v>64</v>
      </c>
      <c r="Q497" s="1" t="s">
        <v>64</v>
      </c>
      <c r="R497" s="1" t="s">
        <v>64</v>
      </c>
      <c r="S497">
        <v>0</v>
      </c>
      <c r="T497">
        <v>0</v>
      </c>
      <c r="U497">
        <v>0.02</v>
      </c>
      <c r="AV497" s="1" t="s">
        <v>52</v>
      </c>
      <c r="AW497" s="1" t="s">
        <v>1236</v>
      </c>
      <c r="AX497" s="1" t="s">
        <v>52</v>
      </c>
      <c r="AY497" s="1" t="s">
        <v>52</v>
      </c>
      <c r="AZ497" s="1" t="s">
        <v>52</v>
      </c>
    </row>
    <row r="498" spans="1:52" ht="30" customHeight="1" x14ac:dyDescent="0.3">
      <c r="A498" s="26" t="s">
        <v>709</v>
      </c>
      <c r="B498" s="26" t="s">
        <v>624</v>
      </c>
      <c r="C498" s="26" t="s">
        <v>625</v>
      </c>
      <c r="D498" s="27">
        <v>0.24</v>
      </c>
      <c r="E498" s="29">
        <f>단가대비표!O127</f>
        <v>0</v>
      </c>
      <c r="F498" s="32">
        <f t="shared" si="124"/>
        <v>0</v>
      </c>
      <c r="G498" s="29">
        <f>단가대비표!P127</f>
        <v>286219</v>
      </c>
      <c r="H498" s="32">
        <f t="shared" si="125"/>
        <v>68692.5</v>
      </c>
      <c r="I498" s="29">
        <f>단가대비표!V127</f>
        <v>0</v>
      </c>
      <c r="J498" s="32">
        <f t="shared" si="126"/>
        <v>0</v>
      </c>
      <c r="K498" s="29">
        <f t="shared" si="127"/>
        <v>286219</v>
      </c>
      <c r="L498" s="32">
        <f t="shared" si="127"/>
        <v>68692.5</v>
      </c>
      <c r="M498" s="26" t="s">
        <v>52</v>
      </c>
      <c r="N498" s="1" t="s">
        <v>62</v>
      </c>
      <c r="O498" s="1" t="s">
        <v>710</v>
      </c>
      <c r="P498" s="1" t="s">
        <v>64</v>
      </c>
      <c r="Q498" s="1" t="s">
        <v>64</v>
      </c>
      <c r="R498" s="1" t="s">
        <v>63</v>
      </c>
      <c r="X498">
        <v>3</v>
      </c>
      <c r="AV498" s="1" t="s">
        <v>52</v>
      </c>
      <c r="AW498" s="1" t="s">
        <v>1237</v>
      </c>
      <c r="AX498" s="1" t="s">
        <v>52</v>
      </c>
      <c r="AY498" s="1" t="s">
        <v>52</v>
      </c>
      <c r="AZ498" s="1" t="s">
        <v>52</v>
      </c>
    </row>
    <row r="499" spans="1:52" ht="30" customHeight="1" x14ac:dyDescent="0.3">
      <c r="A499" s="26" t="s">
        <v>696</v>
      </c>
      <c r="B499" s="26" t="s">
        <v>697</v>
      </c>
      <c r="C499" s="26" t="s">
        <v>556</v>
      </c>
      <c r="D499" s="27">
        <v>1</v>
      </c>
      <c r="E499" s="29">
        <f>TRUNC(SUMIF(X494:X499, RIGHTB(O499, 1), H494:H499)*U499, 2)</f>
        <v>2060.77</v>
      </c>
      <c r="F499" s="32">
        <f t="shared" si="124"/>
        <v>2060.6999999999998</v>
      </c>
      <c r="G499" s="29">
        <v>0</v>
      </c>
      <c r="H499" s="32">
        <f t="shared" si="125"/>
        <v>0</v>
      </c>
      <c r="I499" s="29">
        <v>0</v>
      </c>
      <c r="J499" s="32">
        <f t="shared" si="126"/>
        <v>0</v>
      </c>
      <c r="K499" s="29">
        <f t="shared" si="127"/>
        <v>2060.6999999999998</v>
      </c>
      <c r="L499" s="32">
        <f t="shared" si="127"/>
        <v>2060.6999999999998</v>
      </c>
      <c r="M499" s="26" t="s">
        <v>52</v>
      </c>
      <c r="N499" s="1" t="s">
        <v>62</v>
      </c>
      <c r="O499" s="1" t="s">
        <v>1174</v>
      </c>
      <c r="P499" s="1" t="s">
        <v>64</v>
      </c>
      <c r="Q499" s="1" t="s">
        <v>64</v>
      </c>
      <c r="R499" s="1" t="s">
        <v>64</v>
      </c>
      <c r="S499">
        <v>1</v>
      </c>
      <c r="T499">
        <v>0</v>
      </c>
      <c r="U499">
        <v>0.03</v>
      </c>
      <c r="AV499" s="1" t="s">
        <v>52</v>
      </c>
      <c r="AW499" s="1" t="s">
        <v>1238</v>
      </c>
      <c r="AX499" s="1" t="s">
        <v>52</v>
      </c>
      <c r="AY499" s="1" t="s">
        <v>52</v>
      </c>
      <c r="AZ499" s="1" t="s">
        <v>52</v>
      </c>
    </row>
    <row r="500" spans="1:52" ht="30" customHeight="1" x14ac:dyDescent="0.3">
      <c r="A500" s="26" t="s">
        <v>631</v>
      </c>
      <c r="B500" s="26" t="s">
        <v>52</v>
      </c>
      <c r="C500" s="26" t="s">
        <v>52</v>
      </c>
      <c r="D500" s="27"/>
      <c r="E500" s="29"/>
      <c r="F500" s="32">
        <f>TRUNC(SUMIF(N494:N499, N493, F494:F499),0)</f>
        <v>8837</v>
      </c>
      <c r="G500" s="29"/>
      <c r="H500" s="32">
        <f>TRUNC(SUMIF(N494:N499, N493, H494:H499),0)</f>
        <v>68692</v>
      </c>
      <c r="I500" s="29"/>
      <c r="J500" s="32">
        <f>TRUNC(SUMIF(N494:N499, N493, J494:J499),0)</f>
        <v>0</v>
      </c>
      <c r="K500" s="29"/>
      <c r="L500" s="32">
        <f>F500+H500+J500</f>
        <v>77529</v>
      </c>
      <c r="M500" s="26" t="s">
        <v>52</v>
      </c>
      <c r="N500" s="1" t="s">
        <v>166</v>
      </c>
      <c r="O500" s="1" t="s">
        <v>166</v>
      </c>
      <c r="P500" s="1" t="s">
        <v>52</v>
      </c>
      <c r="Q500" s="1" t="s">
        <v>52</v>
      </c>
      <c r="R500" s="1" t="s">
        <v>52</v>
      </c>
      <c r="AV500" s="1" t="s">
        <v>52</v>
      </c>
      <c r="AW500" s="1" t="s">
        <v>52</v>
      </c>
      <c r="AX500" s="1" t="s">
        <v>52</v>
      </c>
      <c r="AY500" s="1" t="s">
        <v>52</v>
      </c>
      <c r="AZ500" s="1" t="s">
        <v>52</v>
      </c>
    </row>
    <row r="501" spans="1:52" ht="30" customHeight="1" x14ac:dyDescent="0.3">
      <c r="A501" s="27"/>
      <c r="B501" s="27"/>
      <c r="C501" s="27"/>
      <c r="D501" s="27"/>
      <c r="E501" s="29"/>
      <c r="F501" s="32"/>
      <c r="G501" s="29"/>
      <c r="H501" s="32"/>
      <c r="I501" s="29"/>
      <c r="J501" s="32"/>
      <c r="K501" s="29"/>
      <c r="L501" s="32"/>
      <c r="M501" s="27"/>
    </row>
    <row r="502" spans="1:52" ht="30" customHeight="1" x14ac:dyDescent="0.3">
      <c r="A502" s="23" t="s">
        <v>1239</v>
      </c>
      <c r="B502" s="24"/>
      <c r="C502" s="24"/>
      <c r="D502" s="24"/>
      <c r="E502" s="28"/>
      <c r="F502" s="31"/>
      <c r="G502" s="28"/>
      <c r="H502" s="31"/>
      <c r="I502" s="28"/>
      <c r="J502" s="31"/>
      <c r="K502" s="28"/>
      <c r="L502" s="31"/>
      <c r="M502" s="25"/>
      <c r="N502" s="1" t="s">
        <v>68</v>
      </c>
    </row>
    <row r="503" spans="1:52" ht="30" customHeight="1" x14ac:dyDescent="0.3">
      <c r="A503" s="26" t="s">
        <v>1232</v>
      </c>
      <c r="B503" s="26" t="s">
        <v>66</v>
      </c>
      <c r="C503" s="26" t="s">
        <v>60</v>
      </c>
      <c r="D503" s="27">
        <v>1</v>
      </c>
      <c r="E503" s="29">
        <f>단가대비표!O88</f>
        <v>8998</v>
      </c>
      <c r="F503" s="32">
        <f t="shared" ref="F503:F508" si="128">TRUNC(E503*D503,1)</f>
        <v>8998</v>
      </c>
      <c r="G503" s="29">
        <f>단가대비표!P88</f>
        <v>0</v>
      </c>
      <c r="H503" s="32">
        <f t="shared" ref="H503:H508" si="129">TRUNC(G503*D503,1)</f>
        <v>0</v>
      </c>
      <c r="I503" s="29">
        <f>단가대비표!V88</f>
        <v>0</v>
      </c>
      <c r="J503" s="32">
        <f t="shared" ref="J503:J508" si="130">TRUNC(I503*D503,1)</f>
        <v>0</v>
      </c>
      <c r="K503" s="29">
        <f t="shared" ref="K503:L508" si="131">TRUNC(E503+G503+I503,1)</f>
        <v>8998</v>
      </c>
      <c r="L503" s="32">
        <f t="shared" si="131"/>
        <v>8998</v>
      </c>
      <c r="M503" s="26" t="s">
        <v>52</v>
      </c>
      <c r="N503" s="1" t="s">
        <v>68</v>
      </c>
      <c r="O503" s="1" t="s">
        <v>1240</v>
      </c>
      <c r="P503" s="1" t="s">
        <v>64</v>
      </c>
      <c r="Q503" s="1" t="s">
        <v>64</v>
      </c>
      <c r="R503" s="1" t="s">
        <v>63</v>
      </c>
      <c r="V503">
        <v>1</v>
      </c>
      <c r="W503">
        <v>2</v>
      </c>
      <c r="AV503" s="1" t="s">
        <v>52</v>
      </c>
      <c r="AW503" s="1" t="s">
        <v>1241</v>
      </c>
      <c r="AX503" s="1" t="s">
        <v>52</v>
      </c>
      <c r="AY503" s="1" t="s">
        <v>52</v>
      </c>
      <c r="AZ503" s="1" t="s">
        <v>52</v>
      </c>
    </row>
    <row r="504" spans="1:52" ht="30" customHeight="1" x14ac:dyDescent="0.3">
      <c r="A504" s="26" t="s">
        <v>1232</v>
      </c>
      <c r="B504" s="26" t="s">
        <v>66</v>
      </c>
      <c r="C504" s="26" t="s">
        <v>60</v>
      </c>
      <c r="D504" s="27">
        <v>0.1</v>
      </c>
      <c r="E504" s="29">
        <f>단가대비표!O88</f>
        <v>8998</v>
      </c>
      <c r="F504" s="32">
        <f t="shared" si="128"/>
        <v>899.8</v>
      </c>
      <c r="G504" s="29">
        <f>단가대비표!P88</f>
        <v>0</v>
      </c>
      <c r="H504" s="32">
        <f t="shared" si="129"/>
        <v>0</v>
      </c>
      <c r="I504" s="29">
        <f>단가대비표!V88</f>
        <v>0</v>
      </c>
      <c r="J504" s="32">
        <f t="shared" si="130"/>
        <v>0</v>
      </c>
      <c r="K504" s="29">
        <f t="shared" si="131"/>
        <v>8998</v>
      </c>
      <c r="L504" s="32">
        <f t="shared" si="131"/>
        <v>899.8</v>
      </c>
      <c r="M504" s="26" t="s">
        <v>52</v>
      </c>
      <c r="N504" s="1" t="s">
        <v>68</v>
      </c>
      <c r="O504" s="1" t="s">
        <v>1240</v>
      </c>
      <c r="P504" s="1" t="s">
        <v>64</v>
      </c>
      <c r="Q504" s="1" t="s">
        <v>64</v>
      </c>
      <c r="R504" s="1" t="s">
        <v>63</v>
      </c>
      <c r="AV504" s="1" t="s">
        <v>52</v>
      </c>
      <c r="AW504" s="1" t="s">
        <v>1241</v>
      </c>
      <c r="AX504" s="1" t="s">
        <v>52</v>
      </c>
      <c r="AY504" s="1" t="s">
        <v>52</v>
      </c>
      <c r="AZ504" s="1" t="s">
        <v>52</v>
      </c>
    </row>
    <row r="505" spans="1:52" ht="30" customHeight="1" x14ac:dyDescent="0.3">
      <c r="A505" s="26" t="s">
        <v>1169</v>
      </c>
      <c r="B505" s="26" t="s">
        <v>1170</v>
      </c>
      <c r="C505" s="26" t="s">
        <v>556</v>
      </c>
      <c r="D505" s="27">
        <v>1</v>
      </c>
      <c r="E505" s="29">
        <f>TRUNC(SUMIF(V503:V508, RIGHTB(O505, 1), F503:F508)*U505, 2)</f>
        <v>1799.6</v>
      </c>
      <c r="F505" s="32">
        <f t="shared" si="128"/>
        <v>1799.6</v>
      </c>
      <c r="G505" s="29">
        <v>0</v>
      </c>
      <c r="H505" s="32">
        <f t="shared" si="129"/>
        <v>0</v>
      </c>
      <c r="I505" s="29">
        <v>0</v>
      </c>
      <c r="J505" s="32">
        <f t="shared" si="130"/>
        <v>0</v>
      </c>
      <c r="K505" s="29">
        <f t="shared" si="131"/>
        <v>1799.6</v>
      </c>
      <c r="L505" s="32">
        <f t="shared" si="131"/>
        <v>1799.6</v>
      </c>
      <c r="M505" s="26" t="s">
        <v>52</v>
      </c>
      <c r="N505" s="1" t="s">
        <v>68</v>
      </c>
      <c r="O505" s="1" t="s">
        <v>557</v>
      </c>
      <c r="P505" s="1" t="s">
        <v>64</v>
      </c>
      <c r="Q505" s="1" t="s">
        <v>64</v>
      </c>
      <c r="R505" s="1" t="s">
        <v>64</v>
      </c>
      <c r="S505">
        <v>0</v>
      </c>
      <c r="T505">
        <v>0</v>
      </c>
      <c r="U505">
        <v>0.2</v>
      </c>
      <c r="AV505" s="1" t="s">
        <v>52</v>
      </c>
      <c r="AW505" s="1" t="s">
        <v>1242</v>
      </c>
      <c r="AX505" s="1" t="s">
        <v>52</v>
      </c>
      <c r="AY505" s="1" t="s">
        <v>52</v>
      </c>
      <c r="AZ505" s="1" t="s">
        <v>52</v>
      </c>
    </row>
    <row r="506" spans="1:52" ht="30" customHeight="1" x14ac:dyDescent="0.3">
      <c r="A506" s="26" t="s">
        <v>690</v>
      </c>
      <c r="B506" s="26" t="s">
        <v>691</v>
      </c>
      <c r="C506" s="26" t="s">
        <v>556</v>
      </c>
      <c r="D506" s="27">
        <v>1</v>
      </c>
      <c r="E506" s="29">
        <f>TRUNC(SUMIF(W503:W508, RIGHTB(O506, 1), F503:F508)*U506, 2)</f>
        <v>179.96</v>
      </c>
      <c r="F506" s="32">
        <f t="shared" si="128"/>
        <v>179.9</v>
      </c>
      <c r="G506" s="29">
        <v>0</v>
      </c>
      <c r="H506" s="32">
        <f t="shared" si="129"/>
        <v>0</v>
      </c>
      <c r="I506" s="29">
        <v>0</v>
      </c>
      <c r="J506" s="32">
        <f t="shared" si="130"/>
        <v>0</v>
      </c>
      <c r="K506" s="29">
        <f t="shared" si="131"/>
        <v>179.9</v>
      </c>
      <c r="L506" s="32">
        <f t="shared" si="131"/>
        <v>179.9</v>
      </c>
      <c r="M506" s="26" t="s">
        <v>52</v>
      </c>
      <c r="N506" s="1" t="s">
        <v>68</v>
      </c>
      <c r="O506" s="1" t="s">
        <v>698</v>
      </c>
      <c r="P506" s="1" t="s">
        <v>64</v>
      </c>
      <c r="Q506" s="1" t="s">
        <v>64</v>
      </c>
      <c r="R506" s="1" t="s">
        <v>64</v>
      </c>
      <c r="S506">
        <v>0</v>
      </c>
      <c r="T506">
        <v>0</v>
      </c>
      <c r="U506">
        <v>0.02</v>
      </c>
      <c r="AV506" s="1" t="s">
        <v>52</v>
      </c>
      <c r="AW506" s="1" t="s">
        <v>1243</v>
      </c>
      <c r="AX506" s="1" t="s">
        <v>52</v>
      </c>
      <c r="AY506" s="1" t="s">
        <v>52</v>
      </c>
      <c r="AZ506" s="1" t="s">
        <v>52</v>
      </c>
    </row>
    <row r="507" spans="1:52" ht="30" customHeight="1" x14ac:dyDescent="0.3">
      <c r="A507" s="26" t="s">
        <v>709</v>
      </c>
      <c r="B507" s="26" t="s">
        <v>624</v>
      </c>
      <c r="C507" s="26" t="s">
        <v>625</v>
      </c>
      <c r="D507" s="27">
        <v>0.40799999999999997</v>
      </c>
      <c r="E507" s="29">
        <f>단가대비표!O127</f>
        <v>0</v>
      </c>
      <c r="F507" s="32">
        <f t="shared" si="128"/>
        <v>0</v>
      </c>
      <c r="G507" s="29">
        <f>단가대비표!P127</f>
        <v>286219</v>
      </c>
      <c r="H507" s="32">
        <f t="shared" si="129"/>
        <v>116777.3</v>
      </c>
      <c r="I507" s="29">
        <f>단가대비표!V127</f>
        <v>0</v>
      </c>
      <c r="J507" s="32">
        <f t="shared" si="130"/>
        <v>0</v>
      </c>
      <c r="K507" s="29">
        <f t="shared" si="131"/>
        <v>286219</v>
      </c>
      <c r="L507" s="32">
        <f t="shared" si="131"/>
        <v>116777.3</v>
      </c>
      <c r="M507" s="26" t="s">
        <v>52</v>
      </c>
      <c r="N507" s="1" t="s">
        <v>68</v>
      </c>
      <c r="O507" s="1" t="s">
        <v>710</v>
      </c>
      <c r="P507" s="1" t="s">
        <v>64</v>
      </c>
      <c r="Q507" s="1" t="s">
        <v>64</v>
      </c>
      <c r="R507" s="1" t="s">
        <v>63</v>
      </c>
      <c r="X507">
        <v>3</v>
      </c>
      <c r="AV507" s="1" t="s">
        <v>52</v>
      </c>
      <c r="AW507" s="1" t="s">
        <v>1244</v>
      </c>
      <c r="AX507" s="1" t="s">
        <v>52</v>
      </c>
      <c r="AY507" s="1" t="s">
        <v>52</v>
      </c>
      <c r="AZ507" s="1" t="s">
        <v>52</v>
      </c>
    </row>
    <row r="508" spans="1:52" ht="30" customHeight="1" x14ac:dyDescent="0.3">
      <c r="A508" s="26" t="s">
        <v>696</v>
      </c>
      <c r="B508" s="26" t="s">
        <v>697</v>
      </c>
      <c r="C508" s="26" t="s">
        <v>556</v>
      </c>
      <c r="D508" s="27">
        <v>1</v>
      </c>
      <c r="E508" s="29">
        <f>TRUNC(SUMIF(X503:X508, RIGHTB(O508, 1), H503:H508)*U508, 2)</f>
        <v>3503.31</v>
      </c>
      <c r="F508" s="32">
        <f t="shared" si="128"/>
        <v>3503.3</v>
      </c>
      <c r="G508" s="29">
        <v>0</v>
      </c>
      <c r="H508" s="32">
        <f t="shared" si="129"/>
        <v>0</v>
      </c>
      <c r="I508" s="29">
        <v>0</v>
      </c>
      <c r="J508" s="32">
        <f t="shared" si="130"/>
        <v>0</v>
      </c>
      <c r="K508" s="29">
        <f t="shared" si="131"/>
        <v>3503.3</v>
      </c>
      <c r="L508" s="32">
        <f t="shared" si="131"/>
        <v>3503.3</v>
      </c>
      <c r="M508" s="26" t="s">
        <v>52</v>
      </c>
      <c r="N508" s="1" t="s">
        <v>68</v>
      </c>
      <c r="O508" s="1" t="s">
        <v>1174</v>
      </c>
      <c r="P508" s="1" t="s">
        <v>64</v>
      </c>
      <c r="Q508" s="1" t="s">
        <v>64</v>
      </c>
      <c r="R508" s="1" t="s">
        <v>64</v>
      </c>
      <c r="S508">
        <v>1</v>
      </c>
      <c r="T508">
        <v>0</v>
      </c>
      <c r="U508">
        <v>0.03</v>
      </c>
      <c r="AV508" s="1" t="s">
        <v>52</v>
      </c>
      <c r="AW508" s="1" t="s">
        <v>1245</v>
      </c>
      <c r="AX508" s="1" t="s">
        <v>52</v>
      </c>
      <c r="AY508" s="1" t="s">
        <v>52</v>
      </c>
      <c r="AZ508" s="1" t="s">
        <v>52</v>
      </c>
    </row>
    <row r="509" spans="1:52" ht="30" customHeight="1" x14ac:dyDescent="0.3">
      <c r="A509" s="26" t="s">
        <v>631</v>
      </c>
      <c r="B509" s="26" t="s">
        <v>52</v>
      </c>
      <c r="C509" s="26" t="s">
        <v>52</v>
      </c>
      <c r="D509" s="27"/>
      <c r="E509" s="29"/>
      <c r="F509" s="32">
        <f>TRUNC(SUMIF(N503:N508, N502, F503:F508),0)</f>
        <v>15380</v>
      </c>
      <c r="G509" s="29"/>
      <c r="H509" s="32">
        <f>TRUNC(SUMIF(N503:N508, N502, H503:H508),0)</f>
        <v>116777</v>
      </c>
      <c r="I509" s="29"/>
      <c r="J509" s="32">
        <f>TRUNC(SUMIF(N503:N508, N502, J503:J508),0)</f>
        <v>0</v>
      </c>
      <c r="K509" s="29"/>
      <c r="L509" s="32">
        <f>F509+H509+J509</f>
        <v>132157</v>
      </c>
      <c r="M509" s="26" t="s">
        <v>52</v>
      </c>
      <c r="N509" s="1" t="s">
        <v>166</v>
      </c>
      <c r="O509" s="1" t="s">
        <v>166</v>
      </c>
      <c r="P509" s="1" t="s">
        <v>52</v>
      </c>
      <c r="Q509" s="1" t="s">
        <v>52</v>
      </c>
      <c r="R509" s="1" t="s">
        <v>52</v>
      </c>
      <c r="AV509" s="1" t="s">
        <v>52</v>
      </c>
      <c r="AW509" s="1" t="s">
        <v>52</v>
      </c>
      <c r="AX509" s="1" t="s">
        <v>52</v>
      </c>
      <c r="AY509" s="1" t="s">
        <v>52</v>
      </c>
      <c r="AZ509" s="1" t="s">
        <v>52</v>
      </c>
    </row>
    <row r="510" spans="1:52" ht="30" customHeight="1" x14ac:dyDescent="0.3">
      <c r="A510" s="27"/>
      <c r="B510" s="27"/>
      <c r="C510" s="27"/>
      <c r="D510" s="27"/>
      <c r="E510" s="29"/>
      <c r="F510" s="32"/>
      <c r="G510" s="29"/>
      <c r="H510" s="32"/>
      <c r="I510" s="29"/>
      <c r="J510" s="32"/>
      <c r="K510" s="29"/>
      <c r="L510" s="32"/>
      <c r="M510" s="27"/>
    </row>
    <row r="511" spans="1:52" ht="30" customHeight="1" x14ac:dyDescent="0.3">
      <c r="A511" s="23" t="s">
        <v>1246</v>
      </c>
      <c r="B511" s="24"/>
      <c r="C511" s="24"/>
      <c r="D511" s="24"/>
      <c r="E511" s="28"/>
      <c r="F511" s="31"/>
      <c r="G511" s="28"/>
      <c r="H511" s="31"/>
      <c r="I511" s="28"/>
      <c r="J511" s="31"/>
      <c r="K511" s="28"/>
      <c r="L511" s="31"/>
      <c r="M511" s="25"/>
      <c r="N511" s="1" t="s">
        <v>339</v>
      </c>
    </row>
    <row r="512" spans="1:52" ht="30" customHeight="1" x14ac:dyDescent="0.3">
      <c r="A512" s="26" t="s">
        <v>336</v>
      </c>
      <c r="B512" s="26" t="s">
        <v>337</v>
      </c>
      <c r="C512" s="26" t="s">
        <v>60</v>
      </c>
      <c r="D512" s="27">
        <v>1</v>
      </c>
      <c r="E512" s="29">
        <f>단가대비표!O89</f>
        <v>3694</v>
      </c>
      <c r="F512" s="32">
        <f>TRUNC(E512*D512,1)</f>
        <v>3694</v>
      </c>
      <c r="G512" s="29">
        <f>단가대비표!P89</f>
        <v>0</v>
      </c>
      <c r="H512" s="32">
        <f>TRUNC(G512*D512,1)</f>
        <v>0</v>
      </c>
      <c r="I512" s="29">
        <f>단가대비표!V89</f>
        <v>0</v>
      </c>
      <c r="J512" s="32">
        <f>TRUNC(I512*D512,1)</f>
        <v>0</v>
      </c>
      <c r="K512" s="29">
        <f t="shared" ref="K512:L516" si="132">TRUNC(E512+G512+I512,1)</f>
        <v>3694</v>
      </c>
      <c r="L512" s="32">
        <f t="shared" si="132"/>
        <v>3694</v>
      </c>
      <c r="M512" s="26" t="s">
        <v>52</v>
      </c>
      <c r="N512" s="1" t="s">
        <v>339</v>
      </c>
      <c r="O512" s="1" t="s">
        <v>1247</v>
      </c>
      <c r="P512" s="1" t="s">
        <v>64</v>
      </c>
      <c r="Q512" s="1" t="s">
        <v>64</v>
      </c>
      <c r="R512" s="1" t="s">
        <v>63</v>
      </c>
      <c r="V512">
        <v>1</v>
      </c>
      <c r="AV512" s="1" t="s">
        <v>52</v>
      </c>
      <c r="AW512" s="1" t="s">
        <v>1248</v>
      </c>
      <c r="AX512" s="1" t="s">
        <v>52</v>
      </c>
      <c r="AY512" s="1" t="s">
        <v>52</v>
      </c>
      <c r="AZ512" s="1" t="s">
        <v>52</v>
      </c>
    </row>
    <row r="513" spans="1:52" ht="30" customHeight="1" x14ac:dyDescent="0.3">
      <c r="A513" s="26" t="s">
        <v>336</v>
      </c>
      <c r="B513" s="26" t="s">
        <v>337</v>
      </c>
      <c r="C513" s="26" t="s">
        <v>60</v>
      </c>
      <c r="D513" s="27">
        <v>0.1</v>
      </c>
      <c r="E513" s="29">
        <f>단가대비표!O89</f>
        <v>3694</v>
      </c>
      <c r="F513" s="32">
        <f>TRUNC(E513*D513,1)</f>
        <v>369.4</v>
      </c>
      <c r="G513" s="29">
        <f>단가대비표!P89</f>
        <v>0</v>
      </c>
      <c r="H513" s="32">
        <f>TRUNC(G513*D513,1)</f>
        <v>0</v>
      </c>
      <c r="I513" s="29">
        <f>단가대비표!V89</f>
        <v>0</v>
      </c>
      <c r="J513" s="32">
        <f>TRUNC(I513*D513,1)</f>
        <v>0</v>
      </c>
      <c r="K513" s="29">
        <f t="shared" si="132"/>
        <v>3694</v>
      </c>
      <c r="L513" s="32">
        <f t="shared" si="132"/>
        <v>369.4</v>
      </c>
      <c r="M513" s="26" t="s">
        <v>52</v>
      </c>
      <c r="N513" s="1" t="s">
        <v>339</v>
      </c>
      <c r="O513" s="1" t="s">
        <v>1247</v>
      </c>
      <c r="P513" s="1" t="s">
        <v>64</v>
      </c>
      <c r="Q513" s="1" t="s">
        <v>64</v>
      </c>
      <c r="R513" s="1" t="s">
        <v>63</v>
      </c>
      <c r="AV513" s="1" t="s">
        <v>52</v>
      </c>
      <c r="AW513" s="1" t="s">
        <v>1248</v>
      </c>
      <c r="AX513" s="1" t="s">
        <v>52</v>
      </c>
      <c r="AY513" s="1" t="s">
        <v>52</v>
      </c>
      <c r="AZ513" s="1" t="s">
        <v>52</v>
      </c>
    </row>
    <row r="514" spans="1:52" ht="30" customHeight="1" x14ac:dyDescent="0.3">
      <c r="A514" s="26" t="s">
        <v>690</v>
      </c>
      <c r="B514" s="26" t="s">
        <v>691</v>
      </c>
      <c r="C514" s="26" t="s">
        <v>556</v>
      </c>
      <c r="D514" s="27">
        <v>1</v>
      </c>
      <c r="E514" s="29">
        <f>TRUNC(SUMIF(V512:V516, RIGHTB(O514, 1), F512:F516)*U514, 2)</f>
        <v>73.88</v>
      </c>
      <c r="F514" s="32">
        <f>TRUNC(E514*D514,1)</f>
        <v>73.8</v>
      </c>
      <c r="G514" s="29">
        <v>0</v>
      </c>
      <c r="H514" s="32">
        <f>TRUNC(G514*D514,1)</f>
        <v>0</v>
      </c>
      <c r="I514" s="29">
        <v>0</v>
      </c>
      <c r="J514" s="32">
        <f>TRUNC(I514*D514,1)</f>
        <v>0</v>
      </c>
      <c r="K514" s="29">
        <f t="shared" si="132"/>
        <v>73.8</v>
      </c>
      <c r="L514" s="32">
        <f t="shared" si="132"/>
        <v>73.8</v>
      </c>
      <c r="M514" s="26" t="s">
        <v>52</v>
      </c>
      <c r="N514" s="1" t="s">
        <v>339</v>
      </c>
      <c r="O514" s="1" t="s">
        <v>557</v>
      </c>
      <c r="P514" s="1" t="s">
        <v>64</v>
      </c>
      <c r="Q514" s="1" t="s">
        <v>64</v>
      </c>
      <c r="R514" s="1" t="s">
        <v>64</v>
      </c>
      <c r="S514">
        <v>0</v>
      </c>
      <c r="T514">
        <v>0</v>
      </c>
      <c r="U514">
        <v>0.02</v>
      </c>
      <c r="AV514" s="1" t="s">
        <v>52</v>
      </c>
      <c r="AW514" s="1" t="s">
        <v>1249</v>
      </c>
      <c r="AX514" s="1" t="s">
        <v>52</v>
      </c>
      <c r="AY514" s="1" t="s">
        <v>52</v>
      </c>
      <c r="AZ514" s="1" t="s">
        <v>52</v>
      </c>
    </row>
    <row r="515" spans="1:52" ht="30" customHeight="1" x14ac:dyDescent="0.3">
      <c r="A515" s="26" t="s">
        <v>709</v>
      </c>
      <c r="B515" s="26" t="s">
        <v>624</v>
      </c>
      <c r="C515" s="26" t="s">
        <v>625</v>
      </c>
      <c r="D515" s="27">
        <v>0.08</v>
      </c>
      <c r="E515" s="29">
        <f>단가대비표!O127</f>
        <v>0</v>
      </c>
      <c r="F515" s="32">
        <f>TRUNC(E515*D515,1)</f>
        <v>0</v>
      </c>
      <c r="G515" s="29">
        <f>단가대비표!P127</f>
        <v>286219</v>
      </c>
      <c r="H515" s="32">
        <f>TRUNC(G515*D515,1)</f>
        <v>22897.5</v>
      </c>
      <c r="I515" s="29">
        <f>단가대비표!V127</f>
        <v>0</v>
      </c>
      <c r="J515" s="32">
        <f>TRUNC(I515*D515,1)</f>
        <v>0</v>
      </c>
      <c r="K515" s="29">
        <f t="shared" si="132"/>
        <v>286219</v>
      </c>
      <c r="L515" s="32">
        <f t="shared" si="132"/>
        <v>22897.5</v>
      </c>
      <c r="M515" s="26" t="s">
        <v>52</v>
      </c>
      <c r="N515" s="1" t="s">
        <v>339</v>
      </c>
      <c r="O515" s="1" t="s">
        <v>710</v>
      </c>
      <c r="P515" s="1" t="s">
        <v>64</v>
      </c>
      <c r="Q515" s="1" t="s">
        <v>64</v>
      </c>
      <c r="R515" s="1" t="s">
        <v>63</v>
      </c>
      <c r="W515">
        <v>2</v>
      </c>
      <c r="AV515" s="1" t="s">
        <v>52</v>
      </c>
      <c r="AW515" s="1" t="s">
        <v>1250</v>
      </c>
      <c r="AX515" s="1" t="s">
        <v>52</v>
      </c>
      <c r="AY515" s="1" t="s">
        <v>52</v>
      </c>
      <c r="AZ515" s="1" t="s">
        <v>52</v>
      </c>
    </row>
    <row r="516" spans="1:52" ht="30" customHeight="1" x14ac:dyDescent="0.3">
      <c r="A516" s="26" t="s">
        <v>696</v>
      </c>
      <c r="B516" s="26" t="s">
        <v>697</v>
      </c>
      <c r="C516" s="26" t="s">
        <v>556</v>
      </c>
      <c r="D516" s="27">
        <v>1</v>
      </c>
      <c r="E516" s="29">
        <f>TRUNC(SUMIF(W512:W516, RIGHTB(O516, 1), H512:H516)*U516, 2)</f>
        <v>686.92</v>
      </c>
      <c r="F516" s="32">
        <f>TRUNC(E516*D516,1)</f>
        <v>686.9</v>
      </c>
      <c r="G516" s="29">
        <v>0</v>
      </c>
      <c r="H516" s="32">
        <f>TRUNC(G516*D516,1)</f>
        <v>0</v>
      </c>
      <c r="I516" s="29">
        <v>0</v>
      </c>
      <c r="J516" s="32">
        <f>TRUNC(I516*D516,1)</f>
        <v>0</v>
      </c>
      <c r="K516" s="29">
        <f t="shared" si="132"/>
        <v>686.9</v>
      </c>
      <c r="L516" s="32">
        <f t="shared" si="132"/>
        <v>686.9</v>
      </c>
      <c r="M516" s="26" t="s">
        <v>52</v>
      </c>
      <c r="N516" s="1" t="s">
        <v>339</v>
      </c>
      <c r="O516" s="1" t="s">
        <v>698</v>
      </c>
      <c r="P516" s="1" t="s">
        <v>64</v>
      </c>
      <c r="Q516" s="1" t="s">
        <v>64</v>
      </c>
      <c r="R516" s="1" t="s">
        <v>64</v>
      </c>
      <c r="S516">
        <v>1</v>
      </c>
      <c r="T516">
        <v>0</v>
      </c>
      <c r="U516">
        <v>0.03</v>
      </c>
      <c r="AV516" s="1" t="s">
        <v>52</v>
      </c>
      <c r="AW516" s="1" t="s">
        <v>1251</v>
      </c>
      <c r="AX516" s="1" t="s">
        <v>52</v>
      </c>
      <c r="AY516" s="1" t="s">
        <v>52</v>
      </c>
      <c r="AZ516" s="1" t="s">
        <v>52</v>
      </c>
    </row>
    <row r="517" spans="1:52" ht="30" customHeight="1" x14ac:dyDescent="0.3">
      <c r="A517" s="26" t="s">
        <v>631</v>
      </c>
      <c r="B517" s="26" t="s">
        <v>52</v>
      </c>
      <c r="C517" s="26" t="s">
        <v>52</v>
      </c>
      <c r="D517" s="27"/>
      <c r="E517" s="29"/>
      <c r="F517" s="32">
        <f>TRUNC(SUMIF(N512:N516, N511, F512:F516),0)</f>
        <v>4824</v>
      </c>
      <c r="G517" s="29"/>
      <c r="H517" s="32">
        <f>TRUNC(SUMIF(N512:N516, N511, H512:H516),0)</f>
        <v>22897</v>
      </c>
      <c r="I517" s="29"/>
      <c r="J517" s="32">
        <f>TRUNC(SUMIF(N512:N516, N511, J512:J516),0)</f>
        <v>0</v>
      </c>
      <c r="K517" s="29"/>
      <c r="L517" s="32">
        <f>F517+H517+J517</f>
        <v>27721</v>
      </c>
      <c r="M517" s="26" t="s">
        <v>52</v>
      </c>
      <c r="N517" s="1" t="s">
        <v>166</v>
      </c>
      <c r="O517" s="1" t="s">
        <v>166</v>
      </c>
      <c r="P517" s="1" t="s">
        <v>52</v>
      </c>
      <c r="Q517" s="1" t="s">
        <v>52</v>
      </c>
      <c r="R517" s="1" t="s">
        <v>52</v>
      </c>
      <c r="AV517" s="1" t="s">
        <v>52</v>
      </c>
      <c r="AW517" s="1" t="s">
        <v>52</v>
      </c>
      <c r="AX517" s="1" t="s">
        <v>52</v>
      </c>
      <c r="AY517" s="1" t="s">
        <v>52</v>
      </c>
      <c r="AZ517" s="1" t="s">
        <v>52</v>
      </c>
    </row>
    <row r="518" spans="1:52" ht="30" customHeight="1" x14ac:dyDescent="0.3">
      <c r="A518" s="27"/>
      <c r="B518" s="27"/>
      <c r="C518" s="27"/>
      <c r="D518" s="27"/>
      <c r="E518" s="29"/>
      <c r="F518" s="32"/>
      <c r="G518" s="29"/>
      <c r="H518" s="32"/>
      <c r="I518" s="29"/>
      <c r="J518" s="32"/>
      <c r="K518" s="29"/>
      <c r="L518" s="32"/>
      <c r="M518" s="27"/>
    </row>
    <row r="519" spans="1:52" ht="30" customHeight="1" x14ac:dyDescent="0.3">
      <c r="A519" s="23" t="s">
        <v>1252</v>
      </c>
      <c r="B519" s="24"/>
      <c r="C519" s="24"/>
      <c r="D519" s="24"/>
      <c r="E519" s="28"/>
      <c r="F519" s="31"/>
      <c r="G519" s="28"/>
      <c r="H519" s="31"/>
      <c r="I519" s="28"/>
      <c r="J519" s="31"/>
      <c r="K519" s="28"/>
      <c r="L519" s="31"/>
      <c r="M519" s="25"/>
      <c r="N519" s="1" t="s">
        <v>187</v>
      </c>
    </row>
    <row r="520" spans="1:52" ht="30" customHeight="1" x14ac:dyDescent="0.3">
      <c r="A520" s="26" t="s">
        <v>184</v>
      </c>
      <c r="B520" s="26" t="s">
        <v>185</v>
      </c>
      <c r="C520" s="26" t="s">
        <v>60</v>
      </c>
      <c r="D520" s="27">
        <v>1</v>
      </c>
      <c r="E520" s="29">
        <f>단가대비표!O99</f>
        <v>690</v>
      </c>
      <c r="F520" s="32">
        <f>TRUNC(E520*D520,1)</f>
        <v>690</v>
      </c>
      <c r="G520" s="29">
        <f>단가대비표!P99</f>
        <v>0</v>
      </c>
      <c r="H520" s="32">
        <f>TRUNC(G520*D520,1)</f>
        <v>0</v>
      </c>
      <c r="I520" s="29">
        <f>단가대비표!V99</f>
        <v>0</v>
      </c>
      <c r="J520" s="32">
        <f>TRUNC(I520*D520,1)</f>
        <v>0</v>
      </c>
      <c r="K520" s="29">
        <f t="shared" ref="K520:L524" si="133">TRUNC(E520+G520+I520,1)</f>
        <v>690</v>
      </c>
      <c r="L520" s="32">
        <f t="shared" si="133"/>
        <v>690</v>
      </c>
      <c r="M520" s="26" t="s">
        <v>52</v>
      </c>
      <c r="N520" s="1" t="s">
        <v>187</v>
      </c>
      <c r="O520" s="1" t="s">
        <v>1253</v>
      </c>
      <c r="P520" s="1" t="s">
        <v>64</v>
      </c>
      <c r="Q520" s="1" t="s">
        <v>64</v>
      </c>
      <c r="R520" s="1" t="s">
        <v>63</v>
      </c>
      <c r="V520">
        <v>1</v>
      </c>
      <c r="AV520" s="1" t="s">
        <v>52</v>
      </c>
      <c r="AW520" s="1" t="s">
        <v>1254</v>
      </c>
      <c r="AX520" s="1" t="s">
        <v>52</v>
      </c>
      <c r="AY520" s="1" t="s">
        <v>52</v>
      </c>
      <c r="AZ520" s="1" t="s">
        <v>52</v>
      </c>
    </row>
    <row r="521" spans="1:52" ht="30" customHeight="1" x14ac:dyDescent="0.3">
      <c r="A521" s="26" t="s">
        <v>184</v>
      </c>
      <c r="B521" s="26" t="s">
        <v>185</v>
      </c>
      <c r="C521" s="26" t="s">
        <v>60</v>
      </c>
      <c r="D521" s="27">
        <v>0.1</v>
      </c>
      <c r="E521" s="29">
        <f>단가대비표!O99</f>
        <v>690</v>
      </c>
      <c r="F521" s="32">
        <f>TRUNC(E521*D521,1)</f>
        <v>69</v>
      </c>
      <c r="G521" s="29">
        <f>단가대비표!P99</f>
        <v>0</v>
      </c>
      <c r="H521" s="32">
        <f>TRUNC(G521*D521,1)</f>
        <v>0</v>
      </c>
      <c r="I521" s="29">
        <f>단가대비표!V99</f>
        <v>0</v>
      </c>
      <c r="J521" s="32">
        <f>TRUNC(I521*D521,1)</f>
        <v>0</v>
      </c>
      <c r="K521" s="29">
        <f t="shared" si="133"/>
        <v>690</v>
      </c>
      <c r="L521" s="32">
        <f t="shared" si="133"/>
        <v>69</v>
      </c>
      <c r="M521" s="26" t="s">
        <v>52</v>
      </c>
      <c r="N521" s="1" t="s">
        <v>187</v>
      </c>
      <c r="O521" s="1" t="s">
        <v>1253</v>
      </c>
      <c r="P521" s="1" t="s">
        <v>64</v>
      </c>
      <c r="Q521" s="1" t="s">
        <v>64</v>
      </c>
      <c r="R521" s="1" t="s">
        <v>63</v>
      </c>
      <c r="AV521" s="1" t="s">
        <v>52</v>
      </c>
      <c r="AW521" s="1" t="s">
        <v>1254</v>
      </c>
      <c r="AX521" s="1" t="s">
        <v>52</v>
      </c>
      <c r="AY521" s="1" t="s">
        <v>52</v>
      </c>
      <c r="AZ521" s="1" t="s">
        <v>52</v>
      </c>
    </row>
    <row r="522" spans="1:52" ht="30" customHeight="1" x14ac:dyDescent="0.3">
      <c r="A522" s="26" t="s">
        <v>690</v>
      </c>
      <c r="B522" s="26" t="s">
        <v>691</v>
      </c>
      <c r="C522" s="26" t="s">
        <v>556</v>
      </c>
      <c r="D522" s="27">
        <v>1</v>
      </c>
      <c r="E522" s="29">
        <f>TRUNC(SUMIF(V520:V524, RIGHTB(O522, 1), F520:F524)*U522, 2)</f>
        <v>13.8</v>
      </c>
      <c r="F522" s="32">
        <f>TRUNC(E522*D522,1)</f>
        <v>13.8</v>
      </c>
      <c r="G522" s="29">
        <v>0</v>
      </c>
      <c r="H522" s="32">
        <f>TRUNC(G522*D522,1)</f>
        <v>0</v>
      </c>
      <c r="I522" s="29">
        <v>0</v>
      </c>
      <c r="J522" s="32">
        <f>TRUNC(I522*D522,1)</f>
        <v>0</v>
      </c>
      <c r="K522" s="29">
        <f t="shared" si="133"/>
        <v>13.8</v>
      </c>
      <c r="L522" s="32">
        <f t="shared" si="133"/>
        <v>13.8</v>
      </c>
      <c r="M522" s="26" t="s">
        <v>52</v>
      </c>
      <c r="N522" s="1" t="s">
        <v>187</v>
      </c>
      <c r="O522" s="1" t="s">
        <v>557</v>
      </c>
      <c r="P522" s="1" t="s">
        <v>64</v>
      </c>
      <c r="Q522" s="1" t="s">
        <v>64</v>
      </c>
      <c r="R522" s="1" t="s">
        <v>64</v>
      </c>
      <c r="S522">
        <v>0</v>
      </c>
      <c r="T522">
        <v>0</v>
      </c>
      <c r="U522">
        <v>0.02</v>
      </c>
      <c r="AV522" s="1" t="s">
        <v>52</v>
      </c>
      <c r="AW522" s="1" t="s">
        <v>1255</v>
      </c>
      <c r="AX522" s="1" t="s">
        <v>52</v>
      </c>
      <c r="AY522" s="1" t="s">
        <v>52</v>
      </c>
      <c r="AZ522" s="1" t="s">
        <v>52</v>
      </c>
    </row>
    <row r="523" spans="1:52" ht="30" customHeight="1" x14ac:dyDescent="0.3">
      <c r="A523" s="26" t="s">
        <v>709</v>
      </c>
      <c r="B523" s="26" t="s">
        <v>624</v>
      </c>
      <c r="C523" s="26" t="s">
        <v>625</v>
      </c>
      <c r="D523" s="27">
        <v>5.28E-2</v>
      </c>
      <c r="E523" s="29">
        <f>단가대비표!O127</f>
        <v>0</v>
      </c>
      <c r="F523" s="32">
        <f>TRUNC(E523*D523,1)</f>
        <v>0</v>
      </c>
      <c r="G523" s="29">
        <f>단가대비표!P127</f>
        <v>286219</v>
      </c>
      <c r="H523" s="32">
        <f>TRUNC(G523*D523,1)</f>
        <v>15112.3</v>
      </c>
      <c r="I523" s="29">
        <f>단가대비표!V127</f>
        <v>0</v>
      </c>
      <c r="J523" s="32">
        <f>TRUNC(I523*D523,1)</f>
        <v>0</v>
      </c>
      <c r="K523" s="29">
        <f t="shared" si="133"/>
        <v>286219</v>
      </c>
      <c r="L523" s="32">
        <f t="shared" si="133"/>
        <v>15112.3</v>
      </c>
      <c r="M523" s="26" t="s">
        <v>52</v>
      </c>
      <c r="N523" s="1" t="s">
        <v>187</v>
      </c>
      <c r="O523" s="1" t="s">
        <v>710</v>
      </c>
      <c r="P523" s="1" t="s">
        <v>64</v>
      </c>
      <c r="Q523" s="1" t="s">
        <v>64</v>
      </c>
      <c r="R523" s="1" t="s">
        <v>63</v>
      </c>
      <c r="W523">
        <v>2</v>
      </c>
      <c r="AV523" s="1" t="s">
        <v>52</v>
      </c>
      <c r="AW523" s="1" t="s">
        <v>1256</v>
      </c>
      <c r="AX523" s="1" t="s">
        <v>52</v>
      </c>
      <c r="AY523" s="1" t="s">
        <v>52</v>
      </c>
      <c r="AZ523" s="1" t="s">
        <v>52</v>
      </c>
    </row>
    <row r="524" spans="1:52" ht="30" customHeight="1" x14ac:dyDescent="0.3">
      <c r="A524" s="26" t="s">
        <v>696</v>
      </c>
      <c r="B524" s="26" t="s">
        <v>697</v>
      </c>
      <c r="C524" s="26" t="s">
        <v>556</v>
      </c>
      <c r="D524" s="27">
        <v>1</v>
      </c>
      <c r="E524" s="29">
        <f>TRUNC(SUMIF(W520:W524, RIGHTB(O524, 1), H520:H524)*U524, 2)</f>
        <v>453.36</v>
      </c>
      <c r="F524" s="32">
        <f>TRUNC(E524*D524,1)</f>
        <v>453.3</v>
      </c>
      <c r="G524" s="29">
        <v>0</v>
      </c>
      <c r="H524" s="32">
        <f>TRUNC(G524*D524,1)</f>
        <v>0</v>
      </c>
      <c r="I524" s="29">
        <v>0</v>
      </c>
      <c r="J524" s="32">
        <f>TRUNC(I524*D524,1)</f>
        <v>0</v>
      </c>
      <c r="K524" s="29">
        <f t="shared" si="133"/>
        <v>453.3</v>
      </c>
      <c r="L524" s="32">
        <f t="shared" si="133"/>
        <v>453.3</v>
      </c>
      <c r="M524" s="26" t="s">
        <v>52</v>
      </c>
      <c r="N524" s="1" t="s">
        <v>187</v>
      </c>
      <c r="O524" s="1" t="s">
        <v>698</v>
      </c>
      <c r="P524" s="1" t="s">
        <v>64</v>
      </c>
      <c r="Q524" s="1" t="s">
        <v>64</v>
      </c>
      <c r="R524" s="1" t="s">
        <v>64</v>
      </c>
      <c r="S524">
        <v>1</v>
      </c>
      <c r="T524">
        <v>0</v>
      </c>
      <c r="U524">
        <v>0.03</v>
      </c>
      <c r="AV524" s="1" t="s">
        <v>52</v>
      </c>
      <c r="AW524" s="1" t="s">
        <v>1257</v>
      </c>
      <c r="AX524" s="1" t="s">
        <v>52</v>
      </c>
      <c r="AY524" s="1" t="s">
        <v>52</v>
      </c>
      <c r="AZ524" s="1" t="s">
        <v>52</v>
      </c>
    </row>
    <row r="525" spans="1:52" ht="30" customHeight="1" x14ac:dyDescent="0.3">
      <c r="A525" s="26" t="s">
        <v>631</v>
      </c>
      <c r="B525" s="26" t="s">
        <v>52</v>
      </c>
      <c r="C525" s="26" t="s">
        <v>52</v>
      </c>
      <c r="D525" s="27"/>
      <c r="E525" s="29"/>
      <c r="F525" s="32">
        <f>TRUNC(SUMIF(N520:N524, N519, F520:F524),0)</f>
        <v>1226</v>
      </c>
      <c r="G525" s="29"/>
      <c r="H525" s="32">
        <f>TRUNC(SUMIF(N520:N524, N519, H520:H524),0)</f>
        <v>15112</v>
      </c>
      <c r="I525" s="29"/>
      <c r="J525" s="32">
        <f>TRUNC(SUMIF(N520:N524, N519, J520:J524),0)</f>
        <v>0</v>
      </c>
      <c r="K525" s="29"/>
      <c r="L525" s="32">
        <f>F525+H525+J525</f>
        <v>16338</v>
      </c>
      <c r="M525" s="26" t="s">
        <v>52</v>
      </c>
      <c r="N525" s="1" t="s">
        <v>166</v>
      </c>
      <c r="O525" s="1" t="s">
        <v>166</v>
      </c>
      <c r="P525" s="1" t="s">
        <v>52</v>
      </c>
      <c r="Q525" s="1" t="s">
        <v>52</v>
      </c>
      <c r="R525" s="1" t="s">
        <v>52</v>
      </c>
      <c r="AV525" s="1" t="s">
        <v>52</v>
      </c>
      <c r="AW525" s="1" t="s">
        <v>52</v>
      </c>
      <c r="AX525" s="1" t="s">
        <v>52</v>
      </c>
      <c r="AY525" s="1" t="s">
        <v>52</v>
      </c>
      <c r="AZ525" s="1" t="s">
        <v>52</v>
      </c>
    </row>
    <row r="526" spans="1:52" ht="30" customHeight="1" x14ac:dyDescent="0.3">
      <c r="A526" s="27"/>
      <c r="B526" s="27"/>
      <c r="C526" s="27"/>
      <c r="D526" s="27"/>
      <c r="E526" s="29"/>
      <c r="F526" s="32"/>
      <c r="G526" s="29"/>
      <c r="H526" s="32"/>
      <c r="I526" s="29"/>
      <c r="J526" s="32"/>
      <c r="K526" s="29"/>
      <c r="L526" s="32"/>
      <c r="M526" s="27"/>
    </row>
    <row r="527" spans="1:52" ht="30" customHeight="1" x14ac:dyDescent="0.3">
      <c r="A527" s="23" t="s">
        <v>1258</v>
      </c>
      <c r="B527" s="24"/>
      <c r="C527" s="24"/>
      <c r="D527" s="24"/>
      <c r="E527" s="28"/>
      <c r="F527" s="31"/>
      <c r="G527" s="28"/>
      <c r="H527" s="31"/>
      <c r="I527" s="28"/>
      <c r="J527" s="31"/>
      <c r="K527" s="28"/>
      <c r="L527" s="31"/>
      <c r="M527" s="25"/>
      <c r="N527" s="1" t="s">
        <v>191</v>
      </c>
    </row>
    <row r="528" spans="1:52" ht="30" customHeight="1" x14ac:dyDescent="0.3">
      <c r="A528" s="26" t="s">
        <v>184</v>
      </c>
      <c r="B528" s="26" t="s">
        <v>189</v>
      </c>
      <c r="C528" s="26" t="s">
        <v>60</v>
      </c>
      <c r="D528" s="27">
        <v>1</v>
      </c>
      <c r="E528" s="29">
        <f>단가대비표!O100</f>
        <v>950</v>
      </c>
      <c r="F528" s="32">
        <f>TRUNC(E528*D528,1)</f>
        <v>950</v>
      </c>
      <c r="G528" s="29">
        <f>단가대비표!P100</f>
        <v>0</v>
      </c>
      <c r="H528" s="32">
        <f>TRUNC(G528*D528,1)</f>
        <v>0</v>
      </c>
      <c r="I528" s="29">
        <f>단가대비표!V100</f>
        <v>0</v>
      </c>
      <c r="J528" s="32">
        <f>TRUNC(I528*D528,1)</f>
        <v>0</v>
      </c>
      <c r="K528" s="29">
        <f t="shared" ref="K528:L532" si="134">TRUNC(E528+G528+I528,1)</f>
        <v>950</v>
      </c>
      <c r="L528" s="32">
        <f t="shared" si="134"/>
        <v>950</v>
      </c>
      <c r="M528" s="26" t="s">
        <v>52</v>
      </c>
      <c r="N528" s="1" t="s">
        <v>191</v>
      </c>
      <c r="O528" s="1" t="s">
        <v>1259</v>
      </c>
      <c r="P528" s="1" t="s">
        <v>64</v>
      </c>
      <c r="Q528" s="1" t="s">
        <v>64</v>
      </c>
      <c r="R528" s="1" t="s">
        <v>63</v>
      </c>
      <c r="V528">
        <v>1</v>
      </c>
      <c r="AV528" s="1" t="s">
        <v>52</v>
      </c>
      <c r="AW528" s="1" t="s">
        <v>1260</v>
      </c>
      <c r="AX528" s="1" t="s">
        <v>52</v>
      </c>
      <c r="AY528" s="1" t="s">
        <v>52</v>
      </c>
      <c r="AZ528" s="1" t="s">
        <v>52</v>
      </c>
    </row>
    <row r="529" spans="1:52" ht="30" customHeight="1" x14ac:dyDescent="0.3">
      <c r="A529" s="26" t="s">
        <v>184</v>
      </c>
      <c r="B529" s="26" t="s">
        <v>189</v>
      </c>
      <c r="C529" s="26" t="s">
        <v>60</v>
      </c>
      <c r="D529" s="27">
        <v>0.1</v>
      </c>
      <c r="E529" s="29">
        <f>단가대비표!O100</f>
        <v>950</v>
      </c>
      <c r="F529" s="32">
        <f>TRUNC(E529*D529,1)</f>
        <v>95</v>
      </c>
      <c r="G529" s="29">
        <f>단가대비표!P100</f>
        <v>0</v>
      </c>
      <c r="H529" s="32">
        <f>TRUNC(G529*D529,1)</f>
        <v>0</v>
      </c>
      <c r="I529" s="29">
        <f>단가대비표!V100</f>
        <v>0</v>
      </c>
      <c r="J529" s="32">
        <f>TRUNC(I529*D529,1)</f>
        <v>0</v>
      </c>
      <c r="K529" s="29">
        <f t="shared" si="134"/>
        <v>950</v>
      </c>
      <c r="L529" s="32">
        <f t="shared" si="134"/>
        <v>95</v>
      </c>
      <c r="M529" s="26" t="s">
        <v>52</v>
      </c>
      <c r="N529" s="1" t="s">
        <v>191</v>
      </c>
      <c r="O529" s="1" t="s">
        <v>1259</v>
      </c>
      <c r="P529" s="1" t="s">
        <v>64</v>
      </c>
      <c r="Q529" s="1" t="s">
        <v>64</v>
      </c>
      <c r="R529" s="1" t="s">
        <v>63</v>
      </c>
      <c r="AV529" s="1" t="s">
        <v>52</v>
      </c>
      <c r="AW529" s="1" t="s">
        <v>1260</v>
      </c>
      <c r="AX529" s="1" t="s">
        <v>52</v>
      </c>
      <c r="AY529" s="1" t="s">
        <v>52</v>
      </c>
      <c r="AZ529" s="1" t="s">
        <v>52</v>
      </c>
    </row>
    <row r="530" spans="1:52" ht="30" customHeight="1" x14ac:dyDescent="0.3">
      <c r="A530" s="26" t="s">
        <v>690</v>
      </c>
      <c r="B530" s="26" t="s">
        <v>691</v>
      </c>
      <c r="C530" s="26" t="s">
        <v>556</v>
      </c>
      <c r="D530" s="27">
        <v>1</v>
      </c>
      <c r="E530" s="29">
        <f>TRUNC(SUMIF(V528:V532, RIGHTB(O530, 1), F528:F532)*U530, 2)</f>
        <v>19</v>
      </c>
      <c r="F530" s="32">
        <f>TRUNC(E530*D530,1)</f>
        <v>19</v>
      </c>
      <c r="G530" s="29">
        <v>0</v>
      </c>
      <c r="H530" s="32">
        <f>TRUNC(G530*D530,1)</f>
        <v>0</v>
      </c>
      <c r="I530" s="29">
        <v>0</v>
      </c>
      <c r="J530" s="32">
        <f>TRUNC(I530*D530,1)</f>
        <v>0</v>
      </c>
      <c r="K530" s="29">
        <f t="shared" si="134"/>
        <v>19</v>
      </c>
      <c r="L530" s="32">
        <f t="shared" si="134"/>
        <v>19</v>
      </c>
      <c r="M530" s="26" t="s">
        <v>52</v>
      </c>
      <c r="N530" s="1" t="s">
        <v>191</v>
      </c>
      <c r="O530" s="1" t="s">
        <v>557</v>
      </c>
      <c r="P530" s="1" t="s">
        <v>64</v>
      </c>
      <c r="Q530" s="1" t="s">
        <v>64</v>
      </c>
      <c r="R530" s="1" t="s">
        <v>64</v>
      </c>
      <c r="S530">
        <v>0</v>
      </c>
      <c r="T530">
        <v>0</v>
      </c>
      <c r="U530">
        <v>0.02</v>
      </c>
      <c r="AV530" s="1" t="s">
        <v>52</v>
      </c>
      <c r="AW530" s="1" t="s">
        <v>1261</v>
      </c>
      <c r="AX530" s="1" t="s">
        <v>52</v>
      </c>
      <c r="AY530" s="1" t="s">
        <v>52</v>
      </c>
      <c r="AZ530" s="1" t="s">
        <v>52</v>
      </c>
    </row>
    <row r="531" spans="1:52" ht="30" customHeight="1" x14ac:dyDescent="0.3">
      <c r="A531" s="26" t="s">
        <v>709</v>
      </c>
      <c r="B531" s="26" t="s">
        <v>624</v>
      </c>
      <c r="C531" s="26" t="s">
        <v>625</v>
      </c>
      <c r="D531" s="27">
        <v>7.0800000000000002E-2</v>
      </c>
      <c r="E531" s="29">
        <f>단가대비표!O127</f>
        <v>0</v>
      </c>
      <c r="F531" s="32">
        <f>TRUNC(E531*D531,1)</f>
        <v>0</v>
      </c>
      <c r="G531" s="29">
        <f>단가대비표!P127</f>
        <v>286219</v>
      </c>
      <c r="H531" s="32">
        <f>TRUNC(G531*D531,1)</f>
        <v>20264.3</v>
      </c>
      <c r="I531" s="29">
        <f>단가대비표!V127</f>
        <v>0</v>
      </c>
      <c r="J531" s="32">
        <f>TRUNC(I531*D531,1)</f>
        <v>0</v>
      </c>
      <c r="K531" s="29">
        <f t="shared" si="134"/>
        <v>286219</v>
      </c>
      <c r="L531" s="32">
        <f t="shared" si="134"/>
        <v>20264.3</v>
      </c>
      <c r="M531" s="26" t="s">
        <v>52</v>
      </c>
      <c r="N531" s="1" t="s">
        <v>191</v>
      </c>
      <c r="O531" s="1" t="s">
        <v>710</v>
      </c>
      <c r="P531" s="1" t="s">
        <v>64</v>
      </c>
      <c r="Q531" s="1" t="s">
        <v>64</v>
      </c>
      <c r="R531" s="1" t="s">
        <v>63</v>
      </c>
      <c r="W531">
        <v>2</v>
      </c>
      <c r="AV531" s="1" t="s">
        <v>52</v>
      </c>
      <c r="AW531" s="1" t="s">
        <v>1262</v>
      </c>
      <c r="AX531" s="1" t="s">
        <v>52</v>
      </c>
      <c r="AY531" s="1" t="s">
        <v>52</v>
      </c>
      <c r="AZ531" s="1" t="s">
        <v>52</v>
      </c>
    </row>
    <row r="532" spans="1:52" ht="30" customHeight="1" x14ac:dyDescent="0.3">
      <c r="A532" s="26" t="s">
        <v>696</v>
      </c>
      <c r="B532" s="26" t="s">
        <v>697</v>
      </c>
      <c r="C532" s="26" t="s">
        <v>556</v>
      </c>
      <c r="D532" s="27">
        <v>1</v>
      </c>
      <c r="E532" s="29">
        <f>TRUNC(SUMIF(W528:W532, RIGHTB(O532, 1), H528:H532)*U532, 2)</f>
        <v>607.91999999999996</v>
      </c>
      <c r="F532" s="32">
        <f>TRUNC(E532*D532,1)</f>
        <v>607.9</v>
      </c>
      <c r="G532" s="29">
        <v>0</v>
      </c>
      <c r="H532" s="32">
        <f>TRUNC(G532*D532,1)</f>
        <v>0</v>
      </c>
      <c r="I532" s="29">
        <v>0</v>
      </c>
      <c r="J532" s="32">
        <f>TRUNC(I532*D532,1)</f>
        <v>0</v>
      </c>
      <c r="K532" s="29">
        <f t="shared" si="134"/>
        <v>607.9</v>
      </c>
      <c r="L532" s="32">
        <f t="shared" si="134"/>
        <v>607.9</v>
      </c>
      <c r="M532" s="26" t="s">
        <v>52</v>
      </c>
      <c r="N532" s="1" t="s">
        <v>191</v>
      </c>
      <c r="O532" s="1" t="s">
        <v>698</v>
      </c>
      <c r="P532" s="1" t="s">
        <v>64</v>
      </c>
      <c r="Q532" s="1" t="s">
        <v>64</v>
      </c>
      <c r="R532" s="1" t="s">
        <v>64</v>
      </c>
      <c r="S532">
        <v>1</v>
      </c>
      <c r="T532">
        <v>0</v>
      </c>
      <c r="U532">
        <v>0.03</v>
      </c>
      <c r="AV532" s="1" t="s">
        <v>52</v>
      </c>
      <c r="AW532" s="1" t="s">
        <v>1263</v>
      </c>
      <c r="AX532" s="1" t="s">
        <v>52</v>
      </c>
      <c r="AY532" s="1" t="s">
        <v>52</v>
      </c>
      <c r="AZ532" s="1" t="s">
        <v>52</v>
      </c>
    </row>
    <row r="533" spans="1:52" ht="30" customHeight="1" x14ac:dyDescent="0.3">
      <c r="A533" s="26" t="s">
        <v>631</v>
      </c>
      <c r="B533" s="26" t="s">
        <v>52</v>
      </c>
      <c r="C533" s="26" t="s">
        <v>52</v>
      </c>
      <c r="D533" s="27"/>
      <c r="E533" s="29"/>
      <c r="F533" s="32">
        <f>TRUNC(SUMIF(N528:N532, N527, F528:F532),0)</f>
        <v>1671</v>
      </c>
      <c r="G533" s="29"/>
      <c r="H533" s="32">
        <f>TRUNC(SUMIF(N528:N532, N527, H528:H532),0)</f>
        <v>20264</v>
      </c>
      <c r="I533" s="29"/>
      <c r="J533" s="32">
        <f>TRUNC(SUMIF(N528:N532, N527, J528:J532),0)</f>
        <v>0</v>
      </c>
      <c r="K533" s="29"/>
      <c r="L533" s="32">
        <f>F533+H533+J533</f>
        <v>21935</v>
      </c>
      <c r="M533" s="26" t="s">
        <v>52</v>
      </c>
      <c r="N533" s="1" t="s">
        <v>166</v>
      </c>
      <c r="O533" s="1" t="s">
        <v>166</v>
      </c>
      <c r="P533" s="1" t="s">
        <v>52</v>
      </c>
      <c r="Q533" s="1" t="s">
        <v>52</v>
      </c>
      <c r="R533" s="1" t="s">
        <v>52</v>
      </c>
      <c r="AV533" s="1" t="s">
        <v>52</v>
      </c>
      <c r="AW533" s="1" t="s">
        <v>52</v>
      </c>
      <c r="AX533" s="1" t="s">
        <v>52</v>
      </c>
      <c r="AY533" s="1" t="s">
        <v>52</v>
      </c>
      <c r="AZ533" s="1" t="s">
        <v>52</v>
      </c>
    </row>
    <row r="534" spans="1:52" ht="30" customHeight="1" x14ac:dyDescent="0.3">
      <c r="A534" s="27"/>
      <c r="B534" s="27"/>
      <c r="C534" s="27"/>
      <c r="D534" s="27"/>
      <c r="E534" s="29"/>
      <c r="F534" s="32"/>
      <c r="G534" s="29"/>
      <c r="H534" s="32"/>
      <c r="I534" s="29"/>
      <c r="J534" s="32"/>
      <c r="K534" s="29"/>
      <c r="L534" s="32"/>
      <c r="M534" s="27"/>
    </row>
    <row r="535" spans="1:52" ht="30" customHeight="1" x14ac:dyDescent="0.3">
      <c r="A535" s="23" t="s">
        <v>1264</v>
      </c>
      <c r="B535" s="24"/>
      <c r="C535" s="24"/>
      <c r="D535" s="24"/>
      <c r="E535" s="28"/>
      <c r="F535" s="31"/>
      <c r="G535" s="28"/>
      <c r="H535" s="31"/>
      <c r="I535" s="28"/>
      <c r="J535" s="31"/>
      <c r="K535" s="28"/>
      <c r="L535" s="31"/>
      <c r="M535" s="25"/>
      <c r="N535" s="1" t="s">
        <v>450</v>
      </c>
    </row>
    <row r="536" spans="1:52" ht="30" customHeight="1" x14ac:dyDescent="0.3">
      <c r="A536" s="26" t="s">
        <v>184</v>
      </c>
      <c r="B536" s="26" t="s">
        <v>448</v>
      </c>
      <c r="C536" s="26" t="s">
        <v>60</v>
      </c>
      <c r="D536" s="27">
        <v>1</v>
      </c>
      <c r="E536" s="29">
        <f>단가대비표!O101</f>
        <v>1028</v>
      </c>
      <c r="F536" s="32">
        <f>TRUNC(E536*D536,1)</f>
        <v>1028</v>
      </c>
      <c r="G536" s="29">
        <f>단가대비표!P101</f>
        <v>0</v>
      </c>
      <c r="H536" s="32">
        <f>TRUNC(G536*D536,1)</f>
        <v>0</v>
      </c>
      <c r="I536" s="29">
        <f>단가대비표!V101</f>
        <v>0</v>
      </c>
      <c r="J536" s="32">
        <f>TRUNC(I536*D536,1)</f>
        <v>0</v>
      </c>
      <c r="K536" s="29">
        <f t="shared" ref="K536:L540" si="135">TRUNC(E536+G536+I536,1)</f>
        <v>1028</v>
      </c>
      <c r="L536" s="32">
        <f t="shared" si="135"/>
        <v>1028</v>
      </c>
      <c r="M536" s="26" t="s">
        <v>52</v>
      </c>
      <c r="N536" s="1" t="s">
        <v>450</v>
      </c>
      <c r="O536" s="1" t="s">
        <v>1265</v>
      </c>
      <c r="P536" s="1" t="s">
        <v>64</v>
      </c>
      <c r="Q536" s="1" t="s">
        <v>64</v>
      </c>
      <c r="R536" s="1" t="s">
        <v>63</v>
      </c>
      <c r="V536">
        <v>1</v>
      </c>
      <c r="AV536" s="1" t="s">
        <v>52</v>
      </c>
      <c r="AW536" s="1" t="s">
        <v>1266</v>
      </c>
      <c r="AX536" s="1" t="s">
        <v>52</v>
      </c>
      <c r="AY536" s="1" t="s">
        <v>52</v>
      </c>
      <c r="AZ536" s="1" t="s">
        <v>52</v>
      </c>
    </row>
    <row r="537" spans="1:52" ht="30" customHeight="1" x14ac:dyDescent="0.3">
      <c r="A537" s="26" t="s">
        <v>184</v>
      </c>
      <c r="B537" s="26" t="s">
        <v>448</v>
      </c>
      <c r="C537" s="26" t="s">
        <v>60</v>
      </c>
      <c r="D537" s="27">
        <v>0.1</v>
      </c>
      <c r="E537" s="29">
        <f>단가대비표!O101</f>
        <v>1028</v>
      </c>
      <c r="F537" s="32">
        <f>TRUNC(E537*D537,1)</f>
        <v>102.8</v>
      </c>
      <c r="G537" s="29">
        <f>단가대비표!P101</f>
        <v>0</v>
      </c>
      <c r="H537" s="32">
        <f>TRUNC(G537*D537,1)</f>
        <v>0</v>
      </c>
      <c r="I537" s="29">
        <f>단가대비표!V101</f>
        <v>0</v>
      </c>
      <c r="J537" s="32">
        <f>TRUNC(I537*D537,1)</f>
        <v>0</v>
      </c>
      <c r="K537" s="29">
        <f t="shared" si="135"/>
        <v>1028</v>
      </c>
      <c r="L537" s="32">
        <f t="shared" si="135"/>
        <v>102.8</v>
      </c>
      <c r="M537" s="26" t="s">
        <v>52</v>
      </c>
      <c r="N537" s="1" t="s">
        <v>450</v>
      </c>
      <c r="O537" s="1" t="s">
        <v>1265</v>
      </c>
      <c r="P537" s="1" t="s">
        <v>64</v>
      </c>
      <c r="Q537" s="1" t="s">
        <v>64</v>
      </c>
      <c r="R537" s="1" t="s">
        <v>63</v>
      </c>
      <c r="AV537" s="1" t="s">
        <v>52</v>
      </c>
      <c r="AW537" s="1" t="s">
        <v>1266</v>
      </c>
      <c r="AX537" s="1" t="s">
        <v>52</v>
      </c>
      <c r="AY537" s="1" t="s">
        <v>52</v>
      </c>
      <c r="AZ537" s="1" t="s">
        <v>52</v>
      </c>
    </row>
    <row r="538" spans="1:52" ht="30" customHeight="1" x14ac:dyDescent="0.3">
      <c r="A538" s="26" t="s">
        <v>690</v>
      </c>
      <c r="B538" s="26" t="s">
        <v>691</v>
      </c>
      <c r="C538" s="26" t="s">
        <v>556</v>
      </c>
      <c r="D538" s="27">
        <v>1</v>
      </c>
      <c r="E538" s="29">
        <f>TRUNC(SUMIF(V536:V540, RIGHTB(O538, 1), F536:F540)*U538, 2)</f>
        <v>20.56</v>
      </c>
      <c r="F538" s="32">
        <f>TRUNC(E538*D538,1)</f>
        <v>20.5</v>
      </c>
      <c r="G538" s="29">
        <v>0</v>
      </c>
      <c r="H538" s="32">
        <f>TRUNC(G538*D538,1)</f>
        <v>0</v>
      </c>
      <c r="I538" s="29">
        <v>0</v>
      </c>
      <c r="J538" s="32">
        <f>TRUNC(I538*D538,1)</f>
        <v>0</v>
      </c>
      <c r="K538" s="29">
        <f t="shared" si="135"/>
        <v>20.5</v>
      </c>
      <c r="L538" s="32">
        <f t="shared" si="135"/>
        <v>20.5</v>
      </c>
      <c r="M538" s="26" t="s">
        <v>52</v>
      </c>
      <c r="N538" s="1" t="s">
        <v>450</v>
      </c>
      <c r="O538" s="1" t="s">
        <v>557</v>
      </c>
      <c r="P538" s="1" t="s">
        <v>64</v>
      </c>
      <c r="Q538" s="1" t="s">
        <v>64</v>
      </c>
      <c r="R538" s="1" t="s">
        <v>64</v>
      </c>
      <c r="S538">
        <v>0</v>
      </c>
      <c r="T538">
        <v>0</v>
      </c>
      <c r="U538">
        <v>0.02</v>
      </c>
      <c r="AV538" s="1" t="s">
        <v>52</v>
      </c>
      <c r="AW538" s="1" t="s">
        <v>1267</v>
      </c>
      <c r="AX538" s="1" t="s">
        <v>52</v>
      </c>
      <c r="AY538" s="1" t="s">
        <v>52</v>
      </c>
      <c r="AZ538" s="1" t="s">
        <v>52</v>
      </c>
    </row>
    <row r="539" spans="1:52" ht="30" customHeight="1" x14ac:dyDescent="0.3">
      <c r="A539" s="26" t="s">
        <v>709</v>
      </c>
      <c r="B539" s="26" t="s">
        <v>624</v>
      </c>
      <c r="C539" s="26" t="s">
        <v>625</v>
      </c>
      <c r="D539" s="27">
        <v>8.6400000000000005E-2</v>
      </c>
      <c r="E539" s="29">
        <f>단가대비표!O127</f>
        <v>0</v>
      </c>
      <c r="F539" s="32">
        <f>TRUNC(E539*D539,1)</f>
        <v>0</v>
      </c>
      <c r="G539" s="29">
        <f>단가대비표!P127</f>
        <v>286219</v>
      </c>
      <c r="H539" s="32">
        <f>TRUNC(G539*D539,1)</f>
        <v>24729.3</v>
      </c>
      <c r="I539" s="29">
        <f>단가대비표!V127</f>
        <v>0</v>
      </c>
      <c r="J539" s="32">
        <f>TRUNC(I539*D539,1)</f>
        <v>0</v>
      </c>
      <c r="K539" s="29">
        <f t="shared" si="135"/>
        <v>286219</v>
      </c>
      <c r="L539" s="32">
        <f t="shared" si="135"/>
        <v>24729.3</v>
      </c>
      <c r="M539" s="26" t="s">
        <v>52</v>
      </c>
      <c r="N539" s="1" t="s">
        <v>450</v>
      </c>
      <c r="O539" s="1" t="s">
        <v>710</v>
      </c>
      <c r="P539" s="1" t="s">
        <v>64</v>
      </c>
      <c r="Q539" s="1" t="s">
        <v>64</v>
      </c>
      <c r="R539" s="1" t="s">
        <v>63</v>
      </c>
      <c r="W539">
        <v>2</v>
      </c>
      <c r="AV539" s="1" t="s">
        <v>52</v>
      </c>
      <c r="AW539" s="1" t="s">
        <v>1268</v>
      </c>
      <c r="AX539" s="1" t="s">
        <v>52</v>
      </c>
      <c r="AY539" s="1" t="s">
        <v>52</v>
      </c>
      <c r="AZ539" s="1" t="s">
        <v>52</v>
      </c>
    </row>
    <row r="540" spans="1:52" ht="30" customHeight="1" x14ac:dyDescent="0.3">
      <c r="A540" s="26" t="s">
        <v>696</v>
      </c>
      <c r="B540" s="26" t="s">
        <v>697</v>
      </c>
      <c r="C540" s="26" t="s">
        <v>556</v>
      </c>
      <c r="D540" s="27">
        <v>1</v>
      </c>
      <c r="E540" s="29">
        <f>TRUNC(SUMIF(W536:W540, RIGHTB(O540, 1), H536:H540)*U540, 2)</f>
        <v>741.87</v>
      </c>
      <c r="F540" s="32">
        <f>TRUNC(E540*D540,1)</f>
        <v>741.8</v>
      </c>
      <c r="G540" s="29">
        <v>0</v>
      </c>
      <c r="H540" s="32">
        <f>TRUNC(G540*D540,1)</f>
        <v>0</v>
      </c>
      <c r="I540" s="29">
        <v>0</v>
      </c>
      <c r="J540" s="32">
        <f>TRUNC(I540*D540,1)</f>
        <v>0</v>
      </c>
      <c r="K540" s="29">
        <f t="shared" si="135"/>
        <v>741.8</v>
      </c>
      <c r="L540" s="32">
        <f t="shared" si="135"/>
        <v>741.8</v>
      </c>
      <c r="M540" s="26" t="s">
        <v>52</v>
      </c>
      <c r="N540" s="1" t="s">
        <v>450</v>
      </c>
      <c r="O540" s="1" t="s">
        <v>698</v>
      </c>
      <c r="P540" s="1" t="s">
        <v>64</v>
      </c>
      <c r="Q540" s="1" t="s">
        <v>64</v>
      </c>
      <c r="R540" s="1" t="s">
        <v>64</v>
      </c>
      <c r="S540">
        <v>1</v>
      </c>
      <c r="T540">
        <v>0</v>
      </c>
      <c r="U540">
        <v>0.03</v>
      </c>
      <c r="AV540" s="1" t="s">
        <v>52</v>
      </c>
      <c r="AW540" s="1" t="s">
        <v>1269</v>
      </c>
      <c r="AX540" s="1" t="s">
        <v>52</v>
      </c>
      <c r="AY540" s="1" t="s">
        <v>52</v>
      </c>
      <c r="AZ540" s="1" t="s">
        <v>52</v>
      </c>
    </row>
    <row r="541" spans="1:52" ht="30" customHeight="1" x14ac:dyDescent="0.3">
      <c r="A541" s="26" t="s">
        <v>631</v>
      </c>
      <c r="B541" s="26" t="s">
        <v>52</v>
      </c>
      <c r="C541" s="26" t="s">
        <v>52</v>
      </c>
      <c r="D541" s="27"/>
      <c r="E541" s="29"/>
      <c r="F541" s="32">
        <f>TRUNC(SUMIF(N536:N540, N535, F536:F540),0)</f>
        <v>1893</v>
      </c>
      <c r="G541" s="29"/>
      <c r="H541" s="32">
        <f>TRUNC(SUMIF(N536:N540, N535, H536:H540),0)</f>
        <v>24729</v>
      </c>
      <c r="I541" s="29"/>
      <c r="J541" s="32">
        <f>TRUNC(SUMIF(N536:N540, N535, J536:J540),0)</f>
        <v>0</v>
      </c>
      <c r="K541" s="29"/>
      <c r="L541" s="32">
        <f>F541+H541+J541</f>
        <v>26622</v>
      </c>
      <c r="M541" s="26" t="s">
        <v>52</v>
      </c>
      <c r="N541" s="1" t="s">
        <v>166</v>
      </c>
      <c r="O541" s="1" t="s">
        <v>166</v>
      </c>
      <c r="P541" s="1" t="s">
        <v>52</v>
      </c>
      <c r="Q541" s="1" t="s">
        <v>52</v>
      </c>
      <c r="R541" s="1" t="s">
        <v>52</v>
      </c>
      <c r="AV541" s="1" t="s">
        <v>52</v>
      </c>
      <c r="AW541" s="1" t="s">
        <v>52</v>
      </c>
      <c r="AX541" s="1" t="s">
        <v>52</v>
      </c>
      <c r="AY541" s="1" t="s">
        <v>52</v>
      </c>
      <c r="AZ541" s="1" t="s">
        <v>52</v>
      </c>
    </row>
    <row r="542" spans="1:52" ht="30" customHeight="1" x14ac:dyDescent="0.3">
      <c r="A542" s="27"/>
      <c r="B542" s="27"/>
      <c r="C542" s="27"/>
      <c r="D542" s="27"/>
      <c r="E542" s="29"/>
      <c r="F542" s="32"/>
      <c r="G542" s="29"/>
      <c r="H542" s="32"/>
      <c r="I542" s="29"/>
      <c r="J542" s="32"/>
      <c r="K542" s="29"/>
      <c r="L542" s="32"/>
      <c r="M542" s="27"/>
    </row>
    <row r="543" spans="1:52" ht="30" customHeight="1" x14ac:dyDescent="0.3">
      <c r="A543" s="23" t="s">
        <v>1270</v>
      </c>
      <c r="B543" s="24"/>
      <c r="C543" s="24"/>
      <c r="D543" s="24"/>
      <c r="E543" s="28"/>
      <c r="F543" s="31"/>
      <c r="G543" s="28"/>
      <c r="H543" s="31"/>
      <c r="I543" s="28"/>
      <c r="J543" s="31"/>
      <c r="K543" s="28"/>
      <c r="L543" s="31"/>
      <c r="M543" s="25"/>
      <c r="N543" s="1" t="s">
        <v>196</v>
      </c>
    </row>
    <row r="544" spans="1:52" ht="30" customHeight="1" x14ac:dyDescent="0.3">
      <c r="A544" s="26" t="s">
        <v>1272</v>
      </c>
      <c r="B544" s="26" t="s">
        <v>1273</v>
      </c>
      <c r="C544" s="26" t="s">
        <v>60</v>
      </c>
      <c r="D544" s="27">
        <v>1</v>
      </c>
      <c r="E544" s="29">
        <f>단가대비표!O95</f>
        <v>342</v>
      </c>
      <c r="F544" s="32">
        <f t="shared" ref="F544:F549" si="136">TRUNC(E544*D544,1)</f>
        <v>342</v>
      </c>
      <c r="G544" s="29">
        <f>단가대비표!P95</f>
        <v>0</v>
      </c>
      <c r="H544" s="32">
        <f t="shared" ref="H544:H549" si="137">TRUNC(G544*D544,1)</f>
        <v>0</v>
      </c>
      <c r="I544" s="29">
        <f>단가대비표!V95</f>
        <v>0</v>
      </c>
      <c r="J544" s="32">
        <f t="shared" ref="J544:J549" si="138">TRUNC(I544*D544,1)</f>
        <v>0</v>
      </c>
      <c r="K544" s="29">
        <f t="shared" ref="K544:L549" si="139">TRUNC(E544+G544+I544,1)</f>
        <v>342</v>
      </c>
      <c r="L544" s="32">
        <f t="shared" si="139"/>
        <v>342</v>
      </c>
      <c r="M544" s="26" t="s">
        <v>52</v>
      </c>
      <c r="N544" s="1" t="s">
        <v>196</v>
      </c>
      <c r="O544" s="1" t="s">
        <v>1274</v>
      </c>
      <c r="P544" s="1" t="s">
        <v>64</v>
      </c>
      <c r="Q544" s="1" t="s">
        <v>64</v>
      </c>
      <c r="R544" s="1" t="s">
        <v>63</v>
      </c>
      <c r="V544">
        <v>1</v>
      </c>
      <c r="AV544" s="1" t="s">
        <v>52</v>
      </c>
      <c r="AW544" s="1" t="s">
        <v>1275</v>
      </c>
      <c r="AX544" s="1" t="s">
        <v>52</v>
      </c>
      <c r="AY544" s="1" t="s">
        <v>52</v>
      </c>
      <c r="AZ544" s="1" t="s">
        <v>52</v>
      </c>
    </row>
    <row r="545" spans="1:52" ht="30" customHeight="1" x14ac:dyDescent="0.3">
      <c r="A545" s="26" t="s">
        <v>1272</v>
      </c>
      <c r="B545" s="26" t="s">
        <v>1273</v>
      </c>
      <c r="C545" s="26" t="s">
        <v>60</v>
      </c>
      <c r="D545" s="27">
        <v>0.03</v>
      </c>
      <c r="E545" s="29">
        <f>단가대비표!O95</f>
        <v>342</v>
      </c>
      <c r="F545" s="32">
        <f t="shared" si="136"/>
        <v>10.199999999999999</v>
      </c>
      <c r="G545" s="29">
        <f>단가대비표!P95</f>
        <v>0</v>
      </c>
      <c r="H545" s="32">
        <f t="shared" si="137"/>
        <v>0</v>
      </c>
      <c r="I545" s="29">
        <f>단가대비표!V95</f>
        <v>0</v>
      </c>
      <c r="J545" s="32">
        <f t="shared" si="138"/>
        <v>0</v>
      </c>
      <c r="K545" s="29">
        <f t="shared" si="139"/>
        <v>342</v>
      </c>
      <c r="L545" s="32">
        <f t="shared" si="139"/>
        <v>10.199999999999999</v>
      </c>
      <c r="M545" s="26" t="s">
        <v>52</v>
      </c>
      <c r="N545" s="1" t="s">
        <v>196</v>
      </c>
      <c r="O545" s="1" t="s">
        <v>1274</v>
      </c>
      <c r="P545" s="1" t="s">
        <v>64</v>
      </c>
      <c r="Q545" s="1" t="s">
        <v>64</v>
      </c>
      <c r="R545" s="1" t="s">
        <v>63</v>
      </c>
      <c r="AV545" s="1" t="s">
        <v>52</v>
      </c>
      <c r="AW545" s="1" t="s">
        <v>1275</v>
      </c>
      <c r="AX545" s="1" t="s">
        <v>52</v>
      </c>
      <c r="AY545" s="1" t="s">
        <v>52</v>
      </c>
      <c r="AZ545" s="1" t="s">
        <v>52</v>
      </c>
    </row>
    <row r="546" spans="1:52" ht="30" customHeight="1" x14ac:dyDescent="0.3">
      <c r="A546" s="26" t="s">
        <v>690</v>
      </c>
      <c r="B546" s="26" t="s">
        <v>691</v>
      </c>
      <c r="C546" s="26" t="s">
        <v>556</v>
      </c>
      <c r="D546" s="27">
        <v>1</v>
      </c>
      <c r="E546" s="29">
        <f>TRUNC(SUMIF(V544:V549, RIGHTB(O546, 1), F544:F549)*U546, 2)</f>
        <v>6.84</v>
      </c>
      <c r="F546" s="32">
        <f t="shared" si="136"/>
        <v>6.8</v>
      </c>
      <c r="G546" s="29">
        <v>0</v>
      </c>
      <c r="H546" s="32">
        <f t="shared" si="137"/>
        <v>0</v>
      </c>
      <c r="I546" s="29">
        <v>0</v>
      </c>
      <c r="J546" s="32">
        <f t="shared" si="138"/>
        <v>0</v>
      </c>
      <c r="K546" s="29">
        <f t="shared" si="139"/>
        <v>6.8</v>
      </c>
      <c r="L546" s="32">
        <f t="shared" si="139"/>
        <v>6.8</v>
      </c>
      <c r="M546" s="26" t="s">
        <v>52</v>
      </c>
      <c r="N546" s="1" t="s">
        <v>196</v>
      </c>
      <c r="O546" s="1" t="s">
        <v>557</v>
      </c>
      <c r="P546" s="1" t="s">
        <v>64</v>
      </c>
      <c r="Q546" s="1" t="s">
        <v>64</v>
      </c>
      <c r="R546" s="1" t="s">
        <v>64</v>
      </c>
      <c r="S546">
        <v>0</v>
      </c>
      <c r="T546">
        <v>0</v>
      </c>
      <c r="U546">
        <v>0.02</v>
      </c>
      <c r="AV546" s="1" t="s">
        <v>52</v>
      </c>
      <c r="AW546" s="1" t="s">
        <v>1276</v>
      </c>
      <c r="AX546" s="1" t="s">
        <v>52</v>
      </c>
      <c r="AY546" s="1" t="s">
        <v>52</v>
      </c>
      <c r="AZ546" s="1" t="s">
        <v>52</v>
      </c>
    </row>
    <row r="547" spans="1:52" ht="30" customHeight="1" x14ac:dyDescent="0.3">
      <c r="A547" s="26" t="s">
        <v>779</v>
      </c>
      <c r="B547" s="26" t="s">
        <v>624</v>
      </c>
      <c r="C547" s="26" t="s">
        <v>625</v>
      </c>
      <c r="D547" s="27">
        <v>1.4E-2</v>
      </c>
      <c r="E547" s="29">
        <f>단가대비표!O120</f>
        <v>0</v>
      </c>
      <c r="F547" s="32">
        <f t="shared" si="136"/>
        <v>0</v>
      </c>
      <c r="G547" s="29">
        <f>단가대비표!P120</f>
        <v>172698</v>
      </c>
      <c r="H547" s="32">
        <f t="shared" si="137"/>
        <v>2417.6999999999998</v>
      </c>
      <c r="I547" s="29">
        <f>단가대비표!V120</f>
        <v>0</v>
      </c>
      <c r="J547" s="32">
        <f t="shared" si="138"/>
        <v>0</v>
      </c>
      <c r="K547" s="29">
        <f t="shared" si="139"/>
        <v>172698</v>
      </c>
      <c r="L547" s="32">
        <f t="shared" si="139"/>
        <v>2417.6999999999998</v>
      </c>
      <c r="M547" s="26" t="s">
        <v>52</v>
      </c>
      <c r="N547" s="1" t="s">
        <v>196</v>
      </c>
      <c r="O547" s="1" t="s">
        <v>780</v>
      </c>
      <c r="P547" s="1" t="s">
        <v>64</v>
      </c>
      <c r="Q547" s="1" t="s">
        <v>64</v>
      </c>
      <c r="R547" s="1" t="s">
        <v>63</v>
      </c>
      <c r="W547">
        <v>2</v>
      </c>
      <c r="AV547" s="1" t="s">
        <v>52</v>
      </c>
      <c r="AW547" s="1" t="s">
        <v>1277</v>
      </c>
      <c r="AX547" s="1" t="s">
        <v>52</v>
      </c>
      <c r="AY547" s="1" t="s">
        <v>52</v>
      </c>
      <c r="AZ547" s="1" t="s">
        <v>52</v>
      </c>
    </row>
    <row r="548" spans="1:52" ht="30" customHeight="1" x14ac:dyDescent="0.3">
      <c r="A548" s="26" t="s">
        <v>1085</v>
      </c>
      <c r="B548" s="26" t="s">
        <v>624</v>
      </c>
      <c r="C548" s="26" t="s">
        <v>625</v>
      </c>
      <c r="D548" s="27">
        <v>7.0000000000000001E-3</v>
      </c>
      <c r="E548" s="29">
        <f>단가대비표!O129</f>
        <v>0</v>
      </c>
      <c r="F548" s="32">
        <f t="shared" si="136"/>
        <v>0</v>
      </c>
      <c r="G548" s="29">
        <f>단가대비표!P129</f>
        <v>410182</v>
      </c>
      <c r="H548" s="32">
        <f t="shared" si="137"/>
        <v>2871.2</v>
      </c>
      <c r="I548" s="29">
        <f>단가대비표!V129</f>
        <v>0</v>
      </c>
      <c r="J548" s="32">
        <f t="shared" si="138"/>
        <v>0</v>
      </c>
      <c r="K548" s="29">
        <f t="shared" si="139"/>
        <v>410182</v>
      </c>
      <c r="L548" s="32">
        <f t="shared" si="139"/>
        <v>2871.2</v>
      </c>
      <c r="M548" s="26" t="s">
        <v>52</v>
      </c>
      <c r="N548" s="1" t="s">
        <v>196</v>
      </c>
      <c r="O548" s="1" t="s">
        <v>1086</v>
      </c>
      <c r="P548" s="1" t="s">
        <v>64</v>
      </c>
      <c r="Q548" s="1" t="s">
        <v>64</v>
      </c>
      <c r="R548" s="1" t="s">
        <v>63</v>
      </c>
      <c r="W548">
        <v>2</v>
      </c>
      <c r="AV548" s="1" t="s">
        <v>52</v>
      </c>
      <c r="AW548" s="1" t="s">
        <v>1278</v>
      </c>
      <c r="AX548" s="1" t="s">
        <v>52</v>
      </c>
      <c r="AY548" s="1" t="s">
        <v>52</v>
      </c>
      <c r="AZ548" s="1" t="s">
        <v>52</v>
      </c>
    </row>
    <row r="549" spans="1:52" ht="30" customHeight="1" x14ac:dyDescent="0.3">
      <c r="A549" s="26" t="s">
        <v>696</v>
      </c>
      <c r="B549" s="26" t="s">
        <v>697</v>
      </c>
      <c r="C549" s="26" t="s">
        <v>556</v>
      </c>
      <c r="D549" s="27">
        <v>1</v>
      </c>
      <c r="E549" s="29">
        <f>TRUNC(SUMIF(W544:W549, RIGHTB(O549, 1), H544:H549)*U549, 2)</f>
        <v>158.66</v>
      </c>
      <c r="F549" s="32">
        <f t="shared" si="136"/>
        <v>158.6</v>
      </c>
      <c r="G549" s="29">
        <v>0</v>
      </c>
      <c r="H549" s="32">
        <f t="shared" si="137"/>
        <v>0</v>
      </c>
      <c r="I549" s="29">
        <v>0</v>
      </c>
      <c r="J549" s="32">
        <f t="shared" si="138"/>
        <v>0</v>
      </c>
      <c r="K549" s="29">
        <f t="shared" si="139"/>
        <v>158.6</v>
      </c>
      <c r="L549" s="32">
        <f t="shared" si="139"/>
        <v>158.6</v>
      </c>
      <c r="M549" s="26" t="s">
        <v>52</v>
      </c>
      <c r="N549" s="1" t="s">
        <v>196</v>
      </c>
      <c r="O549" s="1" t="s">
        <v>698</v>
      </c>
      <c r="P549" s="1" t="s">
        <v>64</v>
      </c>
      <c r="Q549" s="1" t="s">
        <v>64</v>
      </c>
      <c r="R549" s="1" t="s">
        <v>64</v>
      </c>
      <c r="S549">
        <v>1</v>
      </c>
      <c r="T549">
        <v>0</v>
      </c>
      <c r="U549">
        <v>0.03</v>
      </c>
      <c r="AV549" s="1" t="s">
        <v>52</v>
      </c>
      <c r="AW549" s="1" t="s">
        <v>1279</v>
      </c>
      <c r="AX549" s="1" t="s">
        <v>52</v>
      </c>
      <c r="AY549" s="1" t="s">
        <v>52</v>
      </c>
      <c r="AZ549" s="1" t="s">
        <v>52</v>
      </c>
    </row>
    <row r="550" spans="1:52" ht="30" customHeight="1" x14ac:dyDescent="0.3">
      <c r="A550" s="26" t="s">
        <v>631</v>
      </c>
      <c r="B550" s="26" t="s">
        <v>52</v>
      </c>
      <c r="C550" s="26" t="s">
        <v>52</v>
      </c>
      <c r="D550" s="27"/>
      <c r="E550" s="29"/>
      <c r="F550" s="32">
        <f>TRUNC(SUMIF(N544:N549, N543, F544:F549),0)</f>
        <v>517</v>
      </c>
      <c r="G550" s="29"/>
      <c r="H550" s="32">
        <f>TRUNC(SUMIF(N544:N549, N543, H544:H549),0)</f>
        <v>5288</v>
      </c>
      <c r="I550" s="29"/>
      <c r="J550" s="32">
        <f>TRUNC(SUMIF(N544:N549, N543, J544:J549),0)</f>
        <v>0</v>
      </c>
      <c r="K550" s="29"/>
      <c r="L550" s="32">
        <f>F550+H550+J550</f>
        <v>5805</v>
      </c>
      <c r="M550" s="26" t="s">
        <v>52</v>
      </c>
      <c r="N550" s="1" t="s">
        <v>166</v>
      </c>
      <c r="O550" s="1" t="s">
        <v>166</v>
      </c>
      <c r="P550" s="1" t="s">
        <v>52</v>
      </c>
      <c r="Q550" s="1" t="s">
        <v>52</v>
      </c>
      <c r="R550" s="1" t="s">
        <v>52</v>
      </c>
      <c r="AV550" s="1" t="s">
        <v>52</v>
      </c>
      <c r="AW550" s="1" t="s">
        <v>52</v>
      </c>
      <c r="AX550" s="1" t="s">
        <v>52</v>
      </c>
      <c r="AY550" s="1" t="s">
        <v>52</v>
      </c>
      <c r="AZ550" s="1" t="s">
        <v>52</v>
      </c>
    </row>
    <row r="551" spans="1:52" ht="30" customHeight="1" x14ac:dyDescent="0.3">
      <c r="A551" s="27"/>
      <c r="B551" s="27"/>
      <c r="C551" s="27"/>
      <c r="D551" s="27"/>
      <c r="E551" s="29"/>
      <c r="F551" s="32"/>
      <c r="G551" s="29"/>
      <c r="H551" s="32"/>
      <c r="I551" s="29"/>
      <c r="J551" s="32"/>
      <c r="K551" s="29"/>
      <c r="L551" s="32"/>
      <c r="M551" s="27"/>
    </row>
    <row r="552" spans="1:52" ht="30" customHeight="1" x14ac:dyDescent="0.3">
      <c r="A552" s="23" t="s">
        <v>1280</v>
      </c>
      <c r="B552" s="24"/>
      <c r="C552" s="24"/>
      <c r="D552" s="24"/>
      <c r="E552" s="28"/>
      <c r="F552" s="31"/>
      <c r="G552" s="28"/>
      <c r="H552" s="31"/>
      <c r="I552" s="28"/>
      <c r="J552" s="31"/>
      <c r="K552" s="28"/>
      <c r="L552" s="31"/>
      <c r="M552" s="25"/>
      <c r="N552" s="1" t="s">
        <v>487</v>
      </c>
    </row>
    <row r="553" spans="1:52" ht="30" customHeight="1" x14ac:dyDescent="0.3">
      <c r="A553" s="26" t="s">
        <v>92</v>
      </c>
      <c r="B553" s="26" t="s">
        <v>485</v>
      </c>
      <c r="C553" s="26" t="s">
        <v>60</v>
      </c>
      <c r="D553" s="27">
        <v>1</v>
      </c>
      <c r="E553" s="29">
        <f>단가대비표!O17</f>
        <v>400</v>
      </c>
      <c r="F553" s="32">
        <f>TRUNC(E553*D553,1)</f>
        <v>400</v>
      </c>
      <c r="G553" s="29">
        <f>단가대비표!P17</f>
        <v>0</v>
      </c>
      <c r="H553" s="32">
        <f>TRUNC(G553*D553,1)</f>
        <v>0</v>
      </c>
      <c r="I553" s="29">
        <f>단가대비표!V17</f>
        <v>0</v>
      </c>
      <c r="J553" s="32">
        <f>TRUNC(I553*D553,1)</f>
        <v>0</v>
      </c>
      <c r="K553" s="29">
        <f t="shared" ref="K553:L557" si="140">TRUNC(E553+G553+I553,1)</f>
        <v>400</v>
      </c>
      <c r="L553" s="32">
        <f t="shared" si="140"/>
        <v>400</v>
      </c>
      <c r="M553" s="26" t="s">
        <v>1282</v>
      </c>
      <c r="N553" s="1" t="s">
        <v>487</v>
      </c>
      <c r="O553" s="1" t="s">
        <v>1283</v>
      </c>
      <c r="P553" s="1" t="s">
        <v>64</v>
      </c>
      <c r="Q553" s="1" t="s">
        <v>64</v>
      </c>
      <c r="R553" s="1" t="s">
        <v>63</v>
      </c>
      <c r="V553">
        <v>1</v>
      </c>
      <c r="AV553" s="1" t="s">
        <v>52</v>
      </c>
      <c r="AW553" s="1" t="s">
        <v>1284</v>
      </c>
      <c r="AX553" s="1" t="s">
        <v>52</v>
      </c>
      <c r="AY553" s="1" t="s">
        <v>52</v>
      </c>
      <c r="AZ553" s="1" t="s">
        <v>52</v>
      </c>
    </row>
    <row r="554" spans="1:52" ht="30" customHeight="1" x14ac:dyDescent="0.3">
      <c r="A554" s="26" t="s">
        <v>92</v>
      </c>
      <c r="B554" s="26" t="s">
        <v>485</v>
      </c>
      <c r="C554" s="26" t="s">
        <v>60</v>
      </c>
      <c r="D554" s="27">
        <v>7.4999999999999997E-2</v>
      </c>
      <c r="E554" s="29">
        <f>단가대비표!O17</f>
        <v>400</v>
      </c>
      <c r="F554" s="32">
        <f>TRUNC(E554*D554,1)</f>
        <v>30</v>
      </c>
      <c r="G554" s="29">
        <f>단가대비표!P17</f>
        <v>0</v>
      </c>
      <c r="H554" s="32">
        <f>TRUNC(G554*D554,1)</f>
        <v>0</v>
      </c>
      <c r="I554" s="29">
        <f>단가대비표!V17</f>
        <v>0</v>
      </c>
      <c r="J554" s="32">
        <f>TRUNC(I554*D554,1)</f>
        <v>0</v>
      </c>
      <c r="K554" s="29">
        <f t="shared" si="140"/>
        <v>400</v>
      </c>
      <c r="L554" s="32">
        <f t="shared" si="140"/>
        <v>30</v>
      </c>
      <c r="M554" s="26" t="s">
        <v>52</v>
      </c>
      <c r="N554" s="1" t="s">
        <v>487</v>
      </c>
      <c r="O554" s="1" t="s">
        <v>1283</v>
      </c>
      <c r="P554" s="1" t="s">
        <v>64</v>
      </c>
      <c r="Q554" s="1" t="s">
        <v>64</v>
      </c>
      <c r="R554" s="1" t="s">
        <v>63</v>
      </c>
      <c r="AV554" s="1" t="s">
        <v>52</v>
      </c>
      <c r="AW554" s="1" t="s">
        <v>1284</v>
      </c>
      <c r="AX554" s="1" t="s">
        <v>52</v>
      </c>
      <c r="AY554" s="1" t="s">
        <v>52</v>
      </c>
      <c r="AZ554" s="1" t="s">
        <v>52</v>
      </c>
    </row>
    <row r="555" spans="1:52" ht="30" customHeight="1" x14ac:dyDescent="0.3">
      <c r="A555" s="26" t="s">
        <v>690</v>
      </c>
      <c r="B555" s="26" t="s">
        <v>691</v>
      </c>
      <c r="C555" s="26" t="s">
        <v>556</v>
      </c>
      <c r="D555" s="27">
        <v>1</v>
      </c>
      <c r="E555" s="29">
        <f>TRUNC(SUMIF(V553:V557, RIGHTB(O555, 1), F553:F557)*U555, 2)</f>
        <v>8</v>
      </c>
      <c r="F555" s="32">
        <f>TRUNC(E555*D555,1)</f>
        <v>8</v>
      </c>
      <c r="G555" s="29">
        <v>0</v>
      </c>
      <c r="H555" s="32">
        <f>TRUNC(G555*D555,1)</f>
        <v>0</v>
      </c>
      <c r="I555" s="29">
        <v>0</v>
      </c>
      <c r="J555" s="32">
        <f>TRUNC(I555*D555,1)</f>
        <v>0</v>
      </c>
      <c r="K555" s="29">
        <f t="shared" si="140"/>
        <v>8</v>
      </c>
      <c r="L555" s="32">
        <f t="shared" si="140"/>
        <v>8</v>
      </c>
      <c r="M555" s="26" t="s">
        <v>52</v>
      </c>
      <c r="N555" s="1" t="s">
        <v>487</v>
      </c>
      <c r="O555" s="1" t="s">
        <v>557</v>
      </c>
      <c r="P555" s="1" t="s">
        <v>64</v>
      </c>
      <c r="Q555" s="1" t="s">
        <v>64</v>
      </c>
      <c r="R555" s="1" t="s">
        <v>64</v>
      </c>
      <c r="S555">
        <v>0</v>
      </c>
      <c r="T555">
        <v>0</v>
      </c>
      <c r="U555">
        <v>0.02</v>
      </c>
      <c r="AV555" s="1" t="s">
        <v>52</v>
      </c>
      <c r="AW555" s="1" t="s">
        <v>1285</v>
      </c>
      <c r="AX555" s="1" t="s">
        <v>52</v>
      </c>
      <c r="AY555" s="1" t="s">
        <v>52</v>
      </c>
      <c r="AZ555" s="1" t="s">
        <v>52</v>
      </c>
    </row>
    <row r="556" spans="1:52" ht="30" customHeight="1" x14ac:dyDescent="0.3">
      <c r="A556" s="26" t="s">
        <v>805</v>
      </c>
      <c r="B556" s="26" t="s">
        <v>624</v>
      </c>
      <c r="C556" s="26" t="s">
        <v>625</v>
      </c>
      <c r="D556" s="27">
        <v>1.4999999999999999E-2</v>
      </c>
      <c r="E556" s="29">
        <f>단가대비표!O130</f>
        <v>0</v>
      </c>
      <c r="F556" s="32">
        <f>TRUNC(E556*D556,1)</f>
        <v>0</v>
      </c>
      <c r="G556" s="29">
        <f>단가대비표!P130</f>
        <v>438070</v>
      </c>
      <c r="H556" s="32">
        <f>TRUNC(G556*D556,1)</f>
        <v>6571</v>
      </c>
      <c r="I556" s="29">
        <f>단가대비표!V130</f>
        <v>0</v>
      </c>
      <c r="J556" s="32">
        <f>TRUNC(I556*D556,1)</f>
        <v>0</v>
      </c>
      <c r="K556" s="29">
        <f t="shared" si="140"/>
        <v>438070</v>
      </c>
      <c r="L556" s="32">
        <f t="shared" si="140"/>
        <v>6571</v>
      </c>
      <c r="M556" s="26" t="s">
        <v>52</v>
      </c>
      <c r="N556" s="1" t="s">
        <v>487</v>
      </c>
      <c r="O556" s="1" t="s">
        <v>806</v>
      </c>
      <c r="P556" s="1" t="s">
        <v>64</v>
      </c>
      <c r="Q556" s="1" t="s">
        <v>64</v>
      </c>
      <c r="R556" s="1" t="s">
        <v>63</v>
      </c>
      <c r="W556">
        <v>2</v>
      </c>
      <c r="AV556" s="1" t="s">
        <v>52</v>
      </c>
      <c r="AW556" s="1" t="s">
        <v>1286</v>
      </c>
      <c r="AX556" s="1" t="s">
        <v>52</v>
      </c>
      <c r="AY556" s="1" t="s">
        <v>52</v>
      </c>
      <c r="AZ556" s="1" t="s">
        <v>52</v>
      </c>
    </row>
    <row r="557" spans="1:52" ht="30" customHeight="1" x14ac:dyDescent="0.3">
      <c r="A557" s="26" t="s">
        <v>696</v>
      </c>
      <c r="B557" s="26" t="s">
        <v>697</v>
      </c>
      <c r="C557" s="26" t="s">
        <v>556</v>
      </c>
      <c r="D557" s="27">
        <v>1</v>
      </c>
      <c r="E557" s="29">
        <f>TRUNC(SUMIF(W553:W557, RIGHTB(O557, 1), H553:H557)*U557, 2)</f>
        <v>197.13</v>
      </c>
      <c r="F557" s="32">
        <f>TRUNC(E557*D557,1)</f>
        <v>197.1</v>
      </c>
      <c r="G557" s="29">
        <v>0</v>
      </c>
      <c r="H557" s="32">
        <f>TRUNC(G557*D557,1)</f>
        <v>0</v>
      </c>
      <c r="I557" s="29">
        <v>0</v>
      </c>
      <c r="J557" s="32">
        <f>TRUNC(I557*D557,1)</f>
        <v>0</v>
      </c>
      <c r="K557" s="29">
        <f t="shared" si="140"/>
        <v>197.1</v>
      </c>
      <c r="L557" s="32">
        <f t="shared" si="140"/>
        <v>197.1</v>
      </c>
      <c r="M557" s="26" t="s">
        <v>52</v>
      </c>
      <c r="N557" s="1" t="s">
        <v>487</v>
      </c>
      <c r="O557" s="1" t="s">
        <v>698</v>
      </c>
      <c r="P557" s="1" t="s">
        <v>64</v>
      </c>
      <c r="Q557" s="1" t="s">
        <v>64</v>
      </c>
      <c r="R557" s="1" t="s">
        <v>64</v>
      </c>
      <c r="S557">
        <v>1</v>
      </c>
      <c r="T557">
        <v>0</v>
      </c>
      <c r="U557">
        <v>0.03</v>
      </c>
      <c r="AV557" s="1" t="s">
        <v>52</v>
      </c>
      <c r="AW557" s="1" t="s">
        <v>1287</v>
      </c>
      <c r="AX557" s="1" t="s">
        <v>52</v>
      </c>
      <c r="AY557" s="1" t="s">
        <v>52</v>
      </c>
      <c r="AZ557" s="1" t="s">
        <v>52</v>
      </c>
    </row>
    <row r="558" spans="1:52" ht="30" customHeight="1" x14ac:dyDescent="0.3">
      <c r="A558" s="26" t="s">
        <v>631</v>
      </c>
      <c r="B558" s="26" t="s">
        <v>52</v>
      </c>
      <c r="C558" s="26" t="s">
        <v>52</v>
      </c>
      <c r="D558" s="27"/>
      <c r="E558" s="29"/>
      <c r="F558" s="32">
        <f>TRUNC(SUMIF(N553:N557, N552, F553:F557),0)</f>
        <v>635</v>
      </c>
      <c r="G558" s="29"/>
      <c r="H558" s="32">
        <f>TRUNC(SUMIF(N553:N557, N552, H553:H557),0)</f>
        <v>6571</v>
      </c>
      <c r="I558" s="29"/>
      <c r="J558" s="32">
        <f>TRUNC(SUMIF(N553:N557, N552, J553:J557),0)</f>
        <v>0</v>
      </c>
      <c r="K558" s="29"/>
      <c r="L558" s="32">
        <f>F558+H558+J558</f>
        <v>7206</v>
      </c>
      <c r="M558" s="26" t="s">
        <v>52</v>
      </c>
      <c r="N558" s="1" t="s">
        <v>166</v>
      </c>
      <c r="O558" s="1" t="s">
        <v>166</v>
      </c>
      <c r="P558" s="1" t="s">
        <v>52</v>
      </c>
      <c r="Q558" s="1" t="s">
        <v>52</v>
      </c>
      <c r="R558" s="1" t="s">
        <v>52</v>
      </c>
      <c r="AV558" s="1" t="s">
        <v>52</v>
      </c>
      <c r="AW558" s="1" t="s">
        <v>52</v>
      </c>
      <c r="AX558" s="1" t="s">
        <v>52</v>
      </c>
      <c r="AY558" s="1" t="s">
        <v>52</v>
      </c>
      <c r="AZ558" s="1" t="s">
        <v>52</v>
      </c>
    </row>
    <row r="559" spans="1:52" ht="30" customHeight="1" x14ac:dyDescent="0.3">
      <c r="A559" s="27"/>
      <c r="B559" s="27"/>
      <c r="C559" s="27"/>
      <c r="D559" s="27"/>
      <c r="E559" s="29"/>
      <c r="F559" s="32"/>
      <c r="G559" s="29"/>
      <c r="H559" s="32"/>
      <c r="I559" s="29"/>
      <c r="J559" s="32"/>
      <c r="K559" s="29"/>
      <c r="L559" s="32"/>
      <c r="M559" s="27"/>
    </row>
    <row r="560" spans="1:52" ht="30" customHeight="1" x14ac:dyDescent="0.3">
      <c r="A560" s="23" t="s">
        <v>1288</v>
      </c>
      <c r="B560" s="24"/>
      <c r="C560" s="24"/>
      <c r="D560" s="24"/>
      <c r="E560" s="28"/>
      <c r="F560" s="31"/>
      <c r="G560" s="28"/>
      <c r="H560" s="31"/>
      <c r="I560" s="28"/>
      <c r="J560" s="31"/>
      <c r="K560" s="28"/>
      <c r="L560" s="31"/>
      <c r="M560" s="25"/>
      <c r="N560" s="1" t="s">
        <v>201</v>
      </c>
    </row>
    <row r="561" spans="1:52" ht="30" customHeight="1" x14ac:dyDescent="0.3">
      <c r="A561" s="26" t="s">
        <v>92</v>
      </c>
      <c r="B561" s="26" t="s">
        <v>199</v>
      </c>
      <c r="C561" s="26" t="s">
        <v>60</v>
      </c>
      <c r="D561" s="27">
        <v>1</v>
      </c>
      <c r="E561" s="29">
        <f>단가대비표!O18</f>
        <v>2831</v>
      </c>
      <c r="F561" s="32">
        <f>TRUNC(E561*D561,1)</f>
        <v>2831</v>
      </c>
      <c r="G561" s="29">
        <f>단가대비표!P18</f>
        <v>0</v>
      </c>
      <c r="H561" s="32">
        <f>TRUNC(G561*D561,1)</f>
        <v>0</v>
      </c>
      <c r="I561" s="29">
        <f>단가대비표!V18</f>
        <v>0</v>
      </c>
      <c r="J561" s="32">
        <f>TRUNC(I561*D561,1)</f>
        <v>0</v>
      </c>
      <c r="K561" s="29">
        <f t="shared" ref="K561:L565" si="141">TRUNC(E561+G561+I561,1)</f>
        <v>2831</v>
      </c>
      <c r="L561" s="32">
        <f t="shared" si="141"/>
        <v>2831</v>
      </c>
      <c r="M561" s="26" t="s">
        <v>1282</v>
      </c>
      <c r="N561" s="1" t="s">
        <v>201</v>
      </c>
      <c r="O561" s="1" t="s">
        <v>1289</v>
      </c>
      <c r="P561" s="1" t="s">
        <v>64</v>
      </c>
      <c r="Q561" s="1" t="s">
        <v>64</v>
      </c>
      <c r="R561" s="1" t="s">
        <v>63</v>
      </c>
      <c r="V561">
        <v>1</v>
      </c>
      <c r="AV561" s="1" t="s">
        <v>52</v>
      </c>
      <c r="AW561" s="1" t="s">
        <v>1290</v>
      </c>
      <c r="AX561" s="1" t="s">
        <v>52</v>
      </c>
      <c r="AY561" s="1" t="s">
        <v>52</v>
      </c>
      <c r="AZ561" s="1" t="s">
        <v>52</v>
      </c>
    </row>
    <row r="562" spans="1:52" ht="30" customHeight="1" x14ac:dyDescent="0.3">
      <c r="A562" s="26" t="s">
        <v>92</v>
      </c>
      <c r="B562" s="26" t="s">
        <v>199</v>
      </c>
      <c r="C562" s="26" t="s">
        <v>60</v>
      </c>
      <c r="D562" s="27">
        <v>7.4999999999999997E-2</v>
      </c>
      <c r="E562" s="29">
        <f>단가대비표!O18</f>
        <v>2831</v>
      </c>
      <c r="F562" s="32">
        <f>TRUNC(E562*D562,1)</f>
        <v>212.3</v>
      </c>
      <c r="G562" s="29">
        <f>단가대비표!P18</f>
        <v>0</v>
      </c>
      <c r="H562" s="32">
        <f>TRUNC(G562*D562,1)</f>
        <v>0</v>
      </c>
      <c r="I562" s="29">
        <f>단가대비표!V18</f>
        <v>0</v>
      </c>
      <c r="J562" s="32">
        <f>TRUNC(I562*D562,1)</f>
        <v>0</v>
      </c>
      <c r="K562" s="29">
        <f t="shared" si="141"/>
        <v>2831</v>
      </c>
      <c r="L562" s="32">
        <f t="shared" si="141"/>
        <v>212.3</v>
      </c>
      <c r="M562" s="26" t="s">
        <v>52</v>
      </c>
      <c r="N562" s="1" t="s">
        <v>201</v>
      </c>
      <c r="O562" s="1" t="s">
        <v>1289</v>
      </c>
      <c r="P562" s="1" t="s">
        <v>64</v>
      </c>
      <c r="Q562" s="1" t="s">
        <v>64</v>
      </c>
      <c r="R562" s="1" t="s">
        <v>63</v>
      </c>
      <c r="AV562" s="1" t="s">
        <v>52</v>
      </c>
      <c r="AW562" s="1" t="s">
        <v>1290</v>
      </c>
      <c r="AX562" s="1" t="s">
        <v>52</v>
      </c>
      <c r="AY562" s="1" t="s">
        <v>52</v>
      </c>
      <c r="AZ562" s="1" t="s">
        <v>52</v>
      </c>
    </row>
    <row r="563" spans="1:52" ht="30" customHeight="1" x14ac:dyDescent="0.3">
      <c r="A563" s="26" t="s">
        <v>690</v>
      </c>
      <c r="B563" s="26" t="s">
        <v>691</v>
      </c>
      <c r="C563" s="26" t="s">
        <v>556</v>
      </c>
      <c r="D563" s="27">
        <v>1</v>
      </c>
      <c r="E563" s="29">
        <f>TRUNC(SUMIF(V561:V565, RIGHTB(O563, 1), F561:F565)*U563, 2)</f>
        <v>56.62</v>
      </c>
      <c r="F563" s="32">
        <f>TRUNC(E563*D563,1)</f>
        <v>56.6</v>
      </c>
      <c r="G563" s="29">
        <v>0</v>
      </c>
      <c r="H563" s="32">
        <f>TRUNC(G563*D563,1)</f>
        <v>0</v>
      </c>
      <c r="I563" s="29">
        <v>0</v>
      </c>
      <c r="J563" s="32">
        <f>TRUNC(I563*D563,1)</f>
        <v>0</v>
      </c>
      <c r="K563" s="29">
        <f t="shared" si="141"/>
        <v>56.6</v>
      </c>
      <c r="L563" s="32">
        <f t="shared" si="141"/>
        <v>56.6</v>
      </c>
      <c r="M563" s="26" t="s">
        <v>52</v>
      </c>
      <c r="N563" s="1" t="s">
        <v>201</v>
      </c>
      <c r="O563" s="1" t="s">
        <v>557</v>
      </c>
      <c r="P563" s="1" t="s">
        <v>64</v>
      </c>
      <c r="Q563" s="1" t="s">
        <v>64</v>
      </c>
      <c r="R563" s="1" t="s">
        <v>64</v>
      </c>
      <c r="S563">
        <v>0</v>
      </c>
      <c r="T563">
        <v>0</v>
      </c>
      <c r="U563">
        <v>0.02</v>
      </c>
      <c r="AV563" s="1" t="s">
        <v>52</v>
      </c>
      <c r="AW563" s="1" t="s">
        <v>1291</v>
      </c>
      <c r="AX563" s="1" t="s">
        <v>52</v>
      </c>
      <c r="AY563" s="1" t="s">
        <v>52</v>
      </c>
      <c r="AZ563" s="1" t="s">
        <v>52</v>
      </c>
    </row>
    <row r="564" spans="1:52" ht="30" customHeight="1" x14ac:dyDescent="0.3">
      <c r="A564" s="26" t="s">
        <v>805</v>
      </c>
      <c r="B564" s="26" t="s">
        <v>624</v>
      </c>
      <c r="C564" s="26" t="s">
        <v>625</v>
      </c>
      <c r="D564" s="27">
        <v>2.4E-2</v>
      </c>
      <c r="E564" s="29">
        <f>단가대비표!O130</f>
        <v>0</v>
      </c>
      <c r="F564" s="32">
        <f>TRUNC(E564*D564,1)</f>
        <v>0</v>
      </c>
      <c r="G564" s="29">
        <f>단가대비표!P130</f>
        <v>438070</v>
      </c>
      <c r="H564" s="32">
        <f>TRUNC(G564*D564,1)</f>
        <v>10513.6</v>
      </c>
      <c r="I564" s="29">
        <f>단가대비표!V130</f>
        <v>0</v>
      </c>
      <c r="J564" s="32">
        <f>TRUNC(I564*D564,1)</f>
        <v>0</v>
      </c>
      <c r="K564" s="29">
        <f t="shared" si="141"/>
        <v>438070</v>
      </c>
      <c r="L564" s="32">
        <f t="shared" si="141"/>
        <v>10513.6</v>
      </c>
      <c r="M564" s="26" t="s">
        <v>52</v>
      </c>
      <c r="N564" s="1" t="s">
        <v>201</v>
      </c>
      <c r="O564" s="1" t="s">
        <v>806</v>
      </c>
      <c r="P564" s="1" t="s">
        <v>64</v>
      </c>
      <c r="Q564" s="1" t="s">
        <v>64</v>
      </c>
      <c r="R564" s="1" t="s">
        <v>63</v>
      </c>
      <c r="W564">
        <v>2</v>
      </c>
      <c r="AV564" s="1" t="s">
        <v>52</v>
      </c>
      <c r="AW564" s="1" t="s">
        <v>1292</v>
      </c>
      <c r="AX564" s="1" t="s">
        <v>52</v>
      </c>
      <c r="AY564" s="1" t="s">
        <v>52</v>
      </c>
      <c r="AZ564" s="1" t="s">
        <v>52</v>
      </c>
    </row>
    <row r="565" spans="1:52" ht="30" customHeight="1" x14ac:dyDescent="0.3">
      <c r="A565" s="26" t="s">
        <v>696</v>
      </c>
      <c r="B565" s="26" t="s">
        <v>697</v>
      </c>
      <c r="C565" s="26" t="s">
        <v>556</v>
      </c>
      <c r="D565" s="27">
        <v>1</v>
      </c>
      <c r="E565" s="29">
        <f>TRUNC(SUMIF(W561:W565, RIGHTB(O565, 1), H561:H565)*U565, 2)</f>
        <v>315.39999999999998</v>
      </c>
      <c r="F565" s="32">
        <f>TRUNC(E565*D565,1)</f>
        <v>315.39999999999998</v>
      </c>
      <c r="G565" s="29">
        <v>0</v>
      </c>
      <c r="H565" s="32">
        <f>TRUNC(G565*D565,1)</f>
        <v>0</v>
      </c>
      <c r="I565" s="29">
        <v>0</v>
      </c>
      <c r="J565" s="32">
        <f>TRUNC(I565*D565,1)</f>
        <v>0</v>
      </c>
      <c r="K565" s="29">
        <f t="shared" si="141"/>
        <v>315.39999999999998</v>
      </c>
      <c r="L565" s="32">
        <f t="shared" si="141"/>
        <v>315.39999999999998</v>
      </c>
      <c r="M565" s="26" t="s">
        <v>52</v>
      </c>
      <c r="N565" s="1" t="s">
        <v>201</v>
      </c>
      <c r="O565" s="1" t="s">
        <v>698</v>
      </c>
      <c r="P565" s="1" t="s">
        <v>64</v>
      </c>
      <c r="Q565" s="1" t="s">
        <v>64</v>
      </c>
      <c r="R565" s="1" t="s">
        <v>64</v>
      </c>
      <c r="S565">
        <v>1</v>
      </c>
      <c r="T565">
        <v>0</v>
      </c>
      <c r="U565">
        <v>0.03</v>
      </c>
      <c r="AV565" s="1" t="s">
        <v>52</v>
      </c>
      <c r="AW565" s="1" t="s">
        <v>1293</v>
      </c>
      <c r="AX565" s="1" t="s">
        <v>52</v>
      </c>
      <c r="AY565" s="1" t="s">
        <v>52</v>
      </c>
      <c r="AZ565" s="1" t="s">
        <v>52</v>
      </c>
    </row>
    <row r="566" spans="1:52" ht="30" customHeight="1" x14ac:dyDescent="0.3">
      <c r="A566" s="26" t="s">
        <v>631</v>
      </c>
      <c r="B566" s="26" t="s">
        <v>52</v>
      </c>
      <c r="C566" s="26" t="s">
        <v>52</v>
      </c>
      <c r="D566" s="27"/>
      <c r="E566" s="29"/>
      <c r="F566" s="32">
        <f>TRUNC(SUMIF(N561:N565, N560, F561:F565),0)</f>
        <v>3415</v>
      </c>
      <c r="G566" s="29"/>
      <c r="H566" s="32">
        <f>TRUNC(SUMIF(N561:N565, N560, H561:H565),0)</f>
        <v>10513</v>
      </c>
      <c r="I566" s="29"/>
      <c r="J566" s="32">
        <f>TRUNC(SUMIF(N561:N565, N560, J561:J565),0)</f>
        <v>0</v>
      </c>
      <c r="K566" s="29"/>
      <c r="L566" s="32">
        <f>F566+H566+J566</f>
        <v>13928</v>
      </c>
      <c r="M566" s="26" t="s">
        <v>52</v>
      </c>
      <c r="N566" s="1" t="s">
        <v>166</v>
      </c>
      <c r="O566" s="1" t="s">
        <v>166</v>
      </c>
      <c r="P566" s="1" t="s">
        <v>52</v>
      </c>
      <c r="Q566" s="1" t="s">
        <v>52</v>
      </c>
      <c r="R566" s="1" t="s">
        <v>52</v>
      </c>
      <c r="AV566" s="1" t="s">
        <v>52</v>
      </c>
      <c r="AW566" s="1" t="s">
        <v>52</v>
      </c>
      <c r="AX566" s="1" t="s">
        <v>52</v>
      </c>
      <c r="AY566" s="1" t="s">
        <v>52</v>
      </c>
      <c r="AZ566" s="1" t="s">
        <v>52</v>
      </c>
    </row>
    <row r="567" spans="1:52" ht="30" customHeight="1" x14ac:dyDescent="0.3">
      <c r="A567" s="27"/>
      <c r="B567" s="27"/>
      <c r="C567" s="27"/>
      <c r="D567" s="27"/>
      <c r="E567" s="29"/>
      <c r="F567" s="32"/>
      <c r="G567" s="29"/>
      <c r="H567" s="32"/>
      <c r="I567" s="29"/>
      <c r="J567" s="32"/>
      <c r="K567" s="29"/>
      <c r="L567" s="32"/>
      <c r="M567" s="27"/>
    </row>
    <row r="568" spans="1:52" ht="30" customHeight="1" x14ac:dyDescent="0.3">
      <c r="A568" s="23" t="s">
        <v>1294</v>
      </c>
      <c r="B568" s="24"/>
      <c r="C568" s="24"/>
      <c r="D568" s="24"/>
      <c r="E568" s="28"/>
      <c r="F568" s="31"/>
      <c r="G568" s="28"/>
      <c r="H568" s="31"/>
      <c r="I568" s="28"/>
      <c r="J568" s="31"/>
      <c r="K568" s="28"/>
      <c r="L568" s="31"/>
      <c r="M568" s="25"/>
      <c r="N568" s="1" t="s">
        <v>95</v>
      </c>
    </row>
    <row r="569" spans="1:52" ht="30" customHeight="1" x14ac:dyDescent="0.3">
      <c r="A569" s="26" t="s">
        <v>92</v>
      </c>
      <c r="B569" s="26" t="s">
        <v>93</v>
      </c>
      <c r="C569" s="26" t="s">
        <v>60</v>
      </c>
      <c r="D569" s="27">
        <v>1</v>
      </c>
      <c r="E569" s="29">
        <f>단가대비표!O19</f>
        <v>570</v>
      </c>
      <c r="F569" s="32">
        <f>TRUNC(E569*D569,1)</f>
        <v>570</v>
      </c>
      <c r="G569" s="29">
        <f>단가대비표!P19</f>
        <v>0</v>
      </c>
      <c r="H569" s="32">
        <f>TRUNC(G569*D569,1)</f>
        <v>0</v>
      </c>
      <c r="I569" s="29">
        <f>단가대비표!V19</f>
        <v>0</v>
      </c>
      <c r="J569" s="32">
        <f>TRUNC(I569*D569,1)</f>
        <v>0</v>
      </c>
      <c r="K569" s="29">
        <f t="shared" ref="K569:L573" si="142">TRUNC(E569+G569+I569,1)</f>
        <v>570</v>
      </c>
      <c r="L569" s="32">
        <f t="shared" si="142"/>
        <v>570</v>
      </c>
      <c r="M569" s="26" t="s">
        <v>1282</v>
      </c>
      <c r="N569" s="1" t="s">
        <v>95</v>
      </c>
      <c r="O569" s="1" t="s">
        <v>1295</v>
      </c>
      <c r="P569" s="1" t="s">
        <v>64</v>
      </c>
      <c r="Q569" s="1" t="s">
        <v>64</v>
      </c>
      <c r="R569" s="1" t="s">
        <v>63</v>
      </c>
      <c r="V569">
        <v>1</v>
      </c>
      <c r="AV569" s="1" t="s">
        <v>52</v>
      </c>
      <c r="AW569" s="1" t="s">
        <v>1296</v>
      </c>
      <c r="AX569" s="1" t="s">
        <v>52</v>
      </c>
      <c r="AY569" s="1" t="s">
        <v>52</v>
      </c>
      <c r="AZ569" s="1" t="s">
        <v>52</v>
      </c>
    </row>
    <row r="570" spans="1:52" ht="30" customHeight="1" x14ac:dyDescent="0.3">
      <c r="A570" s="26" t="s">
        <v>92</v>
      </c>
      <c r="B570" s="26" t="s">
        <v>93</v>
      </c>
      <c r="C570" s="26" t="s">
        <v>60</v>
      </c>
      <c r="D570" s="27">
        <v>7.4999999999999997E-2</v>
      </c>
      <c r="E570" s="29">
        <f>단가대비표!O19</f>
        <v>570</v>
      </c>
      <c r="F570" s="32">
        <f>TRUNC(E570*D570,1)</f>
        <v>42.7</v>
      </c>
      <c r="G570" s="29">
        <f>단가대비표!P19</f>
        <v>0</v>
      </c>
      <c r="H570" s="32">
        <f>TRUNC(G570*D570,1)</f>
        <v>0</v>
      </c>
      <c r="I570" s="29">
        <f>단가대비표!V19</f>
        <v>0</v>
      </c>
      <c r="J570" s="32">
        <f>TRUNC(I570*D570,1)</f>
        <v>0</v>
      </c>
      <c r="K570" s="29">
        <f t="shared" si="142"/>
        <v>570</v>
      </c>
      <c r="L570" s="32">
        <f t="shared" si="142"/>
        <v>42.7</v>
      </c>
      <c r="M570" s="26" t="s">
        <v>52</v>
      </c>
      <c r="N570" s="1" t="s">
        <v>95</v>
      </c>
      <c r="O570" s="1" t="s">
        <v>1295</v>
      </c>
      <c r="P570" s="1" t="s">
        <v>64</v>
      </c>
      <c r="Q570" s="1" t="s">
        <v>64</v>
      </c>
      <c r="R570" s="1" t="s">
        <v>63</v>
      </c>
      <c r="AV570" s="1" t="s">
        <v>52</v>
      </c>
      <c r="AW570" s="1" t="s">
        <v>1296</v>
      </c>
      <c r="AX570" s="1" t="s">
        <v>52</v>
      </c>
      <c r="AY570" s="1" t="s">
        <v>52</v>
      </c>
      <c r="AZ570" s="1" t="s">
        <v>52</v>
      </c>
    </row>
    <row r="571" spans="1:52" ht="30" customHeight="1" x14ac:dyDescent="0.3">
      <c r="A571" s="26" t="s">
        <v>690</v>
      </c>
      <c r="B571" s="26" t="s">
        <v>691</v>
      </c>
      <c r="C571" s="26" t="s">
        <v>556</v>
      </c>
      <c r="D571" s="27">
        <v>1</v>
      </c>
      <c r="E571" s="29">
        <f>TRUNC(SUMIF(V569:V573, RIGHTB(O571, 1), F569:F573)*U571, 2)</f>
        <v>11.4</v>
      </c>
      <c r="F571" s="32">
        <f>TRUNC(E571*D571,1)</f>
        <v>11.4</v>
      </c>
      <c r="G571" s="29">
        <v>0</v>
      </c>
      <c r="H571" s="32">
        <f>TRUNC(G571*D571,1)</f>
        <v>0</v>
      </c>
      <c r="I571" s="29">
        <v>0</v>
      </c>
      <c r="J571" s="32">
        <f>TRUNC(I571*D571,1)</f>
        <v>0</v>
      </c>
      <c r="K571" s="29">
        <f t="shared" si="142"/>
        <v>11.4</v>
      </c>
      <c r="L571" s="32">
        <f t="shared" si="142"/>
        <v>11.4</v>
      </c>
      <c r="M571" s="26" t="s">
        <v>52</v>
      </c>
      <c r="N571" s="1" t="s">
        <v>95</v>
      </c>
      <c r="O571" s="1" t="s">
        <v>557</v>
      </c>
      <c r="P571" s="1" t="s">
        <v>64</v>
      </c>
      <c r="Q571" s="1" t="s">
        <v>64</v>
      </c>
      <c r="R571" s="1" t="s">
        <v>64</v>
      </c>
      <c r="S571">
        <v>0</v>
      </c>
      <c r="T571">
        <v>0</v>
      </c>
      <c r="U571">
        <v>0.02</v>
      </c>
      <c r="AV571" s="1" t="s">
        <v>52</v>
      </c>
      <c r="AW571" s="1" t="s">
        <v>1297</v>
      </c>
      <c r="AX571" s="1" t="s">
        <v>52</v>
      </c>
      <c r="AY571" s="1" t="s">
        <v>52</v>
      </c>
      <c r="AZ571" s="1" t="s">
        <v>52</v>
      </c>
    </row>
    <row r="572" spans="1:52" ht="30" customHeight="1" x14ac:dyDescent="0.3">
      <c r="A572" s="26" t="s">
        <v>805</v>
      </c>
      <c r="B572" s="26" t="s">
        <v>624</v>
      </c>
      <c r="C572" s="26" t="s">
        <v>625</v>
      </c>
      <c r="D572" s="27">
        <v>1.4999999999999999E-2</v>
      </c>
      <c r="E572" s="29">
        <f>단가대비표!O130</f>
        <v>0</v>
      </c>
      <c r="F572" s="32">
        <f>TRUNC(E572*D572,1)</f>
        <v>0</v>
      </c>
      <c r="G572" s="29">
        <f>단가대비표!P130</f>
        <v>438070</v>
      </c>
      <c r="H572" s="32">
        <f>TRUNC(G572*D572,1)</f>
        <v>6571</v>
      </c>
      <c r="I572" s="29">
        <f>단가대비표!V130</f>
        <v>0</v>
      </c>
      <c r="J572" s="32">
        <f>TRUNC(I572*D572,1)</f>
        <v>0</v>
      </c>
      <c r="K572" s="29">
        <f t="shared" si="142"/>
        <v>438070</v>
      </c>
      <c r="L572" s="32">
        <f t="shared" si="142"/>
        <v>6571</v>
      </c>
      <c r="M572" s="26" t="s">
        <v>52</v>
      </c>
      <c r="N572" s="1" t="s">
        <v>95</v>
      </c>
      <c r="O572" s="1" t="s">
        <v>806</v>
      </c>
      <c r="P572" s="1" t="s">
        <v>64</v>
      </c>
      <c r="Q572" s="1" t="s">
        <v>64</v>
      </c>
      <c r="R572" s="1" t="s">
        <v>63</v>
      </c>
      <c r="W572">
        <v>2</v>
      </c>
      <c r="AV572" s="1" t="s">
        <v>52</v>
      </c>
      <c r="AW572" s="1" t="s">
        <v>1298</v>
      </c>
      <c r="AX572" s="1" t="s">
        <v>52</v>
      </c>
      <c r="AY572" s="1" t="s">
        <v>52</v>
      </c>
      <c r="AZ572" s="1" t="s">
        <v>52</v>
      </c>
    </row>
    <row r="573" spans="1:52" ht="30" customHeight="1" x14ac:dyDescent="0.3">
      <c r="A573" s="26" t="s">
        <v>696</v>
      </c>
      <c r="B573" s="26" t="s">
        <v>697</v>
      </c>
      <c r="C573" s="26" t="s">
        <v>556</v>
      </c>
      <c r="D573" s="27">
        <v>1</v>
      </c>
      <c r="E573" s="29">
        <f>TRUNC(SUMIF(W569:W573, RIGHTB(O573, 1), H569:H573)*U573, 2)</f>
        <v>197.13</v>
      </c>
      <c r="F573" s="32">
        <f>TRUNC(E573*D573,1)</f>
        <v>197.1</v>
      </c>
      <c r="G573" s="29">
        <v>0</v>
      </c>
      <c r="H573" s="32">
        <f>TRUNC(G573*D573,1)</f>
        <v>0</v>
      </c>
      <c r="I573" s="29">
        <v>0</v>
      </c>
      <c r="J573" s="32">
        <f>TRUNC(I573*D573,1)</f>
        <v>0</v>
      </c>
      <c r="K573" s="29">
        <f t="shared" si="142"/>
        <v>197.1</v>
      </c>
      <c r="L573" s="32">
        <f t="shared" si="142"/>
        <v>197.1</v>
      </c>
      <c r="M573" s="26" t="s">
        <v>52</v>
      </c>
      <c r="N573" s="1" t="s">
        <v>95</v>
      </c>
      <c r="O573" s="1" t="s">
        <v>698</v>
      </c>
      <c r="P573" s="1" t="s">
        <v>64</v>
      </c>
      <c r="Q573" s="1" t="s">
        <v>64</v>
      </c>
      <c r="R573" s="1" t="s">
        <v>64</v>
      </c>
      <c r="S573">
        <v>1</v>
      </c>
      <c r="T573">
        <v>0</v>
      </c>
      <c r="U573">
        <v>0.03</v>
      </c>
      <c r="AV573" s="1" t="s">
        <v>52</v>
      </c>
      <c r="AW573" s="1" t="s">
        <v>1299</v>
      </c>
      <c r="AX573" s="1" t="s">
        <v>52</v>
      </c>
      <c r="AY573" s="1" t="s">
        <v>52</v>
      </c>
      <c r="AZ573" s="1" t="s">
        <v>52</v>
      </c>
    </row>
    <row r="574" spans="1:52" ht="30" customHeight="1" x14ac:dyDescent="0.3">
      <c r="A574" s="26" t="s">
        <v>631</v>
      </c>
      <c r="B574" s="26" t="s">
        <v>52</v>
      </c>
      <c r="C574" s="26" t="s">
        <v>52</v>
      </c>
      <c r="D574" s="27"/>
      <c r="E574" s="29"/>
      <c r="F574" s="32">
        <f>TRUNC(SUMIF(N569:N573, N568, F569:F573),0)</f>
        <v>821</v>
      </c>
      <c r="G574" s="29"/>
      <c r="H574" s="32">
        <f>TRUNC(SUMIF(N569:N573, N568, H569:H573),0)</f>
        <v>6571</v>
      </c>
      <c r="I574" s="29"/>
      <c r="J574" s="32">
        <f>TRUNC(SUMIF(N569:N573, N568, J569:J573),0)</f>
        <v>0</v>
      </c>
      <c r="K574" s="29"/>
      <c r="L574" s="32">
        <f>F574+H574+J574</f>
        <v>7392</v>
      </c>
      <c r="M574" s="26" t="s">
        <v>52</v>
      </c>
      <c r="N574" s="1" t="s">
        <v>166</v>
      </c>
      <c r="O574" s="1" t="s">
        <v>166</v>
      </c>
      <c r="P574" s="1" t="s">
        <v>52</v>
      </c>
      <c r="Q574" s="1" t="s">
        <v>52</v>
      </c>
      <c r="R574" s="1" t="s">
        <v>52</v>
      </c>
      <c r="AV574" s="1" t="s">
        <v>52</v>
      </c>
      <c r="AW574" s="1" t="s">
        <v>52</v>
      </c>
      <c r="AX574" s="1" t="s">
        <v>52</v>
      </c>
      <c r="AY574" s="1" t="s">
        <v>52</v>
      </c>
      <c r="AZ574" s="1" t="s">
        <v>52</v>
      </c>
    </row>
    <row r="575" spans="1:52" ht="30" customHeight="1" x14ac:dyDescent="0.3">
      <c r="A575" s="27"/>
      <c r="B575" s="27"/>
      <c r="C575" s="27"/>
      <c r="D575" s="27"/>
      <c r="E575" s="29"/>
      <c r="F575" s="32"/>
      <c r="G575" s="29"/>
      <c r="H575" s="32"/>
      <c r="I575" s="29"/>
      <c r="J575" s="32"/>
      <c r="K575" s="29"/>
      <c r="L575" s="32"/>
      <c r="M575" s="27"/>
    </row>
    <row r="576" spans="1:52" ht="30" customHeight="1" x14ac:dyDescent="0.3">
      <c r="A576" s="23" t="s">
        <v>1300</v>
      </c>
      <c r="B576" s="24"/>
      <c r="C576" s="24"/>
      <c r="D576" s="24"/>
      <c r="E576" s="28"/>
      <c r="F576" s="31"/>
      <c r="G576" s="28"/>
      <c r="H576" s="31"/>
      <c r="I576" s="28"/>
      <c r="J576" s="31"/>
      <c r="K576" s="28"/>
      <c r="L576" s="31"/>
      <c r="M576" s="25"/>
      <c r="N576" s="1" t="s">
        <v>90</v>
      </c>
    </row>
    <row r="577" spans="1:52" ht="30" customHeight="1" x14ac:dyDescent="0.3">
      <c r="A577" s="26" t="s">
        <v>87</v>
      </c>
      <c r="B577" s="26" t="s">
        <v>88</v>
      </c>
      <c r="C577" s="26" t="s">
        <v>1022</v>
      </c>
      <c r="D577" s="27">
        <v>1</v>
      </c>
      <c r="E577" s="29">
        <f>단가대비표!O13</f>
        <v>1408</v>
      </c>
      <c r="F577" s="32">
        <f>TRUNC(E577*D577,1)</f>
        <v>1408</v>
      </c>
      <c r="G577" s="29">
        <f>단가대비표!P13</f>
        <v>0</v>
      </c>
      <c r="H577" s="32">
        <f>TRUNC(G577*D577,1)</f>
        <v>0</v>
      </c>
      <c r="I577" s="29">
        <f>단가대비표!V13</f>
        <v>0</v>
      </c>
      <c r="J577" s="32">
        <f>TRUNC(I577*D577,1)</f>
        <v>0</v>
      </c>
      <c r="K577" s="29">
        <f t="shared" ref="K577:L581" si="143">TRUNC(E577+G577+I577,1)</f>
        <v>1408</v>
      </c>
      <c r="L577" s="32">
        <f t="shared" si="143"/>
        <v>1408</v>
      </c>
      <c r="M577" s="26" t="s">
        <v>531</v>
      </c>
      <c r="N577" s="1" t="s">
        <v>90</v>
      </c>
      <c r="O577" s="1" t="s">
        <v>1302</v>
      </c>
      <c r="P577" s="1" t="s">
        <v>64</v>
      </c>
      <c r="Q577" s="1" t="s">
        <v>64</v>
      </c>
      <c r="R577" s="1" t="s">
        <v>63</v>
      </c>
      <c r="V577">
        <v>1</v>
      </c>
      <c r="AV577" s="1" t="s">
        <v>52</v>
      </c>
      <c r="AW577" s="1" t="s">
        <v>1303</v>
      </c>
      <c r="AX577" s="1" t="s">
        <v>52</v>
      </c>
      <c r="AY577" s="1" t="s">
        <v>52</v>
      </c>
      <c r="AZ577" s="1" t="s">
        <v>52</v>
      </c>
    </row>
    <row r="578" spans="1:52" ht="30" customHeight="1" x14ac:dyDescent="0.3">
      <c r="A578" s="26" t="s">
        <v>87</v>
      </c>
      <c r="B578" s="26" t="s">
        <v>88</v>
      </c>
      <c r="C578" s="26" t="s">
        <v>1022</v>
      </c>
      <c r="D578" s="27">
        <v>7.4999999999999997E-2</v>
      </c>
      <c r="E578" s="29">
        <f>단가대비표!O13</f>
        <v>1408</v>
      </c>
      <c r="F578" s="32">
        <f>TRUNC(E578*D578,1)</f>
        <v>105.6</v>
      </c>
      <c r="G578" s="29">
        <f>단가대비표!P13</f>
        <v>0</v>
      </c>
      <c r="H578" s="32">
        <f>TRUNC(G578*D578,1)</f>
        <v>0</v>
      </c>
      <c r="I578" s="29">
        <f>단가대비표!V13</f>
        <v>0</v>
      </c>
      <c r="J578" s="32">
        <f>TRUNC(I578*D578,1)</f>
        <v>0</v>
      </c>
      <c r="K578" s="29">
        <f t="shared" si="143"/>
        <v>1408</v>
      </c>
      <c r="L578" s="32">
        <f t="shared" si="143"/>
        <v>105.6</v>
      </c>
      <c r="M578" s="26" t="s">
        <v>531</v>
      </c>
      <c r="N578" s="1" t="s">
        <v>90</v>
      </c>
      <c r="O578" s="1" t="s">
        <v>1302</v>
      </c>
      <c r="P578" s="1" t="s">
        <v>64</v>
      </c>
      <c r="Q578" s="1" t="s">
        <v>64</v>
      </c>
      <c r="R578" s="1" t="s">
        <v>63</v>
      </c>
      <c r="AV578" s="1" t="s">
        <v>52</v>
      </c>
      <c r="AW578" s="1" t="s">
        <v>1303</v>
      </c>
      <c r="AX578" s="1" t="s">
        <v>52</v>
      </c>
      <c r="AY578" s="1" t="s">
        <v>52</v>
      </c>
      <c r="AZ578" s="1" t="s">
        <v>52</v>
      </c>
    </row>
    <row r="579" spans="1:52" ht="30" customHeight="1" x14ac:dyDescent="0.3">
      <c r="A579" s="26" t="s">
        <v>690</v>
      </c>
      <c r="B579" s="26" t="s">
        <v>691</v>
      </c>
      <c r="C579" s="26" t="s">
        <v>556</v>
      </c>
      <c r="D579" s="27">
        <v>1</v>
      </c>
      <c r="E579" s="29">
        <f>TRUNC(SUMIF(V577:V581, RIGHTB(O579, 1), F577:F581)*U579, 2)</f>
        <v>28.16</v>
      </c>
      <c r="F579" s="32">
        <f>TRUNC(E579*D579,1)</f>
        <v>28.1</v>
      </c>
      <c r="G579" s="29">
        <v>0</v>
      </c>
      <c r="H579" s="32">
        <f>TRUNC(G579*D579,1)</f>
        <v>0</v>
      </c>
      <c r="I579" s="29">
        <v>0</v>
      </c>
      <c r="J579" s="32">
        <f>TRUNC(I579*D579,1)</f>
        <v>0</v>
      </c>
      <c r="K579" s="29">
        <f t="shared" si="143"/>
        <v>28.1</v>
      </c>
      <c r="L579" s="32">
        <f t="shared" si="143"/>
        <v>28.1</v>
      </c>
      <c r="M579" s="26" t="s">
        <v>52</v>
      </c>
      <c r="N579" s="1" t="s">
        <v>90</v>
      </c>
      <c r="O579" s="1" t="s">
        <v>557</v>
      </c>
      <c r="P579" s="1" t="s">
        <v>64</v>
      </c>
      <c r="Q579" s="1" t="s">
        <v>64</v>
      </c>
      <c r="R579" s="1" t="s">
        <v>64</v>
      </c>
      <c r="S579">
        <v>0</v>
      </c>
      <c r="T579">
        <v>0</v>
      </c>
      <c r="U579">
        <v>0.02</v>
      </c>
      <c r="AV579" s="1" t="s">
        <v>52</v>
      </c>
      <c r="AW579" s="1" t="s">
        <v>1304</v>
      </c>
      <c r="AX579" s="1" t="s">
        <v>52</v>
      </c>
      <c r="AY579" s="1" t="s">
        <v>52</v>
      </c>
      <c r="AZ579" s="1" t="s">
        <v>52</v>
      </c>
    </row>
    <row r="580" spans="1:52" ht="30" customHeight="1" x14ac:dyDescent="0.3">
      <c r="A580" s="26" t="s">
        <v>709</v>
      </c>
      <c r="B580" s="26" t="s">
        <v>624</v>
      </c>
      <c r="C580" s="26" t="s">
        <v>625</v>
      </c>
      <c r="D580" s="27">
        <v>1.4999999999999999E-2</v>
      </c>
      <c r="E580" s="29">
        <f>단가대비표!O127</f>
        <v>0</v>
      </c>
      <c r="F580" s="32">
        <f>TRUNC(E580*D580,1)</f>
        <v>0</v>
      </c>
      <c r="G580" s="29">
        <f>단가대비표!P127</f>
        <v>286219</v>
      </c>
      <c r="H580" s="32">
        <f>TRUNC(G580*D580,1)</f>
        <v>4293.2</v>
      </c>
      <c r="I580" s="29">
        <f>단가대비표!V127</f>
        <v>0</v>
      </c>
      <c r="J580" s="32">
        <f>TRUNC(I580*D580,1)</f>
        <v>0</v>
      </c>
      <c r="K580" s="29">
        <f t="shared" si="143"/>
        <v>286219</v>
      </c>
      <c r="L580" s="32">
        <f t="shared" si="143"/>
        <v>4293.2</v>
      </c>
      <c r="M580" s="26" t="s">
        <v>52</v>
      </c>
      <c r="N580" s="1" t="s">
        <v>90</v>
      </c>
      <c r="O580" s="1" t="s">
        <v>710</v>
      </c>
      <c r="P580" s="1" t="s">
        <v>64</v>
      </c>
      <c r="Q580" s="1" t="s">
        <v>64</v>
      </c>
      <c r="R580" s="1" t="s">
        <v>63</v>
      </c>
      <c r="W580">
        <v>2</v>
      </c>
      <c r="AV580" s="1" t="s">
        <v>52</v>
      </c>
      <c r="AW580" s="1" t="s">
        <v>1305</v>
      </c>
      <c r="AX580" s="1" t="s">
        <v>52</v>
      </c>
      <c r="AY580" s="1" t="s">
        <v>52</v>
      </c>
      <c r="AZ580" s="1" t="s">
        <v>52</v>
      </c>
    </row>
    <row r="581" spans="1:52" ht="30" customHeight="1" x14ac:dyDescent="0.3">
      <c r="A581" s="26" t="s">
        <v>696</v>
      </c>
      <c r="B581" s="26" t="s">
        <v>697</v>
      </c>
      <c r="C581" s="26" t="s">
        <v>556</v>
      </c>
      <c r="D581" s="27">
        <v>1</v>
      </c>
      <c r="E581" s="29">
        <f>TRUNC(SUMIF(W577:W581, RIGHTB(O581, 1), H577:H581)*U581, 2)</f>
        <v>128.79</v>
      </c>
      <c r="F581" s="32">
        <f>TRUNC(E581*D581,1)</f>
        <v>128.69999999999999</v>
      </c>
      <c r="G581" s="29">
        <v>0</v>
      </c>
      <c r="H581" s="32">
        <f>TRUNC(G581*D581,1)</f>
        <v>0</v>
      </c>
      <c r="I581" s="29">
        <v>0</v>
      </c>
      <c r="J581" s="32">
        <f>TRUNC(I581*D581,1)</f>
        <v>0</v>
      </c>
      <c r="K581" s="29">
        <f t="shared" si="143"/>
        <v>128.69999999999999</v>
      </c>
      <c r="L581" s="32">
        <f t="shared" si="143"/>
        <v>128.69999999999999</v>
      </c>
      <c r="M581" s="26" t="s">
        <v>52</v>
      </c>
      <c r="N581" s="1" t="s">
        <v>90</v>
      </c>
      <c r="O581" s="1" t="s">
        <v>698</v>
      </c>
      <c r="P581" s="1" t="s">
        <v>64</v>
      </c>
      <c r="Q581" s="1" t="s">
        <v>64</v>
      </c>
      <c r="R581" s="1" t="s">
        <v>64</v>
      </c>
      <c r="S581">
        <v>1</v>
      </c>
      <c r="T581">
        <v>0</v>
      </c>
      <c r="U581">
        <v>0.03</v>
      </c>
      <c r="AV581" s="1" t="s">
        <v>52</v>
      </c>
      <c r="AW581" s="1" t="s">
        <v>1306</v>
      </c>
      <c r="AX581" s="1" t="s">
        <v>52</v>
      </c>
      <c r="AY581" s="1" t="s">
        <v>52</v>
      </c>
      <c r="AZ581" s="1" t="s">
        <v>52</v>
      </c>
    </row>
    <row r="582" spans="1:52" ht="30" customHeight="1" x14ac:dyDescent="0.3">
      <c r="A582" s="26" t="s">
        <v>631</v>
      </c>
      <c r="B582" s="26" t="s">
        <v>52</v>
      </c>
      <c r="C582" s="26" t="s">
        <v>52</v>
      </c>
      <c r="D582" s="27"/>
      <c r="E582" s="29"/>
      <c r="F582" s="32">
        <f>TRUNC(SUMIF(N577:N581, N576, F577:F581),0)</f>
        <v>1670</v>
      </c>
      <c r="G582" s="29"/>
      <c r="H582" s="32">
        <f>TRUNC(SUMIF(N577:N581, N576, H577:H581),0)</f>
        <v>4293</v>
      </c>
      <c r="I582" s="29"/>
      <c r="J582" s="32">
        <f>TRUNC(SUMIF(N577:N581, N576, J577:J581),0)</f>
        <v>0</v>
      </c>
      <c r="K582" s="29"/>
      <c r="L582" s="32">
        <f>F582+H582+J582</f>
        <v>5963</v>
      </c>
      <c r="M582" s="26" t="s">
        <v>52</v>
      </c>
      <c r="N582" s="1" t="s">
        <v>166</v>
      </c>
      <c r="O582" s="1" t="s">
        <v>166</v>
      </c>
      <c r="P582" s="1" t="s">
        <v>52</v>
      </c>
      <c r="Q582" s="1" t="s">
        <v>52</v>
      </c>
      <c r="R582" s="1" t="s">
        <v>52</v>
      </c>
      <c r="AV582" s="1" t="s">
        <v>52</v>
      </c>
      <c r="AW582" s="1" t="s">
        <v>52</v>
      </c>
      <c r="AX582" s="1" t="s">
        <v>52</v>
      </c>
      <c r="AY582" s="1" t="s">
        <v>52</v>
      </c>
      <c r="AZ582" s="1" t="s">
        <v>52</v>
      </c>
    </row>
    <row r="583" spans="1:52" ht="30" customHeight="1" x14ac:dyDescent="0.3">
      <c r="A583" s="27"/>
      <c r="B583" s="27"/>
      <c r="C583" s="27"/>
      <c r="D583" s="27"/>
      <c r="E583" s="29"/>
      <c r="F583" s="32"/>
      <c r="G583" s="29"/>
      <c r="H583" s="32"/>
      <c r="I583" s="29"/>
      <c r="J583" s="32"/>
      <c r="K583" s="29"/>
      <c r="L583" s="32"/>
      <c r="M583" s="27"/>
    </row>
    <row r="584" spans="1:52" ht="30" customHeight="1" x14ac:dyDescent="0.3">
      <c r="A584" s="23" t="s">
        <v>1307</v>
      </c>
      <c r="B584" s="24"/>
      <c r="C584" s="24"/>
      <c r="D584" s="24"/>
      <c r="E584" s="28"/>
      <c r="F584" s="31"/>
      <c r="G584" s="28"/>
      <c r="H584" s="31"/>
      <c r="I584" s="28"/>
      <c r="J584" s="31"/>
      <c r="K584" s="28"/>
      <c r="L584" s="31"/>
      <c r="M584" s="25"/>
      <c r="N584" s="1" t="s">
        <v>1081</v>
      </c>
    </row>
    <row r="585" spans="1:52" ht="30" customHeight="1" x14ac:dyDescent="0.3">
      <c r="A585" s="26" t="s">
        <v>87</v>
      </c>
      <c r="B585" s="26" t="s">
        <v>1079</v>
      </c>
      <c r="C585" s="26" t="s">
        <v>1022</v>
      </c>
      <c r="D585" s="27">
        <v>1</v>
      </c>
      <c r="E585" s="29">
        <f>단가대비표!O14</f>
        <v>6038</v>
      </c>
      <c r="F585" s="32">
        <f>TRUNC(E585*D585,1)</f>
        <v>6038</v>
      </c>
      <c r="G585" s="29">
        <f>단가대비표!P14</f>
        <v>0</v>
      </c>
      <c r="H585" s="32">
        <f>TRUNC(G585*D585,1)</f>
        <v>0</v>
      </c>
      <c r="I585" s="29">
        <f>단가대비표!V14</f>
        <v>0</v>
      </c>
      <c r="J585" s="32">
        <f>TRUNC(I585*D585,1)</f>
        <v>0</v>
      </c>
      <c r="K585" s="29">
        <f t="shared" ref="K585:L589" si="144">TRUNC(E585+G585+I585,1)</f>
        <v>6038</v>
      </c>
      <c r="L585" s="32">
        <f t="shared" si="144"/>
        <v>6038</v>
      </c>
      <c r="M585" s="26" t="s">
        <v>531</v>
      </c>
      <c r="N585" s="1" t="s">
        <v>1081</v>
      </c>
      <c r="O585" s="1" t="s">
        <v>1308</v>
      </c>
      <c r="P585" s="1" t="s">
        <v>64</v>
      </c>
      <c r="Q585" s="1" t="s">
        <v>64</v>
      </c>
      <c r="R585" s="1" t="s">
        <v>63</v>
      </c>
      <c r="V585">
        <v>1</v>
      </c>
      <c r="AV585" s="1" t="s">
        <v>52</v>
      </c>
      <c r="AW585" s="1" t="s">
        <v>1309</v>
      </c>
      <c r="AX585" s="1" t="s">
        <v>52</v>
      </c>
      <c r="AY585" s="1" t="s">
        <v>52</v>
      </c>
      <c r="AZ585" s="1" t="s">
        <v>52</v>
      </c>
    </row>
    <row r="586" spans="1:52" ht="30" customHeight="1" x14ac:dyDescent="0.3">
      <c r="A586" s="26" t="s">
        <v>87</v>
      </c>
      <c r="B586" s="26" t="s">
        <v>1079</v>
      </c>
      <c r="C586" s="26" t="s">
        <v>1022</v>
      </c>
      <c r="D586" s="27">
        <v>7.4999999999999997E-2</v>
      </c>
      <c r="E586" s="29">
        <f>단가대비표!O14</f>
        <v>6038</v>
      </c>
      <c r="F586" s="32">
        <f>TRUNC(E586*D586,1)</f>
        <v>452.8</v>
      </c>
      <c r="G586" s="29">
        <f>단가대비표!P14</f>
        <v>0</v>
      </c>
      <c r="H586" s="32">
        <f>TRUNC(G586*D586,1)</f>
        <v>0</v>
      </c>
      <c r="I586" s="29">
        <f>단가대비표!V14</f>
        <v>0</v>
      </c>
      <c r="J586" s="32">
        <f>TRUNC(I586*D586,1)</f>
        <v>0</v>
      </c>
      <c r="K586" s="29">
        <f t="shared" si="144"/>
        <v>6038</v>
      </c>
      <c r="L586" s="32">
        <f t="shared" si="144"/>
        <v>452.8</v>
      </c>
      <c r="M586" s="26" t="s">
        <v>531</v>
      </c>
      <c r="N586" s="1" t="s">
        <v>1081</v>
      </c>
      <c r="O586" s="1" t="s">
        <v>1308</v>
      </c>
      <c r="P586" s="1" t="s">
        <v>64</v>
      </c>
      <c r="Q586" s="1" t="s">
        <v>64</v>
      </c>
      <c r="R586" s="1" t="s">
        <v>63</v>
      </c>
      <c r="AV586" s="1" t="s">
        <v>52</v>
      </c>
      <c r="AW586" s="1" t="s">
        <v>1309</v>
      </c>
      <c r="AX586" s="1" t="s">
        <v>52</v>
      </c>
      <c r="AY586" s="1" t="s">
        <v>52</v>
      </c>
      <c r="AZ586" s="1" t="s">
        <v>52</v>
      </c>
    </row>
    <row r="587" spans="1:52" ht="30" customHeight="1" x14ac:dyDescent="0.3">
      <c r="A587" s="26" t="s">
        <v>690</v>
      </c>
      <c r="B587" s="26" t="s">
        <v>691</v>
      </c>
      <c r="C587" s="26" t="s">
        <v>556</v>
      </c>
      <c r="D587" s="27">
        <v>1</v>
      </c>
      <c r="E587" s="29">
        <f>TRUNC(SUMIF(V585:V589, RIGHTB(O587, 1), F585:F589)*U587, 2)</f>
        <v>120.76</v>
      </c>
      <c r="F587" s="32">
        <f>TRUNC(E587*D587,1)</f>
        <v>120.7</v>
      </c>
      <c r="G587" s="29">
        <v>0</v>
      </c>
      <c r="H587" s="32">
        <f>TRUNC(G587*D587,1)</f>
        <v>0</v>
      </c>
      <c r="I587" s="29">
        <v>0</v>
      </c>
      <c r="J587" s="32">
        <f>TRUNC(I587*D587,1)</f>
        <v>0</v>
      </c>
      <c r="K587" s="29">
        <f t="shared" si="144"/>
        <v>120.7</v>
      </c>
      <c r="L587" s="32">
        <f t="shared" si="144"/>
        <v>120.7</v>
      </c>
      <c r="M587" s="26" t="s">
        <v>52</v>
      </c>
      <c r="N587" s="1" t="s">
        <v>1081</v>
      </c>
      <c r="O587" s="1" t="s">
        <v>557</v>
      </c>
      <c r="P587" s="1" t="s">
        <v>64</v>
      </c>
      <c r="Q587" s="1" t="s">
        <v>64</v>
      </c>
      <c r="R587" s="1" t="s">
        <v>64</v>
      </c>
      <c r="S587">
        <v>0</v>
      </c>
      <c r="T587">
        <v>0</v>
      </c>
      <c r="U587">
        <v>0.02</v>
      </c>
      <c r="AV587" s="1" t="s">
        <v>52</v>
      </c>
      <c r="AW587" s="1" t="s">
        <v>1310</v>
      </c>
      <c r="AX587" s="1" t="s">
        <v>52</v>
      </c>
      <c r="AY587" s="1" t="s">
        <v>52</v>
      </c>
      <c r="AZ587" s="1" t="s">
        <v>52</v>
      </c>
    </row>
    <row r="588" spans="1:52" ht="30" customHeight="1" x14ac:dyDescent="0.3">
      <c r="A588" s="26" t="s">
        <v>709</v>
      </c>
      <c r="B588" s="26" t="s">
        <v>624</v>
      </c>
      <c r="C588" s="26" t="s">
        <v>625</v>
      </c>
      <c r="D588" s="27">
        <v>1.7999999999999999E-2</v>
      </c>
      <c r="E588" s="29">
        <f>단가대비표!O127</f>
        <v>0</v>
      </c>
      <c r="F588" s="32">
        <f>TRUNC(E588*D588,1)</f>
        <v>0</v>
      </c>
      <c r="G588" s="29">
        <f>단가대비표!P127</f>
        <v>286219</v>
      </c>
      <c r="H588" s="32">
        <f>TRUNC(G588*D588,1)</f>
        <v>5151.8999999999996</v>
      </c>
      <c r="I588" s="29">
        <f>단가대비표!V127</f>
        <v>0</v>
      </c>
      <c r="J588" s="32">
        <f>TRUNC(I588*D588,1)</f>
        <v>0</v>
      </c>
      <c r="K588" s="29">
        <f t="shared" si="144"/>
        <v>286219</v>
      </c>
      <c r="L588" s="32">
        <f t="shared" si="144"/>
        <v>5151.8999999999996</v>
      </c>
      <c r="M588" s="26" t="s">
        <v>52</v>
      </c>
      <c r="N588" s="1" t="s">
        <v>1081</v>
      </c>
      <c r="O588" s="1" t="s">
        <v>710</v>
      </c>
      <c r="P588" s="1" t="s">
        <v>64</v>
      </c>
      <c r="Q588" s="1" t="s">
        <v>64</v>
      </c>
      <c r="R588" s="1" t="s">
        <v>63</v>
      </c>
      <c r="W588">
        <v>2</v>
      </c>
      <c r="AV588" s="1" t="s">
        <v>52</v>
      </c>
      <c r="AW588" s="1" t="s">
        <v>1311</v>
      </c>
      <c r="AX588" s="1" t="s">
        <v>52</v>
      </c>
      <c r="AY588" s="1" t="s">
        <v>52</v>
      </c>
      <c r="AZ588" s="1" t="s">
        <v>52</v>
      </c>
    </row>
    <row r="589" spans="1:52" ht="30" customHeight="1" x14ac:dyDescent="0.3">
      <c r="A589" s="26" t="s">
        <v>696</v>
      </c>
      <c r="B589" s="26" t="s">
        <v>697</v>
      </c>
      <c r="C589" s="26" t="s">
        <v>556</v>
      </c>
      <c r="D589" s="27">
        <v>1</v>
      </c>
      <c r="E589" s="29">
        <f>TRUNC(SUMIF(W585:W589, RIGHTB(O589, 1), H585:H589)*U589, 2)</f>
        <v>154.55000000000001</v>
      </c>
      <c r="F589" s="32">
        <f>TRUNC(E589*D589,1)</f>
        <v>154.5</v>
      </c>
      <c r="G589" s="29">
        <v>0</v>
      </c>
      <c r="H589" s="32">
        <f>TRUNC(G589*D589,1)</f>
        <v>0</v>
      </c>
      <c r="I589" s="29">
        <v>0</v>
      </c>
      <c r="J589" s="32">
        <f>TRUNC(I589*D589,1)</f>
        <v>0</v>
      </c>
      <c r="K589" s="29">
        <f t="shared" si="144"/>
        <v>154.5</v>
      </c>
      <c r="L589" s="32">
        <f t="shared" si="144"/>
        <v>154.5</v>
      </c>
      <c r="M589" s="26" t="s">
        <v>52</v>
      </c>
      <c r="N589" s="1" t="s">
        <v>1081</v>
      </c>
      <c r="O589" s="1" t="s">
        <v>698</v>
      </c>
      <c r="P589" s="1" t="s">
        <v>64</v>
      </c>
      <c r="Q589" s="1" t="s">
        <v>64</v>
      </c>
      <c r="R589" s="1" t="s">
        <v>64</v>
      </c>
      <c r="S589">
        <v>1</v>
      </c>
      <c r="T589">
        <v>0</v>
      </c>
      <c r="U589">
        <v>0.03</v>
      </c>
      <c r="AV589" s="1" t="s">
        <v>52</v>
      </c>
      <c r="AW589" s="1" t="s">
        <v>1312</v>
      </c>
      <c r="AX589" s="1" t="s">
        <v>52</v>
      </c>
      <c r="AY589" s="1" t="s">
        <v>52</v>
      </c>
      <c r="AZ589" s="1" t="s">
        <v>52</v>
      </c>
    </row>
    <row r="590" spans="1:52" ht="30" customHeight="1" x14ac:dyDescent="0.3">
      <c r="A590" s="26" t="s">
        <v>631</v>
      </c>
      <c r="B590" s="26" t="s">
        <v>52</v>
      </c>
      <c r="C590" s="26" t="s">
        <v>52</v>
      </c>
      <c r="D590" s="27"/>
      <c r="E590" s="29"/>
      <c r="F590" s="32">
        <f>TRUNC(SUMIF(N585:N589, N584, F585:F589),0)</f>
        <v>6766</v>
      </c>
      <c r="G590" s="29"/>
      <c r="H590" s="32">
        <f>TRUNC(SUMIF(N585:N589, N584, H585:H589),0)</f>
        <v>5151</v>
      </c>
      <c r="I590" s="29"/>
      <c r="J590" s="32">
        <f>TRUNC(SUMIF(N585:N589, N584, J585:J589),0)</f>
        <v>0</v>
      </c>
      <c r="K590" s="29"/>
      <c r="L590" s="32">
        <f>F590+H590+J590</f>
        <v>11917</v>
      </c>
      <c r="M590" s="26" t="s">
        <v>52</v>
      </c>
      <c r="N590" s="1" t="s">
        <v>166</v>
      </c>
      <c r="O590" s="1" t="s">
        <v>166</v>
      </c>
      <c r="P590" s="1" t="s">
        <v>52</v>
      </c>
      <c r="Q590" s="1" t="s">
        <v>52</v>
      </c>
      <c r="R590" s="1" t="s">
        <v>52</v>
      </c>
      <c r="AV590" s="1" t="s">
        <v>52</v>
      </c>
      <c r="AW590" s="1" t="s">
        <v>52</v>
      </c>
      <c r="AX590" s="1" t="s">
        <v>52</v>
      </c>
      <c r="AY590" s="1" t="s">
        <v>52</v>
      </c>
      <c r="AZ590" s="1" t="s">
        <v>52</v>
      </c>
    </row>
    <row r="591" spans="1:52" ht="30" customHeight="1" x14ac:dyDescent="0.3">
      <c r="A591" s="27"/>
      <c r="B591" s="27"/>
      <c r="C591" s="27"/>
      <c r="D591" s="27"/>
      <c r="E591" s="29"/>
      <c r="F591" s="32"/>
      <c r="G591" s="29"/>
      <c r="H591" s="32"/>
      <c r="I591" s="29"/>
      <c r="J591" s="32"/>
      <c r="K591" s="29"/>
      <c r="L591" s="32"/>
      <c r="M591" s="27"/>
    </row>
    <row r="592" spans="1:52" ht="30" customHeight="1" x14ac:dyDescent="0.3">
      <c r="A592" s="23" t="s">
        <v>1313</v>
      </c>
      <c r="B592" s="24"/>
      <c r="C592" s="24"/>
      <c r="D592" s="24"/>
      <c r="E592" s="28"/>
      <c r="F592" s="31"/>
      <c r="G592" s="28"/>
      <c r="H592" s="31"/>
      <c r="I592" s="28"/>
      <c r="J592" s="31"/>
      <c r="K592" s="28"/>
      <c r="L592" s="31"/>
      <c r="M592" s="25"/>
      <c r="N592" s="1" t="s">
        <v>500</v>
      </c>
    </row>
    <row r="593" spans="1:52" ht="30" customHeight="1" x14ac:dyDescent="0.3">
      <c r="A593" s="26" t="s">
        <v>497</v>
      </c>
      <c r="B593" s="26" t="s">
        <v>498</v>
      </c>
      <c r="C593" s="26" t="s">
        <v>60</v>
      </c>
      <c r="D593" s="27">
        <v>1</v>
      </c>
      <c r="E593" s="29">
        <f>단가대비표!O102</f>
        <v>18041</v>
      </c>
      <c r="F593" s="32">
        <f>TRUNC(E593*D593,1)</f>
        <v>18041</v>
      </c>
      <c r="G593" s="29">
        <f>단가대비표!P102</f>
        <v>0</v>
      </c>
      <c r="H593" s="32">
        <f>TRUNC(G593*D593,1)</f>
        <v>0</v>
      </c>
      <c r="I593" s="29">
        <f>단가대비표!V102</f>
        <v>0</v>
      </c>
      <c r="J593" s="32">
        <f>TRUNC(I593*D593,1)</f>
        <v>0</v>
      </c>
      <c r="K593" s="29">
        <f t="shared" ref="K593:L596" si="145">TRUNC(E593+G593+I593,1)</f>
        <v>18041</v>
      </c>
      <c r="L593" s="32">
        <f t="shared" si="145"/>
        <v>18041</v>
      </c>
      <c r="M593" s="26" t="s">
        <v>52</v>
      </c>
      <c r="N593" s="1" t="s">
        <v>500</v>
      </c>
      <c r="O593" s="1" t="s">
        <v>1315</v>
      </c>
      <c r="P593" s="1" t="s">
        <v>64</v>
      </c>
      <c r="Q593" s="1" t="s">
        <v>64</v>
      </c>
      <c r="R593" s="1" t="s">
        <v>63</v>
      </c>
      <c r="AV593" s="1" t="s">
        <v>52</v>
      </c>
      <c r="AW593" s="1" t="s">
        <v>1316</v>
      </c>
      <c r="AX593" s="1" t="s">
        <v>52</v>
      </c>
      <c r="AY593" s="1" t="s">
        <v>52</v>
      </c>
      <c r="AZ593" s="1" t="s">
        <v>52</v>
      </c>
    </row>
    <row r="594" spans="1:52" ht="30" customHeight="1" x14ac:dyDescent="0.3">
      <c r="A594" s="26" t="s">
        <v>497</v>
      </c>
      <c r="B594" s="26" t="s">
        <v>498</v>
      </c>
      <c r="C594" s="26" t="s">
        <v>60</v>
      </c>
      <c r="D594" s="27">
        <v>0.05</v>
      </c>
      <c r="E594" s="29">
        <f>단가대비표!O102</f>
        <v>18041</v>
      </c>
      <c r="F594" s="32">
        <f>TRUNC(E594*D594,1)</f>
        <v>902</v>
      </c>
      <c r="G594" s="29">
        <f>단가대비표!P102</f>
        <v>0</v>
      </c>
      <c r="H594" s="32">
        <f>TRUNC(G594*D594,1)</f>
        <v>0</v>
      </c>
      <c r="I594" s="29">
        <f>단가대비표!V102</f>
        <v>0</v>
      </c>
      <c r="J594" s="32">
        <f>TRUNC(I594*D594,1)</f>
        <v>0</v>
      </c>
      <c r="K594" s="29">
        <f t="shared" si="145"/>
        <v>18041</v>
      </c>
      <c r="L594" s="32">
        <f t="shared" si="145"/>
        <v>902</v>
      </c>
      <c r="M594" s="26" t="s">
        <v>52</v>
      </c>
      <c r="N594" s="1" t="s">
        <v>500</v>
      </c>
      <c r="O594" s="1" t="s">
        <v>1315</v>
      </c>
      <c r="P594" s="1" t="s">
        <v>64</v>
      </c>
      <c r="Q594" s="1" t="s">
        <v>64</v>
      </c>
      <c r="R594" s="1" t="s">
        <v>63</v>
      </c>
      <c r="AV594" s="1" t="s">
        <v>52</v>
      </c>
      <c r="AW594" s="1" t="s">
        <v>1316</v>
      </c>
      <c r="AX594" s="1" t="s">
        <v>52</v>
      </c>
      <c r="AY594" s="1" t="s">
        <v>52</v>
      </c>
      <c r="AZ594" s="1" t="s">
        <v>52</v>
      </c>
    </row>
    <row r="595" spans="1:52" ht="30" customHeight="1" x14ac:dyDescent="0.3">
      <c r="A595" s="26" t="s">
        <v>709</v>
      </c>
      <c r="B595" s="26" t="s">
        <v>624</v>
      </c>
      <c r="C595" s="26" t="s">
        <v>625</v>
      </c>
      <c r="D595" s="27">
        <v>0.32519999999999999</v>
      </c>
      <c r="E595" s="29">
        <f>단가대비표!O127</f>
        <v>0</v>
      </c>
      <c r="F595" s="32">
        <f>TRUNC(E595*D595,1)</f>
        <v>0</v>
      </c>
      <c r="G595" s="29">
        <f>단가대비표!P127</f>
        <v>286219</v>
      </c>
      <c r="H595" s="32">
        <f>TRUNC(G595*D595,1)</f>
        <v>93078.399999999994</v>
      </c>
      <c r="I595" s="29">
        <f>단가대비표!V127</f>
        <v>0</v>
      </c>
      <c r="J595" s="32">
        <f>TRUNC(I595*D595,1)</f>
        <v>0</v>
      </c>
      <c r="K595" s="29">
        <f t="shared" si="145"/>
        <v>286219</v>
      </c>
      <c r="L595" s="32">
        <f t="shared" si="145"/>
        <v>93078.399999999994</v>
      </c>
      <c r="M595" s="26" t="s">
        <v>52</v>
      </c>
      <c r="N595" s="1" t="s">
        <v>500</v>
      </c>
      <c r="O595" s="1" t="s">
        <v>710</v>
      </c>
      <c r="P595" s="1" t="s">
        <v>64</v>
      </c>
      <c r="Q595" s="1" t="s">
        <v>64</v>
      </c>
      <c r="R595" s="1" t="s">
        <v>63</v>
      </c>
      <c r="V595">
        <v>1</v>
      </c>
      <c r="AV595" s="1" t="s">
        <v>52</v>
      </c>
      <c r="AW595" s="1" t="s">
        <v>1317</v>
      </c>
      <c r="AX595" s="1" t="s">
        <v>52</v>
      </c>
      <c r="AY595" s="1" t="s">
        <v>52</v>
      </c>
      <c r="AZ595" s="1" t="s">
        <v>52</v>
      </c>
    </row>
    <row r="596" spans="1:52" ht="30" customHeight="1" x14ac:dyDescent="0.3">
      <c r="A596" s="26" t="s">
        <v>696</v>
      </c>
      <c r="B596" s="26" t="s">
        <v>697</v>
      </c>
      <c r="C596" s="26" t="s">
        <v>556</v>
      </c>
      <c r="D596" s="27">
        <v>1</v>
      </c>
      <c r="E596" s="29">
        <f>TRUNC(SUMIF(V593:V596, RIGHTB(O596, 1), H593:H596)*U596, 2)</f>
        <v>2792.35</v>
      </c>
      <c r="F596" s="32">
        <f>TRUNC(E596*D596,1)</f>
        <v>2792.3</v>
      </c>
      <c r="G596" s="29">
        <v>0</v>
      </c>
      <c r="H596" s="32">
        <f>TRUNC(G596*D596,1)</f>
        <v>0</v>
      </c>
      <c r="I596" s="29">
        <v>0</v>
      </c>
      <c r="J596" s="32">
        <f>TRUNC(I596*D596,1)</f>
        <v>0</v>
      </c>
      <c r="K596" s="29">
        <f t="shared" si="145"/>
        <v>2792.3</v>
      </c>
      <c r="L596" s="32">
        <f t="shared" si="145"/>
        <v>2792.3</v>
      </c>
      <c r="M596" s="26" t="s">
        <v>52</v>
      </c>
      <c r="N596" s="1" t="s">
        <v>500</v>
      </c>
      <c r="O596" s="1" t="s">
        <v>557</v>
      </c>
      <c r="P596" s="1" t="s">
        <v>64</v>
      </c>
      <c r="Q596" s="1" t="s">
        <v>64</v>
      </c>
      <c r="R596" s="1" t="s">
        <v>64</v>
      </c>
      <c r="S596">
        <v>1</v>
      </c>
      <c r="T596">
        <v>0</v>
      </c>
      <c r="U596">
        <v>0.03</v>
      </c>
      <c r="AV596" s="1" t="s">
        <v>52</v>
      </c>
      <c r="AW596" s="1" t="s">
        <v>1318</v>
      </c>
      <c r="AX596" s="1" t="s">
        <v>52</v>
      </c>
      <c r="AY596" s="1" t="s">
        <v>52</v>
      </c>
      <c r="AZ596" s="1" t="s">
        <v>52</v>
      </c>
    </row>
    <row r="597" spans="1:52" ht="30" customHeight="1" x14ac:dyDescent="0.3">
      <c r="A597" s="26" t="s">
        <v>631</v>
      </c>
      <c r="B597" s="26" t="s">
        <v>52</v>
      </c>
      <c r="C597" s="26" t="s">
        <v>52</v>
      </c>
      <c r="D597" s="27"/>
      <c r="E597" s="29"/>
      <c r="F597" s="32">
        <f>TRUNC(SUMIF(N593:N596, N592, F593:F596),0)</f>
        <v>21735</v>
      </c>
      <c r="G597" s="29"/>
      <c r="H597" s="32">
        <f>TRUNC(SUMIF(N593:N596, N592, H593:H596),0)</f>
        <v>93078</v>
      </c>
      <c r="I597" s="29"/>
      <c r="J597" s="32">
        <f>TRUNC(SUMIF(N593:N596, N592, J593:J596),0)</f>
        <v>0</v>
      </c>
      <c r="K597" s="29"/>
      <c r="L597" s="32">
        <f>F597+H597+J597</f>
        <v>114813</v>
      </c>
      <c r="M597" s="26" t="s">
        <v>52</v>
      </c>
      <c r="N597" s="1" t="s">
        <v>166</v>
      </c>
      <c r="O597" s="1" t="s">
        <v>166</v>
      </c>
      <c r="P597" s="1" t="s">
        <v>52</v>
      </c>
      <c r="Q597" s="1" t="s">
        <v>52</v>
      </c>
      <c r="R597" s="1" t="s">
        <v>52</v>
      </c>
      <c r="AV597" s="1" t="s">
        <v>52</v>
      </c>
      <c r="AW597" s="1" t="s">
        <v>52</v>
      </c>
      <c r="AX597" s="1" t="s">
        <v>52</v>
      </c>
      <c r="AY597" s="1" t="s">
        <v>52</v>
      </c>
      <c r="AZ597" s="1" t="s">
        <v>52</v>
      </c>
    </row>
    <row r="598" spans="1:52" ht="30" customHeight="1" x14ac:dyDescent="0.3">
      <c r="A598" s="27"/>
      <c r="B598" s="27"/>
      <c r="C598" s="27"/>
      <c r="D598" s="27"/>
      <c r="E598" s="29"/>
      <c r="F598" s="32"/>
      <c r="G598" s="29"/>
      <c r="H598" s="32"/>
      <c r="I598" s="29"/>
      <c r="J598" s="32"/>
      <c r="K598" s="29"/>
      <c r="L598" s="32"/>
      <c r="M598" s="27"/>
    </row>
    <row r="599" spans="1:52" ht="30" customHeight="1" x14ac:dyDescent="0.3">
      <c r="A599" s="23" t="s">
        <v>1319</v>
      </c>
      <c r="B599" s="24"/>
      <c r="C599" s="24"/>
      <c r="D599" s="24"/>
      <c r="E599" s="28"/>
      <c r="F599" s="31"/>
      <c r="G599" s="28"/>
      <c r="H599" s="31"/>
      <c r="I599" s="28"/>
      <c r="J599" s="31"/>
      <c r="K599" s="28"/>
      <c r="L599" s="31"/>
      <c r="M599" s="25"/>
      <c r="N599" s="1" t="s">
        <v>505</v>
      </c>
    </row>
    <row r="600" spans="1:52" ht="30" customHeight="1" x14ac:dyDescent="0.3">
      <c r="A600" s="26" t="s">
        <v>502</v>
      </c>
      <c r="B600" s="26" t="s">
        <v>503</v>
      </c>
      <c r="C600" s="26" t="s">
        <v>60</v>
      </c>
      <c r="D600" s="27">
        <v>1</v>
      </c>
      <c r="E600" s="29">
        <f>단가대비표!O103</f>
        <v>11156</v>
      </c>
      <c r="F600" s="32">
        <f>TRUNC(E600*D600,1)</f>
        <v>11156</v>
      </c>
      <c r="G600" s="29">
        <f>단가대비표!P103</f>
        <v>0</v>
      </c>
      <c r="H600" s="32">
        <f>TRUNC(G600*D600,1)</f>
        <v>0</v>
      </c>
      <c r="I600" s="29">
        <f>단가대비표!V103</f>
        <v>0</v>
      </c>
      <c r="J600" s="32">
        <f>TRUNC(I600*D600,1)</f>
        <v>0</v>
      </c>
      <c r="K600" s="29">
        <f t="shared" ref="K600:L603" si="146">TRUNC(E600+G600+I600,1)</f>
        <v>11156</v>
      </c>
      <c r="L600" s="32">
        <f t="shared" si="146"/>
        <v>11156</v>
      </c>
      <c r="M600" s="26" t="s">
        <v>52</v>
      </c>
      <c r="N600" s="1" t="s">
        <v>505</v>
      </c>
      <c r="O600" s="1" t="s">
        <v>1320</v>
      </c>
      <c r="P600" s="1" t="s">
        <v>64</v>
      </c>
      <c r="Q600" s="1" t="s">
        <v>64</v>
      </c>
      <c r="R600" s="1" t="s">
        <v>63</v>
      </c>
      <c r="AV600" s="1" t="s">
        <v>52</v>
      </c>
      <c r="AW600" s="1" t="s">
        <v>1321</v>
      </c>
      <c r="AX600" s="1" t="s">
        <v>52</v>
      </c>
      <c r="AY600" s="1" t="s">
        <v>52</v>
      </c>
      <c r="AZ600" s="1" t="s">
        <v>52</v>
      </c>
    </row>
    <row r="601" spans="1:52" ht="30" customHeight="1" x14ac:dyDescent="0.3">
      <c r="A601" s="26" t="s">
        <v>502</v>
      </c>
      <c r="B601" s="26" t="s">
        <v>503</v>
      </c>
      <c r="C601" s="26" t="s">
        <v>60</v>
      </c>
      <c r="D601" s="27">
        <v>0.05</v>
      </c>
      <c r="E601" s="29">
        <f>단가대비표!O103</f>
        <v>11156</v>
      </c>
      <c r="F601" s="32">
        <f>TRUNC(E601*D601,1)</f>
        <v>557.79999999999995</v>
      </c>
      <c r="G601" s="29">
        <f>단가대비표!P103</f>
        <v>0</v>
      </c>
      <c r="H601" s="32">
        <f>TRUNC(G601*D601,1)</f>
        <v>0</v>
      </c>
      <c r="I601" s="29">
        <f>단가대비표!V103</f>
        <v>0</v>
      </c>
      <c r="J601" s="32">
        <f>TRUNC(I601*D601,1)</f>
        <v>0</v>
      </c>
      <c r="K601" s="29">
        <f t="shared" si="146"/>
        <v>11156</v>
      </c>
      <c r="L601" s="32">
        <f t="shared" si="146"/>
        <v>557.79999999999995</v>
      </c>
      <c r="M601" s="26" t="s">
        <v>52</v>
      </c>
      <c r="N601" s="1" t="s">
        <v>505</v>
      </c>
      <c r="O601" s="1" t="s">
        <v>1320</v>
      </c>
      <c r="P601" s="1" t="s">
        <v>64</v>
      </c>
      <c r="Q601" s="1" t="s">
        <v>64</v>
      </c>
      <c r="R601" s="1" t="s">
        <v>63</v>
      </c>
      <c r="AV601" s="1" t="s">
        <v>52</v>
      </c>
      <c r="AW601" s="1" t="s">
        <v>1321</v>
      </c>
      <c r="AX601" s="1" t="s">
        <v>52</v>
      </c>
      <c r="AY601" s="1" t="s">
        <v>52</v>
      </c>
      <c r="AZ601" s="1" t="s">
        <v>52</v>
      </c>
    </row>
    <row r="602" spans="1:52" ht="30" customHeight="1" x14ac:dyDescent="0.3">
      <c r="A602" s="26" t="s">
        <v>709</v>
      </c>
      <c r="B602" s="26" t="s">
        <v>624</v>
      </c>
      <c r="C602" s="26" t="s">
        <v>625</v>
      </c>
      <c r="D602" s="27">
        <v>6.5000000000000002E-2</v>
      </c>
      <c r="E602" s="29">
        <f>단가대비표!O127</f>
        <v>0</v>
      </c>
      <c r="F602" s="32">
        <f>TRUNC(E602*D602,1)</f>
        <v>0</v>
      </c>
      <c r="G602" s="29">
        <f>단가대비표!P127</f>
        <v>286219</v>
      </c>
      <c r="H602" s="32">
        <f>TRUNC(G602*D602,1)</f>
        <v>18604.2</v>
      </c>
      <c r="I602" s="29">
        <f>단가대비표!V127</f>
        <v>0</v>
      </c>
      <c r="J602" s="32">
        <f>TRUNC(I602*D602,1)</f>
        <v>0</v>
      </c>
      <c r="K602" s="29">
        <f t="shared" si="146"/>
        <v>286219</v>
      </c>
      <c r="L602" s="32">
        <f t="shared" si="146"/>
        <v>18604.2</v>
      </c>
      <c r="M602" s="26" t="s">
        <v>52</v>
      </c>
      <c r="N602" s="1" t="s">
        <v>505</v>
      </c>
      <c r="O602" s="1" t="s">
        <v>710</v>
      </c>
      <c r="P602" s="1" t="s">
        <v>64</v>
      </c>
      <c r="Q602" s="1" t="s">
        <v>64</v>
      </c>
      <c r="R602" s="1" t="s">
        <v>63</v>
      </c>
      <c r="V602">
        <v>1</v>
      </c>
      <c r="AV602" s="1" t="s">
        <v>52</v>
      </c>
      <c r="AW602" s="1" t="s">
        <v>1322</v>
      </c>
      <c r="AX602" s="1" t="s">
        <v>52</v>
      </c>
      <c r="AY602" s="1" t="s">
        <v>52</v>
      </c>
      <c r="AZ602" s="1" t="s">
        <v>52</v>
      </c>
    </row>
    <row r="603" spans="1:52" ht="30" customHeight="1" x14ac:dyDescent="0.3">
      <c r="A603" s="26" t="s">
        <v>696</v>
      </c>
      <c r="B603" s="26" t="s">
        <v>697</v>
      </c>
      <c r="C603" s="26" t="s">
        <v>556</v>
      </c>
      <c r="D603" s="27">
        <v>1</v>
      </c>
      <c r="E603" s="29">
        <f>TRUNC(SUMIF(V600:V603, RIGHTB(O603, 1), H600:H603)*U603, 2)</f>
        <v>558.12</v>
      </c>
      <c r="F603" s="32">
        <f>TRUNC(E603*D603,1)</f>
        <v>558.1</v>
      </c>
      <c r="G603" s="29">
        <v>0</v>
      </c>
      <c r="H603" s="32">
        <f>TRUNC(G603*D603,1)</f>
        <v>0</v>
      </c>
      <c r="I603" s="29">
        <v>0</v>
      </c>
      <c r="J603" s="32">
        <f>TRUNC(I603*D603,1)</f>
        <v>0</v>
      </c>
      <c r="K603" s="29">
        <f t="shared" si="146"/>
        <v>558.1</v>
      </c>
      <c r="L603" s="32">
        <f t="shared" si="146"/>
        <v>558.1</v>
      </c>
      <c r="M603" s="26" t="s">
        <v>52</v>
      </c>
      <c r="N603" s="1" t="s">
        <v>505</v>
      </c>
      <c r="O603" s="1" t="s">
        <v>557</v>
      </c>
      <c r="P603" s="1" t="s">
        <v>64</v>
      </c>
      <c r="Q603" s="1" t="s">
        <v>64</v>
      </c>
      <c r="R603" s="1" t="s">
        <v>64</v>
      </c>
      <c r="S603">
        <v>1</v>
      </c>
      <c r="T603">
        <v>0</v>
      </c>
      <c r="U603">
        <v>0.03</v>
      </c>
      <c r="AV603" s="1" t="s">
        <v>52</v>
      </c>
      <c r="AW603" s="1" t="s">
        <v>1323</v>
      </c>
      <c r="AX603" s="1" t="s">
        <v>52</v>
      </c>
      <c r="AY603" s="1" t="s">
        <v>52</v>
      </c>
      <c r="AZ603" s="1" t="s">
        <v>52</v>
      </c>
    </row>
    <row r="604" spans="1:52" ht="30" customHeight="1" x14ac:dyDescent="0.3">
      <c r="A604" s="26" t="s">
        <v>631</v>
      </c>
      <c r="B604" s="26" t="s">
        <v>52</v>
      </c>
      <c r="C604" s="26" t="s">
        <v>52</v>
      </c>
      <c r="D604" s="27"/>
      <c r="E604" s="29"/>
      <c r="F604" s="32">
        <f>TRUNC(SUMIF(N600:N603, N599, F600:F603),0)</f>
        <v>12271</v>
      </c>
      <c r="G604" s="29"/>
      <c r="H604" s="32">
        <f>TRUNC(SUMIF(N600:N603, N599, H600:H603),0)</f>
        <v>18604</v>
      </c>
      <c r="I604" s="29"/>
      <c r="J604" s="32">
        <f>TRUNC(SUMIF(N600:N603, N599, J600:J603),0)</f>
        <v>0</v>
      </c>
      <c r="K604" s="29"/>
      <c r="L604" s="32">
        <f>F604+H604+J604</f>
        <v>30875</v>
      </c>
      <c r="M604" s="26" t="s">
        <v>52</v>
      </c>
      <c r="N604" s="1" t="s">
        <v>166</v>
      </c>
      <c r="O604" s="1" t="s">
        <v>166</v>
      </c>
      <c r="P604" s="1" t="s">
        <v>52</v>
      </c>
      <c r="Q604" s="1" t="s">
        <v>52</v>
      </c>
      <c r="R604" s="1" t="s">
        <v>52</v>
      </c>
      <c r="AV604" s="1" t="s">
        <v>52</v>
      </c>
      <c r="AW604" s="1" t="s">
        <v>52</v>
      </c>
      <c r="AX604" s="1" t="s">
        <v>52</v>
      </c>
      <c r="AY604" s="1" t="s">
        <v>52</v>
      </c>
      <c r="AZ604" s="1" t="s">
        <v>52</v>
      </c>
    </row>
    <row r="605" spans="1:52" ht="30" customHeight="1" x14ac:dyDescent="0.3">
      <c r="A605" s="27"/>
      <c r="B605" s="27"/>
      <c r="C605" s="27"/>
      <c r="D605" s="27"/>
      <c r="E605" s="29"/>
      <c r="F605" s="32"/>
      <c r="G605" s="29"/>
      <c r="H605" s="32"/>
      <c r="I605" s="29"/>
      <c r="J605" s="32"/>
      <c r="K605" s="29"/>
      <c r="L605" s="32"/>
      <c r="M605" s="27"/>
    </row>
    <row r="606" spans="1:52" ht="30" customHeight="1" x14ac:dyDescent="0.3">
      <c r="A606" s="23" t="s">
        <v>1324</v>
      </c>
      <c r="B606" s="24"/>
      <c r="C606" s="24"/>
      <c r="D606" s="24"/>
      <c r="E606" s="28"/>
      <c r="F606" s="31"/>
      <c r="G606" s="28"/>
      <c r="H606" s="31"/>
      <c r="I606" s="28"/>
      <c r="J606" s="31"/>
      <c r="K606" s="28"/>
      <c r="L606" s="31"/>
      <c r="M606" s="25"/>
      <c r="N606" s="1" t="s">
        <v>510</v>
      </c>
    </row>
    <row r="607" spans="1:52" ht="30" customHeight="1" x14ac:dyDescent="0.3">
      <c r="A607" s="26" t="s">
        <v>507</v>
      </c>
      <c r="B607" s="26" t="s">
        <v>508</v>
      </c>
      <c r="C607" s="26" t="s">
        <v>274</v>
      </c>
      <c r="D607" s="27">
        <v>1</v>
      </c>
      <c r="E607" s="29">
        <f>단가대비표!O104</f>
        <v>26029</v>
      </c>
      <c r="F607" s="32">
        <f>TRUNC(E607*D607,1)</f>
        <v>26029</v>
      </c>
      <c r="G607" s="29">
        <f>단가대비표!P104</f>
        <v>0</v>
      </c>
      <c r="H607" s="32">
        <f>TRUNC(G607*D607,1)</f>
        <v>0</v>
      </c>
      <c r="I607" s="29">
        <f>단가대비표!V104</f>
        <v>0</v>
      </c>
      <c r="J607" s="32">
        <f>TRUNC(I607*D607,1)</f>
        <v>0</v>
      </c>
      <c r="K607" s="29">
        <f t="shared" ref="K607:L609" si="147">TRUNC(E607+G607+I607,1)</f>
        <v>26029</v>
      </c>
      <c r="L607" s="32">
        <f t="shared" si="147"/>
        <v>26029</v>
      </c>
      <c r="M607" s="26" t="s">
        <v>52</v>
      </c>
      <c r="N607" s="1" t="s">
        <v>510</v>
      </c>
      <c r="O607" s="1" t="s">
        <v>1325</v>
      </c>
      <c r="P607" s="1" t="s">
        <v>64</v>
      </c>
      <c r="Q607" s="1" t="s">
        <v>64</v>
      </c>
      <c r="R607" s="1" t="s">
        <v>63</v>
      </c>
      <c r="AV607" s="1" t="s">
        <v>52</v>
      </c>
      <c r="AW607" s="1" t="s">
        <v>1326</v>
      </c>
      <c r="AX607" s="1" t="s">
        <v>52</v>
      </c>
      <c r="AY607" s="1" t="s">
        <v>52</v>
      </c>
      <c r="AZ607" s="1" t="s">
        <v>52</v>
      </c>
    </row>
    <row r="608" spans="1:52" ht="30" customHeight="1" x14ac:dyDescent="0.3">
      <c r="A608" s="26" t="s">
        <v>709</v>
      </c>
      <c r="B608" s="26" t="s">
        <v>624</v>
      </c>
      <c r="C608" s="26" t="s">
        <v>625</v>
      </c>
      <c r="D608" s="27">
        <v>0.32519999999999999</v>
      </c>
      <c r="E608" s="29">
        <f>단가대비표!O127</f>
        <v>0</v>
      </c>
      <c r="F608" s="32">
        <f>TRUNC(E608*D608,1)</f>
        <v>0</v>
      </c>
      <c r="G608" s="29">
        <f>단가대비표!P127</f>
        <v>286219</v>
      </c>
      <c r="H608" s="32">
        <f>TRUNC(G608*D608,1)</f>
        <v>93078.399999999994</v>
      </c>
      <c r="I608" s="29">
        <f>단가대비표!V127</f>
        <v>0</v>
      </c>
      <c r="J608" s="32">
        <f>TRUNC(I608*D608,1)</f>
        <v>0</v>
      </c>
      <c r="K608" s="29">
        <f t="shared" si="147"/>
        <v>286219</v>
      </c>
      <c r="L608" s="32">
        <f t="shared" si="147"/>
        <v>93078.399999999994</v>
      </c>
      <c r="M608" s="26" t="s">
        <v>52</v>
      </c>
      <c r="N608" s="1" t="s">
        <v>510</v>
      </c>
      <c r="O608" s="1" t="s">
        <v>710</v>
      </c>
      <c r="P608" s="1" t="s">
        <v>64</v>
      </c>
      <c r="Q608" s="1" t="s">
        <v>64</v>
      </c>
      <c r="R608" s="1" t="s">
        <v>63</v>
      </c>
      <c r="V608">
        <v>1</v>
      </c>
      <c r="AV608" s="1" t="s">
        <v>52</v>
      </c>
      <c r="AW608" s="1" t="s">
        <v>1327</v>
      </c>
      <c r="AX608" s="1" t="s">
        <v>52</v>
      </c>
      <c r="AY608" s="1" t="s">
        <v>52</v>
      </c>
      <c r="AZ608" s="1" t="s">
        <v>52</v>
      </c>
    </row>
    <row r="609" spans="1:52" ht="30" customHeight="1" x14ac:dyDescent="0.3">
      <c r="A609" s="26" t="s">
        <v>696</v>
      </c>
      <c r="B609" s="26" t="s">
        <v>697</v>
      </c>
      <c r="C609" s="26" t="s">
        <v>556</v>
      </c>
      <c r="D609" s="27">
        <v>1</v>
      </c>
      <c r="E609" s="29">
        <f>TRUNC(SUMIF(V607:V609, RIGHTB(O609, 1), H607:H609)*U609, 2)</f>
        <v>2792.35</v>
      </c>
      <c r="F609" s="32">
        <f>TRUNC(E609*D609,1)</f>
        <v>2792.3</v>
      </c>
      <c r="G609" s="29">
        <v>0</v>
      </c>
      <c r="H609" s="32">
        <f>TRUNC(G609*D609,1)</f>
        <v>0</v>
      </c>
      <c r="I609" s="29">
        <v>0</v>
      </c>
      <c r="J609" s="32">
        <f>TRUNC(I609*D609,1)</f>
        <v>0</v>
      </c>
      <c r="K609" s="29">
        <f t="shared" si="147"/>
        <v>2792.3</v>
      </c>
      <c r="L609" s="32">
        <f t="shared" si="147"/>
        <v>2792.3</v>
      </c>
      <c r="M609" s="26" t="s">
        <v>52</v>
      </c>
      <c r="N609" s="1" t="s">
        <v>510</v>
      </c>
      <c r="O609" s="1" t="s">
        <v>557</v>
      </c>
      <c r="P609" s="1" t="s">
        <v>64</v>
      </c>
      <c r="Q609" s="1" t="s">
        <v>64</v>
      </c>
      <c r="R609" s="1" t="s">
        <v>64</v>
      </c>
      <c r="S609">
        <v>1</v>
      </c>
      <c r="T609">
        <v>0</v>
      </c>
      <c r="U609">
        <v>0.03</v>
      </c>
      <c r="AV609" s="1" t="s">
        <v>52</v>
      </c>
      <c r="AW609" s="1" t="s">
        <v>1328</v>
      </c>
      <c r="AX609" s="1" t="s">
        <v>52</v>
      </c>
      <c r="AY609" s="1" t="s">
        <v>52</v>
      </c>
      <c r="AZ609" s="1" t="s">
        <v>52</v>
      </c>
    </row>
    <row r="610" spans="1:52" ht="30" customHeight="1" x14ac:dyDescent="0.3">
      <c r="A610" s="26" t="s">
        <v>631</v>
      </c>
      <c r="B610" s="26" t="s">
        <v>52</v>
      </c>
      <c r="C610" s="26" t="s">
        <v>52</v>
      </c>
      <c r="D610" s="27"/>
      <c r="E610" s="29"/>
      <c r="F610" s="32">
        <f>TRUNC(SUMIF(N607:N609, N606, F607:F609),0)</f>
        <v>28821</v>
      </c>
      <c r="G610" s="29"/>
      <c r="H610" s="32">
        <f>TRUNC(SUMIF(N607:N609, N606, H607:H609),0)</f>
        <v>93078</v>
      </c>
      <c r="I610" s="29"/>
      <c r="J610" s="32">
        <f>TRUNC(SUMIF(N607:N609, N606, J607:J609),0)</f>
        <v>0</v>
      </c>
      <c r="K610" s="29"/>
      <c r="L610" s="32">
        <f>F610+H610+J610</f>
        <v>121899</v>
      </c>
      <c r="M610" s="26" t="s">
        <v>52</v>
      </c>
      <c r="N610" s="1" t="s">
        <v>166</v>
      </c>
      <c r="O610" s="1" t="s">
        <v>166</v>
      </c>
      <c r="P610" s="1" t="s">
        <v>52</v>
      </c>
      <c r="Q610" s="1" t="s">
        <v>52</v>
      </c>
      <c r="R610" s="1" t="s">
        <v>52</v>
      </c>
      <c r="AV610" s="1" t="s">
        <v>52</v>
      </c>
      <c r="AW610" s="1" t="s">
        <v>52</v>
      </c>
      <c r="AX610" s="1" t="s">
        <v>52</v>
      </c>
      <c r="AY610" s="1" t="s">
        <v>52</v>
      </c>
      <c r="AZ610" s="1" t="s">
        <v>52</v>
      </c>
    </row>
    <row r="611" spans="1:52" ht="30" customHeight="1" x14ac:dyDescent="0.3">
      <c r="A611" s="27"/>
      <c r="B611" s="27"/>
      <c r="C611" s="27"/>
      <c r="D611" s="27"/>
      <c r="E611" s="29"/>
      <c r="F611" s="32"/>
      <c r="G611" s="29"/>
      <c r="H611" s="32"/>
      <c r="I611" s="29"/>
      <c r="J611" s="32"/>
      <c r="K611" s="29"/>
      <c r="L611" s="32"/>
      <c r="M611" s="27"/>
    </row>
    <row r="612" spans="1:52" ht="30" customHeight="1" x14ac:dyDescent="0.3">
      <c r="A612" s="23" t="s">
        <v>1329</v>
      </c>
      <c r="B612" s="24"/>
      <c r="C612" s="24"/>
      <c r="D612" s="24"/>
      <c r="E612" s="28"/>
      <c r="F612" s="31"/>
      <c r="G612" s="28"/>
      <c r="H612" s="31"/>
      <c r="I612" s="28"/>
      <c r="J612" s="31"/>
      <c r="K612" s="28"/>
      <c r="L612" s="31"/>
      <c r="M612" s="25"/>
      <c r="N612" s="1" t="s">
        <v>514</v>
      </c>
    </row>
    <row r="613" spans="1:52" ht="30" customHeight="1" x14ac:dyDescent="0.3">
      <c r="A613" s="26" t="s">
        <v>512</v>
      </c>
      <c r="B613" s="26" t="s">
        <v>508</v>
      </c>
      <c r="C613" s="26" t="s">
        <v>274</v>
      </c>
      <c r="D613" s="27">
        <v>1</v>
      </c>
      <c r="E613" s="29">
        <f>단가대비표!O105</f>
        <v>27175</v>
      </c>
      <c r="F613" s="32">
        <f>TRUNC(E613*D613,1)</f>
        <v>27175</v>
      </c>
      <c r="G613" s="29">
        <f>단가대비표!P105</f>
        <v>0</v>
      </c>
      <c r="H613" s="32">
        <f>TRUNC(G613*D613,1)</f>
        <v>0</v>
      </c>
      <c r="I613" s="29">
        <f>단가대비표!V105</f>
        <v>0</v>
      </c>
      <c r="J613" s="32">
        <f>TRUNC(I613*D613,1)</f>
        <v>0</v>
      </c>
      <c r="K613" s="29">
        <f t="shared" ref="K613:L615" si="148">TRUNC(E613+G613+I613,1)</f>
        <v>27175</v>
      </c>
      <c r="L613" s="32">
        <f t="shared" si="148"/>
        <v>27175</v>
      </c>
      <c r="M613" s="26" t="s">
        <v>52</v>
      </c>
      <c r="N613" s="1" t="s">
        <v>514</v>
      </c>
      <c r="O613" s="1" t="s">
        <v>1330</v>
      </c>
      <c r="P613" s="1" t="s">
        <v>64</v>
      </c>
      <c r="Q613" s="1" t="s">
        <v>64</v>
      </c>
      <c r="R613" s="1" t="s">
        <v>63</v>
      </c>
      <c r="AV613" s="1" t="s">
        <v>52</v>
      </c>
      <c r="AW613" s="1" t="s">
        <v>1331</v>
      </c>
      <c r="AX613" s="1" t="s">
        <v>52</v>
      </c>
      <c r="AY613" s="1" t="s">
        <v>52</v>
      </c>
      <c r="AZ613" s="1" t="s">
        <v>52</v>
      </c>
    </row>
    <row r="614" spans="1:52" ht="30" customHeight="1" x14ac:dyDescent="0.3">
      <c r="A614" s="26" t="s">
        <v>709</v>
      </c>
      <c r="B614" s="26" t="s">
        <v>624</v>
      </c>
      <c r="C614" s="26" t="s">
        <v>625</v>
      </c>
      <c r="D614" s="27">
        <v>0.32519999999999999</v>
      </c>
      <c r="E614" s="29">
        <f>단가대비표!O127</f>
        <v>0</v>
      </c>
      <c r="F614" s="32">
        <f>TRUNC(E614*D614,1)</f>
        <v>0</v>
      </c>
      <c r="G614" s="29">
        <f>단가대비표!P127</f>
        <v>286219</v>
      </c>
      <c r="H614" s="32">
        <f>TRUNC(G614*D614,1)</f>
        <v>93078.399999999994</v>
      </c>
      <c r="I614" s="29">
        <f>단가대비표!V127</f>
        <v>0</v>
      </c>
      <c r="J614" s="32">
        <f>TRUNC(I614*D614,1)</f>
        <v>0</v>
      </c>
      <c r="K614" s="29">
        <f t="shared" si="148"/>
        <v>286219</v>
      </c>
      <c r="L614" s="32">
        <f t="shared" si="148"/>
        <v>93078.399999999994</v>
      </c>
      <c r="M614" s="26" t="s">
        <v>52</v>
      </c>
      <c r="N614" s="1" t="s">
        <v>514</v>
      </c>
      <c r="O614" s="1" t="s">
        <v>710</v>
      </c>
      <c r="P614" s="1" t="s">
        <v>64</v>
      </c>
      <c r="Q614" s="1" t="s">
        <v>64</v>
      </c>
      <c r="R614" s="1" t="s">
        <v>63</v>
      </c>
      <c r="V614">
        <v>1</v>
      </c>
      <c r="AV614" s="1" t="s">
        <v>52</v>
      </c>
      <c r="AW614" s="1" t="s">
        <v>1332</v>
      </c>
      <c r="AX614" s="1" t="s">
        <v>52</v>
      </c>
      <c r="AY614" s="1" t="s">
        <v>52</v>
      </c>
      <c r="AZ614" s="1" t="s">
        <v>52</v>
      </c>
    </row>
    <row r="615" spans="1:52" ht="30" customHeight="1" x14ac:dyDescent="0.3">
      <c r="A615" s="26" t="s">
        <v>696</v>
      </c>
      <c r="B615" s="26" t="s">
        <v>697</v>
      </c>
      <c r="C615" s="26" t="s">
        <v>556</v>
      </c>
      <c r="D615" s="27">
        <v>1</v>
      </c>
      <c r="E615" s="29">
        <f>TRUNC(SUMIF(V613:V615, RIGHTB(O615, 1), H613:H615)*U615, 2)</f>
        <v>2792.35</v>
      </c>
      <c r="F615" s="32">
        <f>TRUNC(E615*D615,1)</f>
        <v>2792.3</v>
      </c>
      <c r="G615" s="29">
        <v>0</v>
      </c>
      <c r="H615" s="32">
        <f>TRUNC(G615*D615,1)</f>
        <v>0</v>
      </c>
      <c r="I615" s="29">
        <v>0</v>
      </c>
      <c r="J615" s="32">
        <f>TRUNC(I615*D615,1)</f>
        <v>0</v>
      </c>
      <c r="K615" s="29">
        <f t="shared" si="148"/>
        <v>2792.3</v>
      </c>
      <c r="L615" s="32">
        <f t="shared" si="148"/>
        <v>2792.3</v>
      </c>
      <c r="M615" s="26" t="s">
        <v>52</v>
      </c>
      <c r="N615" s="1" t="s">
        <v>514</v>
      </c>
      <c r="O615" s="1" t="s">
        <v>557</v>
      </c>
      <c r="P615" s="1" t="s">
        <v>64</v>
      </c>
      <c r="Q615" s="1" t="s">
        <v>64</v>
      </c>
      <c r="R615" s="1" t="s">
        <v>64</v>
      </c>
      <c r="S615">
        <v>1</v>
      </c>
      <c r="T615">
        <v>0</v>
      </c>
      <c r="U615">
        <v>0.03</v>
      </c>
      <c r="AV615" s="1" t="s">
        <v>52</v>
      </c>
      <c r="AW615" s="1" t="s">
        <v>1333</v>
      </c>
      <c r="AX615" s="1" t="s">
        <v>52</v>
      </c>
      <c r="AY615" s="1" t="s">
        <v>52</v>
      </c>
      <c r="AZ615" s="1" t="s">
        <v>52</v>
      </c>
    </row>
    <row r="616" spans="1:52" ht="30" customHeight="1" x14ac:dyDescent="0.3">
      <c r="A616" s="26" t="s">
        <v>631</v>
      </c>
      <c r="B616" s="26" t="s">
        <v>52</v>
      </c>
      <c r="C616" s="26" t="s">
        <v>52</v>
      </c>
      <c r="D616" s="27"/>
      <c r="E616" s="29"/>
      <c r="F616" s="32">
        <f>TRUNC(SUMIF(N613:N615, N612, F613:F615),0)</f>
        <v>29967</v>
      </c>
      <c r="G616" s="29"/>
      <c r="H616" s="32">
        <f>TRUNC(SUMIF(N613:N615, N612, H613:H615),0)</f>
        <v>93078</v>
      </c>
      <c r="I616" s="29"/>
      <c r="J616" s="32">
        <f>TRUNC(SUMIF(N613:N615, N612, J613:J615),0)</f>
        <v>0</v>
      </c>
      <c r="K616" s="29"/>
      <c r="L616" s="32">
        <f>F616+H616+J616</f>
        <v>123045</v>
      </c>
      <c r="M616" s="26" t="s">
        <v>52</v>
      </c>
      <c r="N616" s="1" t="s">
        <v>166</v>
      </c>
      <c r="O616" s="1" t="s">
        <v>166</v>
      </c>
      <c r="P616" s="1" t="s">
        <v>52</v>
      </c>
      <c r="Q616" s="1" t="s">
        <v>52</v>
      </c>
      <c r="R616" s="1" t="s">
        <v>52</v>
      </c>
      <c r="AV616" s="1" t="s">
        <v>52</v>
      </c>
      <c r="AW616" s="1" t="s">
        <v>52</v>
      </c>
      <c r="AX616" s="1" t="s">
        <v>52</v>
      </c>
      <c r="AY616" s="1" t="s">
        <v>52</v>
      </c>
      <c r="AZ616" s="1" t="s">
        <v>52</v>
      </c>
    </row>
    <row r="617" spans="1:52" ht="30" customHeight="1" x14ac:dyDescent="0.3">
      <c r="A617" s="27"/>
      <c r="B617" s="27"/>
      <c r="C617" s="27"/>
      <c r="D617" s="27"/>
      <c r="E617" s="29"/>
      <c r="F617" s="32"/>
      <c r="G617" s="29"/>
      <c r="H617" s="32"/>
      <c r="I617" s="29"/>
      <c r="J617" s="32"/>
      <c r="K617" s="29"/>
      <c r="L617" s="32"/>
      <c r="M617" s="27"/>
    </row>
    <row r="618" spans="1:52" ht="30" customHeight="1" x14ac:dyDescent="0.3">
      <c r="A618" s="23" t="s">
        <v>1334</v>
      </c>
      <c r="B618" s="24"/>
      <c r="C618" s="24"/>
      <c r="D618" s="24"/>
      <c r="E618" s="28"/>
      <c r="F618" s="31"/>
      <c r="G618" s="28"/>
      <c r="H618" s="31"/>
      <c r="I618" s="28"/>
      <c r="J618" s="31"/>
      <c r="K618" s="28"/>
      <c r="L618" s="31"/>
      <c r="M618" s="25"/>
      <c r="N618" s="1" t="s">
        <v>216</v>
      </c>
    </row>
    <row r="619" spans="1:52" ht="30" customHeight="1" x14ac:dyDescent="0.3">
      <c r="A619" s="26" t="s">
        <v>1336</v>
      </c>
      <c r="B619" s="26" t="s">
        <v>214</v>
      </c>
      <c r="C619" s="26" t="s">
        <v>99</v>
      </c>
      <c r="D619" s="27">
        <v>1</v>
      </c>
      <c r="E619" s="29">
        <f>단가대비표!O63</f>
        <v>0</v>
      </c>
      <c r="F619" s="32">
        <f>TRUNC(E619*D619,1)</f>
        <v>0</v>
      </c>
      <c r="G619" s="29">
        <f>단가대비표!P63</f>
        <v>0</v>
      </c>
      <c r="H619" s="32">
        <f>TRUNC(G619*D619,1)</f>
        <v>0</v>
      </c>
      <c r="I619" s="29">
        <f>단가대비표!V63</f>
        <v>0</v>
      </c>
      <c r="J619" s="32">
        <f>TRUNC(I619*D619,1)</f>
        <v>0</v>
      </c>
      <c r="K619" s="29">
        <f t="shared" ref="K619:L623" si="149">TRUNC(E619+G619+I619,1)</f>
        <v>0</v>
      </c>
      <c r="L619" s="32">
        <f t="shared" si="149"/>
        <v>0</v>
      </c>
      <c r="M619" s="26" t="s">
        <v>52</v>
      </c>
      <c r="N619" s="1" t="s">
        <v>216</v>
      </c>
      <c r="O619" s="1" t="s">
        <v>1337</v>
      </c>
      <c r="P619" s="1" t="s">
        <v>64</v>
      </c>
      <c r="Q619" s="1" t="s">
        <v>64</v>
      </c>
      <c r="R619" s="1" t="s">
        <v>63</v>
      </c>
      <c r="AV619" s="1" t="s">
        <v>52</v>
      </c>
      <c r="AW619" s="1" t="s">
        <v>1338</v>
      </c>
      <c r="AX619" s="1" t="s">
        <v>52</v>
      </c>
      <c r="AY619" s="1" t="s">
        <v>52</v>
      </c>
      <c r="AZ619" s="1" t="s">
        <v>52</v>
      </c>
    </row>
    <row r="620" spans="1:52" ht="30" customHeight="1" x14ac:dyDescent="0.3">
      <c r="A620" s="26" t="s">
        <v>1339</v>
      </c>
      <c r="B620" s="26" t="s">
        <v>1340</v>
      </c>
      <c r="C620" s="26" t="s">
        <v>99</v>
      </c>
      <c r="D620" s="27">
        <v>1</v>
      </c>
      <c r="E620" s="29">
        <f>단가대비표!O64</f>
        <v>0</v>
      </c>
      <c r="F620" s="32">
        <f>TRUNC(E620*D620,1)</f>
        <v>0</v>
      </c>
      <c r="G620" s="29">
        <f>단가대비표!P64</f>
        <v>0</v>
      </c>
      <c r="H620" s="32">
        <f>TRUNC(G620*D620,1)</f>
        <v>0</v>
      </c>
      <c r="I620" s="29">
        <f>단가대비표!V64</f>
        <v>0</v>
      </c>
      <c r="J620" s="32">
        <f>TRUNC(I620*D620,1)</f>
        <v>0</v>
      </c>
      <c r="K620" s="29">
        <f t="shared" si="149"/>
        <v>0</v>
      </c>
      <c r="L620" s="32">
        <f t="shared" si="149"/>
        <v>0</v>
      </c>
      <c r="M620" s="26" t="s">
        <v>52</v>
      </c>
      <c r="N620" s="1" t="s">
        <v>216</v>
      </c>
      <c r="O620" s="1" t="s">
        <v>1341</v>
      </c>
      <c r="P620" s="1" t="s">
        <v>64</v>
      </c>
      <c r="Q620" s="1" t="s">
        <v>64</v>
      </c>
      <c r="R620" s="1" t="s">
        <v>63</v>
      </c>
      <c r="AV620" s="1" t="s">
        <v>52</v>
      </c>
      <c r="AW620" s="1" t="s">
        <v>1342</v>
      </c>
      <c r="AX620" s="1" t="s">
        <v>52</v>
      </c>
      <c r="AY620" s="1" t="s">
        <v>52</v>
      </c>
      <c r="AZ620" s="1" t="s">
        <v>52</v>
      </c>
    </row>
    <row r="621" spans="1:52" ht="30" customHeight="1" x14ac:dyDescent="0.3">
      <c r="A621" s="26" t="s">
        <v>779</v>
      </c>
      <c r="B621" s="26" t="s">
        <v>624</v>
      </c>
      <c r="C621" s="26" t="s">
        <v>625</v>
      </c>
      <c r="D621" s="27">
        <v>0.04</v>
      </c>
      <c r="E621" s="29">
        <f>단가대비표!O120</f>
        <v>0</v>
      </c>
      <c r="F621" s="32">
        <f>TRUNC(E621*D621,1)</f>
        <v>0</v>
      </c>
      <c r="G621" s="29">
        <f>단가대비표!P120</f>
        <v>172698</v>
      </c>
      <c r="H621" s="32">
        <f>TRUNC(G621*D621,1)</f>
        <v>6907.9</v>
      </c>
      <c r="I621" s="29">
        <f>단가대비표!V120</f>
        <v>0</v>
      </c>
      <c r="J621" s="32">
        <f>TRUNC(I621*D621,1)</f>
        <v>0</v>
      </c>
      <c r="K621" s="29">
        <f t="shared" si="149"/>
        <v>172698</v>
      </c>
      <c r="L621" s="32">
        <f t="shared" si="149"/>
        <v>6907.9</v>
      </c>
      <c r="M621" s="26" t="s">
        <v>52</v>
      </c>
      <c r="N621" s="1" t="s">
        <v>216</v>
      </c>
      <c r="O621" s="1" t="s">
        <v>780</v>
      </c>
      <c r="P621" s="1" t="s">
        <v>64</v>
      </c>
      <c r="Q621" s="1" t="s">
        <v>64</v>
      </c>
      <c r="R621" s="1" t="s">
        <v>63</v>
      </c>
      <c r="V621">
        <v>1</v>
      </c>
      <c r="AV621" s="1" t="s">
        <v>52</v>
      </c>
      <c r="AW621" s="1" t="s">
        <v>1343</v>
      </c>
      <c r="AX621" s="1" t="s">
        <v>52</v>
      </c>
      <c r="AY621" s="1" t="s">
        <v>52</v>
      </c>
      <c r="AZ621" s="1" t="s">
        <v>52</v>
      </c>
    </row>
    <row r="622" spans="1:52" ht="30" customHeight="1" x14ac:dyDescent="0.3">
      <c r="A622" s="26" t="s">
        <v>805</v>
      </c>
      <c r="B622" s="26" t="s">
        <v>624</v>
      </c>
      <c r="C622" s="26" t="s">
        <v>625</v>
      </c>
      <c r="D622" s="27">
        <v>0.04</v>
      </c>
      <c r="E622" s="29">
        <f>단가대비표!O130</f>
        <v>0</v>
      </c>
      <c r="F622" s="32">
        <f>TRUNC(E622*D622,1)</f>
        <v>0</v>
      </c>
      <c r="G622" s="29">
        <f>단가대비표!P130</f>
        <v>438070</v>
      </c>
      <c r="H622" s="32">
        <f>TRUNC(G622*D622,1)</f>
        <v>17522.8</v>
      </c>
      <c r="I622" s="29">
        <f>단가대비표!V130</f>
        <v>0</v>
      </c>
      <c r="J622" s="32">
        <f>TRUNC(I622*D622,1)</f>
        <v>0</v>
      </c>
      <c r="K622" s="29">
        <f t="shared" si="149"/>
        <v>438070</v>
      </c>
      <c r="L622" s="32">
        <f t="shared" si="149"/>
        <v>17522.8</v>
      </c>
      <c r="M622" s="26" t="s">
        <v>52</v>
      </c>
      <c r="N622" s="1" t="s">
        <v>216</v>
      </c>
      <c r="O622" s="1" t="s">
        <v>806</v>
      </c>
      <c r="P622" s="1" t="s">
        <v>64</v>
      </c>
      <c r="Q622" s="1" t="s">
        <v>64</v>
      </c>
      <c r="R622" s="1" t="s">
        <v>63</v>
      </c>
      <c r="V622">
        <v>1</v>
      </c>
      <c r="AV622" s="1" t="s">
        <v>52</v>
      </c>
      <c r="AW622" s="1" t="s">
        <v>1344</v>
      </c>
      <c r="AX622" s="1" t="s">
        <v>52</v>
      </c>
      <c r="AY622" s="1" t="s">
        <v>52</v>
      </c>
      <c r="AZ622" s="1" t="s">
        <v>52</v>
      </c>
    </row>
    <row r="623" spans="1:52" ht="30" customHeight="1" x14ac:dyDescent="0.3">
      <c r="A623" s="26" t="s">
        <v>696</v>
      </c>
      <c r="B623" s="26" t="s">
        <v>697</v>
      </c>
      <c r="C623" s="26" t="s">
        <v>556</v>
      </c>
      <c r="D623" s="27">
        <v>1</v>
      </c>
      <c r="E623" s="29">
        <f>TRUNC(SUMIF(V619:V623, RIGHTB(O623, 1), H619:H623)*U623, 2)</f>
        <v>732.92</v>
      </c>
      <c r="F623" s="32">
        <f>TRUNC(E623*D623,1)</f>
        <v>732.9</v>
      </c>
      <c r="G623" s="29">
        <v>0</v>
      </c>
      <c r="H623" s="32">
        <f>TRUNC(G623*D623,1)</f>
        <v>0</v>
      </c>
      <c r="I623" s="29">
        <v>0</v>
      </c>
      <c r="J623" s="32">
        <f>TRUNC(I623*D623,1)</f>
        <v>0</v>
      </c>
      <c r="K623" s="29">
        <f t="shared" si="149"/>
        <v>732.9</v>
      </c>
      <c r="L623" s="32">
        <f t="shared" si="149"/>
        <v>732.9</v>
      </c>
      <c r="M623" s="26" t="s">
        <v>52</v>
      </c>
      <c r="N623" s="1" t="s">
        <v>216</v>
      </c>
      <c r="O623" s="1" t="s">
        <v>557</v>
      </c>
      <c r="P623" s="1" t="s">
        <v>64</v>
      </c>
      <c r="Q623" s="1" t="s">
        <v>64</v>
      </c>
      <c r="R623" s="1" t="s">
        <v>64</v>
      </c>
      <c r="S623">
        <v>1</v>
      </c>
      <c r="T623">
        <v>0</v>
      </c>
      <c r="U623">
        <v>0.03</v>
      </c>
      <c r="AV623" s="1" t="s">
        <v>52</v>
      </c>
      <c r="AW623" s="1" t="s">
        <v>1345</v>
      </c>
      <c r="AX623" s="1" t="s">
        <v>52</v>
      </c>
      <c r="AY623" s="1" t="s">
        <v>52</v>
      </c>
      <c r="AZ623" s="1" t="s">
        <v>52</v>
      </c>
    </row>
    <row r="624" spans="1:52" ht="30" customHeight="1" x14ac:dyDescent="0.3">
      <c r="A624" s="26" t="s">
        <v>631</v>
      </c>
      <c r="B624" s="26" t="s">
        <v>52</v>
      </c>
      <c r="C624" s="26" t="s">
        <v>52</v>
      </c>
      <c r="D624" s="27"/>
      <c r="E624" s="29"/>
      <c r="F624" s="32">
        <f>TRUNC(SUMIF(N619:N623, N618, F619:F623),0)</f>
        <v>732</v>
      </c>
      <c r="G624" s="29"/>
      <c r="H624" s="32">
        <f>TRUNC(SUMIF(N619:N623, N618, H619:H623),0)</f>
        <v>24430</v>
      </c>
      <c r="I624" s="29"/>
      <c r="J624" s="32">
        <f>TRUNC(SUMIF(N619:N623, N618, J619:J623),0)</f>
        <v>0</v>
      </c>
      <c r="K624" s="29"/>
      <c r="L624" s="32">
        <f>F624+H624+J624</f>
        <v>25162</v>
      </c>
      <c r="M624" s="26" t="s">
        <v>52</v>
      </c>
      <c r="N624" s="1" t="s">
        <v>166</v>
      </c>
      <c r="O624" s="1" t="s">
        <v>166</v>
      </c>
      <c r="P624" s="1" t="s">
        <v>52</v>
      </c>
      <c r="Q624" s="1" t="s">
        <v>52</v>
      </c>
      <c r="R624" s="1" t="s">
        <v>52</v>
      </c>
      <c r="AV624" s="1" t="s">
        <v>52</v>
      </c>
      <c r="AW624" s="1" t="s">
        <v>52</v>
      </c>
      <c r="AX624" s="1" t="s">
        <v>52</v>
      </c>
      <c r="AY624" s="1" t="s">
        <v>52</v>
      </c>
      <c r="AZ624" s="1" t="s">
        <v>52</v>
      </c>
    </row>
    <row r="625" spans="1:52" ht="30" customHeight="1" x14ac:dyDescent="0.3">
      <c r="A625" s="27"/>
      <c r="B625" s="27"/>
      <c r="C625" s="27"/>
      <c r="D625" s="27"/>
      <c r="E625" s="29"/>
      <c r="F625" s="32"/>
      <c r="G625" s="29"/>
      <c r="H625" s="32"/>
      <c r="I625" s="29"/>
      <c r="J625" s="32"/>
      <c r="K625" s="29"/>
      <c r="L625" s="32"/>
      <c r="M625" s="27"/>
    </row>
    <row r="626" spans="1:52" ht="30" customHeight="1" x14ac:dyDescent="0.3">
      <c r="A626" s="23" t="s">
        <v>1346</v>
      </c>
      <c r="B626" s="24"/>
      <c r="C626" s="24"/>
      <c r="D626" s="24"/>
      <c r="E626" s="28"/>
      <c r="F626" s="31"/>
      <c r="G626" s="28"/>
      <c r="H626" s="31"/>
      <c r="I626" s="28"/>
      <c r="J626" s="31"/>
      <c r="K626" s="28"/>
      <c r="L626" s="31"/>
      <c r="M626" s="25"/>
      <c r="N626" s="1" t="s">
        <v>221</v>
      </c>
    </row>
    <row r="627" spans="1:52" ht="30" customHeight="1" x14ac:dyDescent="0.3">
      <c r="A627" s="26" t="s">
        <v>1336</v>
      </c>
      <c r="B627" s="26" t="s">
        <v>219</v>
      </c>
      <c r="C627" s="26" t="s">
        <v>99</v>
      </c>
      <c r="D627" s="27">
        <v>1</v>
      </c>
      <c r="E627" s="29">
        <f>단가대비표!O65</f>
        <v>0</v>
      </c>
      <c r="F627" s="32">
        <f>TRUNC(E627*D627,1)</f>
        <v>0</v>
      </c>
      <c r="G627" s="29">
        <f>단가대비표!P65</f>
        <v>0</v>
      </c>
      <c r="H627" s="32">
        <f>TRUNC(G627*D627,1)</f>
        <v>0</v>
      </c>
      <c r="I627" s="29">
        <f>단가대비표!V65</f>
        <v>0</v>
      </c>
      <c r="J627" s="32">
        <f>TRUNC(I627*D627,1)</f>
        <v>0</v>
      </c>
      <c r="K627" s="29">
        <f t="shared" ref="K627:L630" si="150">TRUNC(E627+G627+I627,1)</f>
        <v>0</v>
      </c>
      <c r="L627" s="32">
        <f t="shared" si="150"/>
        <v>0</v>
      </c>
      <c r="M627" s="26" t="s">
        <v>52</v>
      </c>
      <c r="N627" s="1" t="s">
        <v>221</v>
      </c>
      <c r="O627" s="1" t="s">
        <v>1347</v>
      </c>
      <c r="P627" s="1" t="s">
        <v>64</v>
      </c>
      <c r="Q627" s="1" t="s">
        <v>64</v>
      </c>
      <c r="R627" s="1" t="s">
        <v>63</v>
      </c>
      <c r="AV627" s="1" t="s">
        <v>52</v>
      </c>
      <c r="AW627" s="1" t="s">
        <v>1348</v>
      </c>
      <c r="AX627" s="1" t="s">
        <v>52</v>
      </c>
      <c r="AY627" s="1" t="s">
        <v>52</v>
      </c>
      <c r="AZ627" s="1" t="s">
        <v>52</v>
      </c>
    </row>
    <row r="628" spans="1:52" ht="30" customHeight="1" x14ac:dyDescent="0.3">
      <c r="A628" s="26" t="s">
        <v>779</v>
      </c>
      <c r="B628" s="26" t="s">
        <v>624</v>
      </c>
      <c r="C628" s="26" t="s">
        <v>625</v>
      </c>
      <c r="D628" s="27">
        <v>0.1</v>
      </c>
      <c r="E628" s="29">
        <f>단가대비표!O120</f>
        <v>0</v>
      </c>
      <c r="F628" s="32">
        <f>TRUNC(E628*D628,1)</f>
        <v>0</v>
      </c>
      <c r="G628" s="29">
        <f>단가대비표!P120</f>
        <v>172698</v>
      </c>
      <c r="H628" s="32">
        <f>TRUNC(G628*D628,1)</f>
        <v>17269.8</v>
      </c>
      <c r="I628" s="29">
        <f>단가대비표!V120</f>
        <v>0</v>
      </c>
      <c r="J628" s="32">
        <f>TRUNC(I628*D628,1)</f>
        <v>0</v>
      </c>
      <c r="K628" s="29">
        <f t="shared" si="150"/>
        <v>172698</v>
      </c>
      <c r="L628" s="32">
        <f t="shared" si="150"/>
        <v>17269.8</v>
      </c>
      <c r="M628" s="26" t="s">
        <v>52</v>
      </c>
      <c r="N628" s="1" t="s">
        <v>221</v>
      </c>
      <c r="O628" s="1" t="s">
        <v>780</v>
      </c>
      <c r="P628" s="1" t="s">
        <v>64</v>
      </c>
      <c r="Q628" s="1" t="s">
        <v>64</v>
      </c>
      <c r="R628" s="1" t="s">
        <v>63</v>
      </c>
      <c r="V628">
        <v>1</v>
      </c>
      <c r="AV628" s="1" t="s">
        <v>52</v>
      </c>
      <c r="AW628" s="1" t="s">
        <v>1349</v>
      </c>
      <c r="AX628" s="1" t="s">
        <v>52</v>
      </c>
      <c r="AY628" s="1" t="s">
        <v>52</v>
      </c>
      <c r="AZ628" s="1" t="s">
        <v>52</v>
      </c>
    </row>
    <row r="629" spans="1:52" ht="30" customHeight="1" x14ac:dyDescent="0.3">
      <c r="A629" s="26" t="s">
        <v>805</v>
      </c>
      <c r="B629" s="26" t="s">
        <v>624</v>
      </c>
      <c r="C629" s="26" t="s">
        <v>625</v>
      </c>
      <c r="D629" s="27">
        <v>0.1</v>
      </c>
      <c r="E629" s="29">
        <f>단가대비표!O130</f>
        <v>0</v>
      </c>
      <c r="F629" s="32">
        <f>TRUNC(E629*D629,1)</f>
        <v>0</v>
      </c>
      <c r="G629" s="29">
        <f>단가대비표!P130</f>
        <v>438070</v>
      </c>
      <c r="H629" s="32">
        <f>TRUNC(G629*D629,1)</f>
        <v>43807</v>
      </c>
      <c r="I629" s="29">
        <f>단가대비표!V130</f>
        <v>0</v>
      </c>
      <c r="J629" s="32">
        <f>TRUNC(I629*D629,1)</f>
        <v>0</v>
      </c>
      <c r="K629" s="29">
        <f t="shared" si="150"/>
        <v>438070</v>
      </c>
      <c r="L629" s="32">
        <f t="shared" si="150"/>
        <v>43807</v>
      </c>
      <c r="M629" s="26" t="s">
        <v>52</v>
      </c>
      <c r="N629" s="1" t="s">
        <v>221</v>
      </c>
      <c r="O629" s="1" t="s">
        <v>806</v>
      </c>
      <c r="P629" s="1" t="s">
        <v>64</v>
      </c>
      <c r="Q629" s="1" t="s">
        <v>64</v>
      </c>
      <c r="R629" s="1" t="s">
        <v>63</v>
      </c>
      <c r="V629">
        <v>1</v>
      </c>
      <c r="AV629" s="1" t="s">
        <v>52</v>
      </c>
      <c r="AW629" s="1" t="s">
        <v>1350</v>
      </c>
      <c r="AX629" s="1" t="s">
        <v>52</v>
      </c>
      <c r="AY629" s="1" t="s">
        <v>52</v>
      </c>
      <c r="AZ629" s="1" t="s">
        <v>52</v>
      </c>
    </row>
    <row r="630" spans="1:52" ht="30" customHeight="1" x14ac:dyDescent="0.3">
      <c r="A630" s="26" t="s">
        <v>696</v>
      </c>
      <c r="B630" s="26" t="s">
        <v>697</v>
      </c>
      <c r="C630" s="26" t="s">
        <v>556</v>
      </c>
      <c r="D630" s="27">
        <v>1</v>
      </c>
      <c r="E630" s="29">
        <f>TRUNC(SUMIF(V627:V630, RIGHTB(O630, 1), H627:H630)*U630, 2)</f>
        <v>1832.3</v>
      </c>
      <c r="F630" s="32">
        <f>TRUNC(E630*D630,1)</f>
        <v>1832.3</v>
      </c>
      <c r="G630" s="29">
        <v>0</v>
      </c>
      <c r="H630" s="32">
        <f>TRUNC(G630*D630,1)</f>
        <v>0</v>
      </c>
      <c r="I630" s="29">
        <v>0</v>
      </c>
      <c r="J630" s="32">
        <f>TRUNC(I630*D630,1)</f>
        <v>0</v>
      </c>
      <c r="K630" s="29">
        <f t="shared" si="150"/>
        <v>1832.3</v>
      </c>
      <c r="L630" s="32">
        <f t="shared" si="150"/>
        <v>1832.3</v>
      </c>
      <c r="M630" s="26" t="s">
        <v>52</v>
      </c>
      <c r="N630" s="1" t="s">
        <v>221</v>
      </c>
      <c r="O630" s="1" t="s">
        <v>557</v>
      </c>
      <c r="P630" s="1" t="s">
        <v>64</v>
      </c>
      <c r="Q630" s="1" t="s">
        <v>64</v>
      </c>
      <c r="R630" s="1" t="s">
        <v>64</v>
      </c>
      <c r="S630">
        <v>1</v>
      </c>
      <c r="T630">
        <v>0</v>
      </c>
      <c r="U630">
        <v>0.03</v>
      </c>
      <c r="AV630" s="1" t="s">
        <v>52</v>
      </c>
      <c r="AW630" s="1" t="s">
        <v>1351</v>
      </c>
      <c r="AX630" s="1" t="s">
        <v>52</v>
      </c>
      <c r="AY630" s="1" t="s">
        <v>52</v>
      </c>
      <c r="AZ630" s="1" t="s">
        <v>52</v>
      </c>
    </row>
    <row r="631" spans="1:52" ht="30" customHeight="1" x14ac:dyDescent="0.3">
      <c r="A631" s="26" t="s">
        <v>631</v>
      </c>
      <c r="B631" s="26" t="s">
        <v>52</v>
      </c>
      <c r="C631" s="26" t="s">
        <v>52</v>
      </c>
      <c r="D631" s="27"/>
      <c r="E631" s="29"/>
      <c r="F631" s="32">
        <f>TRUNC(SUMIF(N627:N630, N626, F627:F630),0)</f>
        <v>1832</v>
      </c>
      <c r="G631" s="29"/>
      <c r="H631" s="32">
        <f>TRUNC(SUMIF(N627:N630, N626, H627:H630),0)</f>
        <v>61076</v>
      </c>
      <c r="I631" s="29"/>
      <c r="J631" s="32">
        <f>TRUNC(SUMIF(N627:N630, N626, J627:J630),0)</f>
        <v>0</v>
      </c>
      <c r="K631" s="29"/>
      <c r="L631" s="32">
        <f>F631+H631+J631</f>
        <v>62908</v>
      </c>
      <c r="M631" s="26" t="s">
        <v>52</v>
      </c>
      <c r="N631" s="1" t="s">
        <v>166</v>
      </c>
      <c r="O631" s="1" t="s">
        <v>166</v>
      </c>
      <c r="P631" s="1" t="s">
        <v>52</v>
      </c>
      <c r="Q631" s="1" t="s">
        <v>52</v>
      </c>
      <c r="R631" s="1" t="s">
        <v>52</v>
      </c>
      <c r="AV631" s="1" t="s">
        <v>52</v>
      </c>
      <c r="AW631" s="1" t="s">
        <v>52</v>
      </c>
      <c r="AX631" s="1" t="s">
        <v>52</v>
      </c>
      <c r="AY631" s="1" t="s">
        <v>52</v>
      </c>
      <c r="AZ631" s="1" t="s">
        <v>52</v>
      </c>
    </row>
    <row r="632" spans="1:52" ht="30" customHeight="1" x14ac:dyDescent="0.3">
      <c r="A632" s="27"/>
      <c r="B632" s="27"/>
      <c r="C632" s="27"/>
      <c r="D632" s="27"/>
      <c r="E632" s="29"/>
      <c r="F632" s="32"/>
      <c r="G632" s="29"/>
      <c r="H632" s="32"/>
      <c r="I632" s="29"/>
      <c r="J632" s="32"/>
      <c r="K632" s="29"/>
      <c r="L632" s="32"/>
      <c r="M632" s="27"/>
    </row>
    <row r="633" spans="1:52" ht="30" customHeight="1" x14ac:dyDescent="0.3">
      <c r="A633" s="23" t="s">
        <v>1352</v>
      </c>
      <c r="B633" s="24"/>
      <c r="C633" s="24"/>
      <c r="D633" s="24"/>
      <c r="E633" s="28"/>
      <c r="F633" s="31"/>
      <c r="G633" s="28"/>
      <c r="H633" s="31"/>
      <c r="I633" s="28"/>
      <c r="J633" s="31"/>
      <c r="K633" s="28"/>
      <c r="L633" s="31"/>
      <c r="M633" s="25"/>
      <c r="N633" s="1" t="s">
        <v>225</v>
      </c>
    </row>
    <row r="634" spans="1:52" ht="30" customHeight="1" x14ac:dyDescent="0.3">
      <c r="A634" s="26" t="s">
        <v>779</v>
      </c>
      <c r="B634" s="26" t="s">
        <v>624</v>
      </c>
      <c r="C634" s="26" t="s">
        <v>625</v>
      </c>
      <c r="D634" s="27">
        <v>0.03</v>
      </c>
      <c r="E634" s="29">
        <f>단가대비표!O120</f>
        <v>0</v>
      </c>
      <c r="F634" s="32">
        <f>TRUNC(E634*D634,1)</f>
        <v>0</v>
      </c>
      <c r="G634" s="29">
        <f>단가대비표!P120</f>
        <v>172698</v>
      </c>
      <c r="H634" s="32">
        <f>TRUNC(G634*D634,1)</f>
        <v>5180.8999999999996</v>
      </c>
      <c r="I634" s="29">
        <f>단가대비표!V120</f>
        <v>0</v>
      </c>
      <c r="J634" s="32">
        <f>TRUNC(I634*D634,1)</f>
        <v>0</v>
      </c>
      <c r="K634" s="29">
        <f t="shared" ref="K634:L636" si="151">TRUNC(E634+G634+I634,1)</f>
        <v>172698</v>
      </c>
      <c r="L634" s="32">
        <f t="shared" si="151"/>
        <v>5180.8999999999996</v>
      </c>
      <c r="M634" s="26" t="s">
        <v>52</v>
      </c>
      <c r="N634" s="1" t="s">
        <v>225</v>
      </c>
      <c r="O634" s="1" t="s">
        <v>780</v>
      </c>
      <c r="P634" s="1" t="s">
        <v>64</v>
      </c>
      <c r="Q634" s="1" t="s">
        <v>64</v>
      </c>
      <c r="R634" s="1" t="s">
        <v>63</v>
      </c>
      <c r="V634">
        <v>1</v>
      </c>
      <c r="AV634" s="1" t="s">
        <v>52</v>
      </c>
      <c r="AW634" s="1" t="s">
        <v>1353</v>
      </c>
      <c r="AX634" s="1" t="s">
        <v>52</v>
      </c>
      <c r="AY634" s="1" t="s">
        <v>52</v>
      </c>
      <c r="AZ634" s="1" t="s">
        <v>52</v>
      </c>
    </row>
    <row r="635" spans="1:52" ht="30" customHeight="1" x14ac:dyDescent="0.3">
      <c r="A635" s="26" t="s">
        <v>805</v>
      </c>
      <c r="B635" s="26" t="s">
        <v>624</v>
      </c>
      <c r="C635" s="26" t="s">
        <v>625</v>
      </c>
      <c r="D635" s="27">
        <v>0.05</v>
      </c>
      <c r="E635" s="29">
        <f>단가대비표!O130</f>
        <v>0</v>
      </c>
      <c r="F635" s="32">
        <f>TRUNC(E635*D635,1)</f>
        <v>0</v>
      </c>
      <c r="G635" s="29">
        <f>단가대비표!P130</f>
        <v>438070</v>
      </c>
      <c r="H635" s="32">
        <f>TRUNC(G635*D635,1)</f>
        <v>21903.5</v>
      </c>
      <c r="I635" s="29">
        <f>단가대비표!V130</f>
        <v>0</v>
      </c>
      <c r="J635" s="32">
        <f>TRUNC(I635*D635,1)</f>
        <v>0</v>
      </c>
      <c r="K635" s="29">
        <f t="shared" si="151"/>
        <v>438070</v>
      </c>
      <c r="L635" s="32">
        <f t="shared" si="151"/>
        <v>21903.5</v>
      </c>
      <c r="M635" s="26" t="s">
        <v>52</v>
      </c>
      <c r="N635" s="1" t="s">
        <v>225</v>
      </c>
      <c r="O635" s="1" t="s">
        <v>806</v>
      </c>
      <c r="P635" s="1" t="s">
        <v>64</v>
      </c>
      <c r="Q635" s="1" t="s">
        <v>64</v>
      </c>
      <c r="R635" s="1" t="s">
        <v>63</v>
      </c>
      <c r="V635">
        <v>1</v>
      </c>
      <c r="AV635" s="1" t="s">
        <v>52</v>
      </c>
      <c r="AW635" s="1" t="s">
        <v>1354</v>
      </c>
      <c r="AX635" s="1" t="s">
        <v>52</v>
      </c>
      <c r="AY635" s="1" t="s">
        <v>52</v>
      </c>
      <c r="AZ635" s="1" t="s">
        <v>52</v>
      </c>
    </row>
    <row r="636" spans="1:52" ht="30" customHeight="1" x14ac:dyDescent="0.3">
      <c r="A636" s="26" t="s">
        <v>696</v>
      </c>
      <c r="B636" s="26" t="s">
        <v>697</v>
      </c>
      <c r="C636" s="26" t="s">
        <v>556</v>
      </c>
      <c r="D636" s="27">
        <v>1</v>
      </c>
      <c r="E636" s="29">
        <f>TRUNC(SUMIF(V634:V636, RIGHTB(O636, 1), H634:H636)*U636, 2)</f>
        <v>812.53</v>
      </c>
      <c r="F636" s="32">
        <f>TRUNC(E636*D636,1)</f>
        <v>812.5</v>
      </c>
      <c r="G636" s="29">
        <v>0</v>
      </c>
      <c r="H636" s="32">
        <f>TRUNC(G636*D636,1)</f>
        <v>0</v>
      </c>
      <c r="I636" s="29">
        <v>0</v>
      </c>
      <c r="J636" s="32">
        <f>TRUNC(I636*D636,1)</f>
        <v>0</v>
      </c>
      <c r="K636" s="29">
        <f t="shared" si="151"/>
        <v>812.5</v>
      </c>
      <c r="L636" s="32">
        <f t="shared" si="151"/>
        <v>812.5</v>
      </c>
      <c r="M636" s="26" t="s">
        <v>52</v>
      </c>
      <c r="N636" s="1" t="s">
        <v>225</v>
      </c>
      <c r="O636" s="1" t="s">
        <v>557</v>
      </c>
      <c r="P636" s="1" t="s">
        <v>64</v>
      </c>
      <c r="Q636" s="1" t="s">
        <v>64</v>
      </c>
      <c r="R636" s="1" t="s">
        <v>64</v>
      </c>
      <c r="S636">
        <v>1</v>
      </c>
      <c r="T636">
        <v>0</v>
      </c>
      <c r="U636">
        <v>0.03</v>
      </c>
      <c r="AV636" s="1" t="s">
        <v>52</v>
      </c>
      <c r="AW636" s="1" t="s">
        <v>1355</v>
      </c>
      <c r="AX636" s="1" t="s">
        <v>52</v>
      </c>
      <c r="AY636" s="1" t="s">
        <v>52</v>
      </c>
      <c r="AZ636" s="1" t="s">
        <v>52</v>
      </c>
    </row>
    <row r="637" spans="1:52" ht="30" customHeight="1" x14ac:dyDescent="0.3">
      <c r="A637" s="26" t="s">
        <v>631</v>
      </c>
      <c r="B637" s="26" t="s">
        <v>52</v>
      </c>
      <c r="C637" s="26" t="s">
        <v>52</v>
      </c>
      <c r="D637" s="27"/>
      <c r="E637" s="29"/>
      <c r="F637" s="32">
        <f>TRUNC(SUMIF(N634:N636, N633, F634:F636),0)</f>
        <v>812</v>
      </c>
      <c r="G637" s="29"/>
      <c r="H637" s="32">
        <f>TRUNC(SUMIF(N634:N636, N633, H634:H636),0)</f>
        <v>27084</v>
      </c>
      <c r="I637" s="29"/>
      <c r="J637" s="32">
        <f>TRUNC(SUMIF(N634:N636, N633, J634:J636),0)</f>
        <v>0</v>
      </c>
      <c r="K637" s="29"/>
      <c r="L637" s="32">
        <f>F637+H637+J637</f>
        <v>27896</v>
      </c>
      <c r="M637" s="26" t="s">
        <v>52</v>
      </c>
      <c r="N637" s="1" t="s">
        <v>166</v>
      </c>
      <c r="O637" s="1" t="s">
        <v>166</v>
      </c>
      <c r="P637" s="1" t="s">
        <v>52</v>
      </c>
      <c r="Q637" s="1" t="s">
        <v>52</v>
      </c>
      <c r="R637" s="1" t="s">
        <v>52</v>
      </c>
      <c r="AV637" s="1" t="s">
        <v>52</v>
      </c>
      <c r="AW637" s="1" t="s">
        <v>52</v>
      </c>
      <c r="AX637" s="1" t="s">
        <v>52</v>
      </c>
      <c r="AY637" s="1" t="s">
        <v>52</v>
      </c>
      <c r="AZ637" s="1" t="s">
        <v>52</v>
      </c>
    </row>
    <row r="638" spans="1:52" ht="30" customHeight="1" x14ac:dyDescent="0.3">
      <c r="A638" s="27"/>
      <c r="B638" s="27"/>
      <c r="C638" s="27"/>
      <c r="D638" s="27"/>
      <c r="E638" s="29"/>
      <c r="F638" s="32"/>
      <c r="G638" s="29"/>
      <c r="H638" s="32"/>
      <c r="I638" s="29"/>
      <c r="J638" s="32"/>
      <c r="K638" s="29"/>
      <c r="L638" s="32"/>
      <c r="M638" s="27"/>
    </row>
    <row r="639" spans="1:52" ht="30" customHeight="1" x14ac:dyDescent="0.3">
      <c r="A639" s="23" t="s">
        <v>1356</v>
      </c>
      <c r="B639" s="24"/>
      <c r="C639" s="24"/>
      <c r="D639" s="24"/>
      <c r="E639" s="28"/>
      <c r="F639" s="31"/>
      <c r="G639" s="28"/>
      <c r="H639" s="31"/>
      <c r="I639" s="28"/>
      <c r="J639" s="31"/>
      <c r="K639" s="28"/>
      <c r="L639" s="31"/>
      <c r="M639" s="25"/>
      <c r="N639" s="1" t="s">
        <v>231</v>
      </c>
    </row>
    <row r="640" spans="1:52" ht="30" customHeight="1" x14ac:dyDescent="0.3">
      <c r="A640" s="26" t="s">
        <v>1357</v>
      </c>
      <c r="B640" s="26" t="s">
        <v>52</v>
      </c>
      <c r="C640" s="26" t="s">
        <v>1358</v>
      </c>
      <c r="D640" s="27">
        <v>2</v>
      </c>
      <c r="E640" s="29">
        <f>단가대비표!O66</f>
        <v>0</v>
      </c>
      <c r="F640" s="32">
        <f>TRUNC(E640*D640,1)</f>
        <v>0</v>
      </c>
      <c r="G640" s="29">
        <f>단가대비표!P66</f>
        <v>0</v>
      </c>
      <c r="H640" s="32">
        <f>TRUNC(G640*D640,1)</f>
        <v>0</v>
      </c>
      <c r="I640" s="29">
        <f>단가대비표!V66</f>
        <v>0</v>
      </c>
      <c r="J640" s="32">
        <f>TRUNC(I640*D640,1)</f>
        <v>0</v>
      </c>
      <c r="K640" s="29">
        <f t="shared" ref="K640:L643" si="152">TRUNC(E640+G640+I640,1)</f>
        <v>0</v>
      </c>
      <c r="L640" s="32">
        <f t="shared" si="152"/>
        <v>0</v>
      </c>
      <c r="M640" s="26" t="s">
        <v>531</v>
      </c>
      <c r="N640" s="1" t="s">
        <v>231</v>
      </c>
      <c r="O640" s="1" t="s">
        <v>1359</v>
      </c>
      <c r="P640" s="1" t="s">
        <v>64</v>
      </c>
      <c r="Q640" s="1" t="s">
        <v>64</v>
      </c>
      <c r="R640" s="1" t="s">
        <v>63</v>
      </c>
      <c r="AV640" s="1" t="s">
        <v>52</v>
      </c>
      <c r="AW640" s="1" t="s">
        <v>1360</v>
      </c>
      <c r="AX640" s="1" t="s">
        <v>52</v>
      </c>
      <c r="AY640" s="1" t="s">
        <v>52</v>
      </c>
      <c r="AZ640" s="1" t="s">
        <v>52</v>
      </c>
    </row>
    <row r="641" spans="1:52" ht="30" customHeight="1" x14ac:dyDescent="0.3">
      <c r="A641" s="26" t="s">
        <v>776</v>
      </c>
      <c r="B641" s="26" t="s">
        <v>624</v>
      </c>
      <c r="C641" s="26" t="s">
        <v>625</v>
      </c>
      <c r="D641" s="27">
        <v>0.1</v>
      </c>
      <c r="E641" s="29">
        <f>단가대비표!O121</f>
        <v>0</v>
      </c>
      <c r="F641" s="32">
        <f>TRUNC(E641*D641,1)</f>
        <v>0</v>
      </c>
      <c r="G641" s="29">
        <f>단가대비표!P121</f>
        <v>228717</v>
      </c>
      <c r="H641" s="32">
        <f>TRUNC(G641*D641,1)</f>
        <v>22871.7</v>
      </c>
      <c r="I641" s="29">
        <f>단가대비표!V121</f>
        <v>0</v>
      </c>
      <c r="J641" s="32">
        <f>TRUNC(I641*D641,1)</f>
        <v>0</v>
      </c>
      <c r="K641" s="29">
        <f t="shared" si="152"/>
        <v>228717</v>
      </c>
      <c r="L641" s="32">
        <f t="shared" si="152"/>
        <v>22871.7</v>
      </c>
      <c r="M641" s="26" t="s">
        <v>52</v>
      </c>
      <c r="N641" s="1" t="s">
        <v>231</v>
      </c>
      <c r="O641" s="1" t="s">
        <v>777</v>
      </c>
      <c r="P641" s="1" t="s">
        <v>64</v>
      </c>
      <c r="Q641" s="1" t="s">
        <v>64</v>
      </c>
      <c r="R641" s="1" t="s">
        <v>63</v>
      </c>
      <c r="V641">
        <v>1</v>
      </c>
      <c r="AV641" s="1" t="s">
        <v>52</v>
      </c>
      <c r="AW641" s="1" t="s">
        <v>1361</v>
      </c>
      <c r="AX641" s="1" t="s">
        <v>52</v>
      </c>
      <c r="AY641" s="1" t="s">
        <v>52</v>
      </c>
      <c r="AZ641" s="1" t="s">
        <v>52</v>
      </c>
    </row>
    <row r="642" spans="1:52" ht="30" customHeight="1" x14ac:dyDescent="0.3">
      <c r="A642" s="26" t="s">
        <v>788</v>
      </c>
      <c r="B642" s="26" t="s">
        <v>624</v>
      </c>
      <c r="C642" s="26" t="s">
        <v>625</v>
      </c>
      <c r="D642" s="27">
        <v>0.12</v>
      </c>
      <c r="E642" s="29">
        <f>단가대비표!O131</f>
        <v>0</v>
      </c>
      <c r="F642" s="32">
        <f>TRUNC(E642*D642,1)</f>
        <v>0</v>
      </c>
      <c r="G642" s="29">
        <f>단가대비표!P131</f>
        <v>471931</v>
      </c>
      <c r="H642" s="32">
        <f>TRUNC(G642*D642,1)</f>
        <v>56631.7</v>
      </c>
      <c r="I642" s="29">
        <f>단가대비표!V131</f>
        <v>0</v>
      </c>
      <c r="J642" s="32">
        <f>TRUNC(I642*D642,1)</f>
        <v>0</v>
      </c>
      <c r="K642" s="29">
        <f t="shared" si="152"/>
        <v>471931</v>
      </c>
      <c r="L642" s="32">
        <f t="shared" si="152"/>
        <v>56631.7</v>
      </c>
      <c r="M642" s="26" t="s">
        <v>52</v>
      </c>
      <c r="N642" s="1" t="s">
        <v>231</v>
      </c>
      <c r="O642" s="1" t="s">
        <v>789</v>
      </c>
      <c r="P642" s="1" t="s">
        <v>64</v>
      </c>
      <c r="Q642" s="1" t="s">
        <v>64</v>
      </c>
      <c r="R642" s="1" t="s">
        <v>63</v>
      </c>
      <c r="V642">
        <v>1</v>
      </c>
      <c r="AV642" s="1" t="s">
        <v>52</v>
      </c>
      <c r="AW642" s="1" t="s">
        <v>1362</v>
      </c>
      <c r="AX642" s="1" t="s">
        <v>52</v>
      </c>
      <c r="AY642" s="1" t="s">
        <v>52</v>
      </c>
      <c r="AZ642" s="1" t="s">
        <v>52</v>
      </c>
    </row>
    <row r="643" spans="1:52" ht="30" customHeight="1" x14ac:dyDescent="0.3">
      <c r="A643" s="26" t="s">
        <v>696</v>
      </c>
      <c r="B643" s="26" t="s">
        <v>697</v>
      </c>
      <c r="C643" s="26" t="s">
        <v>556</v>
      </c>
      <c r="D643" s="27">
        <v>1</v>
      </c>
      <c r="E643" s="29">
        <f>TRUNC(SUMIF(V640:V643, RIGHTB(O643, 1), H640:H643)*U643, 2)</f>
        <v>2385.1</v>
      </c>
      <c r="F643" s="32">
        <f>TRUNC(E643*D643,1)</f>
        <v>2385.1</v>
      </c>
      <c r="G643" s="29">
        <v>0</v>
      </c>
      <c r="H643" s="32">
        <f>TRUNC(G643*D643,1)</f>
        <v>0</v>
      </c>
      <c r="I643" s="29">
        <v>0</v>
      </c>
      <c r="J643" s="32">
        <f>TRUNC(I643*D643,1)</f>
        <v>0</v>
      </c>
      <c r="K643" s="29">
        <f t="shared" si="152"/>
        <v>2385.1</v>
      </c>
      <c r="L643" s="32">
        <f t="shared" si="152"/>
        <v>2385.1</v>
      </c>
      <c r="M643" s="26" t="s">
        <v>52</v>
      </c>
      <c r="N643" s="1" t="s">
        <v>231</v>
      </c>
      <c r="O643" s="1" t="s">
        <v>557</v>
      </c>
      <c r="P643" s="1" t="s">
        <v>64</v>
      </c>
      <c r="Q643" s="1" t="s">
        <v>64</v>
      </c>
      <c r="R643" s="1" t="s">
        <v>64</v>
      </c>
      <c r="S643">
        <v>1</v>
      </c>
      <c r="T643">
        <v>0</v>
      </c>
      <c r="U643">
        <v>0.03</v>
      </c>
      <c r="AV643" s="1" t="s">
        <v>52</v>
      </c>
      <c r="AW643" s="1" t="s">
        <v>1363</v>
      </c>
      <c r="AX643" s="1" t="s">
        <v>52</v>
      </c>
      <c r="AY643" s="1" t="s">
        <v>52</v>
      </c>
      <c r="AZ643" s="1" t="s">
        <v>52</v>
      </c>
    </row>
    <row r="644" spans="1:52" ht="30" customHeight="1" x14ac:dyDescent="0.3">
      <c r="A644" s="26" t="s">
        <v>631</v>
      </c>
      <c r="B644" s="26" t="s">
        <v>52</v>
      </c>
      <c r="C644" s="26" t="s">
        <v>52</v>
      </c>
      <c r="D644" s="27"/>
      <c r="E644" s="29"/>
      <c r="F644" s="32">
        <f>TRUNC(SUMIF(N640:N643, N639, F640:F643),0)</f>
        <v>2385</v>
      </c>
      <c r="G644" s="29"/>
      <c r="H644" s="32">
        <f>TRUNC(SUMIF(N640:N643, N639, H640:H643),0)</f>
        <v>79503</v>
      </c>
      <c r="I644" s="29"/>
      <c r="J644" s="32">
        <f>TRUNC(SUMIF(N640:N643, N639, J640:J643),0)</f>
        <v>0</v>
      </c>
      <c r="K644" s="29"/>
      <c r="L644" s="32">
        <f>F644+H644+J644</f>
        <v>81888</v>
      </c>
      <c r="M644" s="26" t="s">
        <v>52</v>
      </c>
      <c r="N644" s="1" t="s">
        <v>166</v>
      </c>
      <c r="O644" s="1" t="s">
        <v>166</v>
      </c>
      <c r="P644" s="1" t="s">
        <v>52</v>
      </c>
      <c r="Q644" s="1" t="s">
        <v>52</v>
      </c>
      <c r="R644" s="1" t="s">
        <v>52</v>
      </c>
      <c r="AV644" s="1" t="s">
        <v>52</v>
      </c>
      <c r="AW644" s="1" t="s">
        <v>52</v>
      </c>
      <c r="AX644" s="1" t="s">
        <v>52</v>
      </c>
      <c r="AY644" s="1" t="s">
        <v>52</v>
      </c>
      <c r="AZ644" s="1" t="s">
        <v>52</v>
      </c>
    </row>
    <row r="645" spans="1:52" ht="30" customHeight="1" x14ac:dyDescent="0.3">
      <c r="A645" s="27"/>
      <c r="B645" s="27"/>
      <c r="C645" s="27"/>
      <c r="D645" s="27"/>
      <c r="E645" s="29"/>
      <c r="F645" s="32"/>
      <c r="G645" s="29"/>
      <c r="H645" s="32"/>
      <c r="I645" s="29"/>
      <c r="J645" s="32"/>
      <c r="K645" s="29"/>
      <c r="L645" s="32"/>
      <c r="M645" s="27"/>
    </row>
    <row r="646" spans="1:52" ht="30" customHeight="1" x14ac:dyDescent="0.3">
      <c r="A646" s="23" t="s">
        <v>1364</v>
      </c>
      <c r="B646" s="24"/>
      <c r="C646" s="24"/>
      <c r="D646" s="24"/>
      <c r="E646" s="28"/>
      <c r="F646" s="31"/>
      <c r="G646" s="28"/>
      <c r="H646" s="31"/>
      <c r="I646" s="28"/>
      <c r="J646" s="31"/>
      <c r="K646" s="28"/>
      <c r="L646" s="31"/>
      <c r="M646" s="25"/>
      <c r="N646" s="1" t="s">
        <v>235</v>
      </c>
    </row>
    <row r="647" spans="1:52" ht="30" customHeight="1" x14ac:dyDescent="0.3">
      <c r="A647" s="26" t="s">
        <v>1357</v>
      </c>
      <c r="B647" s="26" t="s">
        <v>52</v>
      </c>
      <c r="C647" s="26" t="s">
        <v>1358</v>
      </c>
      <c r="D647" s="27">
        <v>12</v>
      </c>
      <c r="E647" s="29">
        <f>단가대비표!O66</f>
        <v>0</v>
      </c>
      <c r="F647" s="32">
        <f>TRUNC(E647*D647,1)</f>
        <v>0</v>
      </c>
      <c r="G647" s="29">
        <f>단가대비표!P66</f>
        <v>0</v>
      </c>
      <c r="H647" s="32">
        <f>TRUNC(G647*D647,1)</f>
        <v>0</v>
      </c>
      <c r="I647" s="29">
        <f>단가대비표!V66</f>
        <v>0</v>
      </c>
      <c r="J647" s="32">
        <f>TRUNC(I647*D647,1)</f>
        <v>0</v>
      </c>
      <c r="K647" s="29">
        <f t="shared" ref="K647:L650" si="153">TRUNC(E647+G647+I647,1)</f>
        <v>0</v>
      </c>
      <c r="L647" s="32">
        <f t="shared" si="153"/>
        <v>0</v>
      </c>
      <c r="M647" s="26" t="s">
        <v>531</v>
      </c>
      <c r="N647" s="1" t="s">
        <v>235</v>
      </c>
      <c r="O647" s="1" t="s">
        <v>1359</v>
      </c>
      <c r="P647" s="1" t="s">
        <v>64</v>
      </c>
      <c r="Q647" s="1" t="s">
        <v>64</v>
      </c>
      <c r="R647" s="1" t="s">
        <v>63</v>
      </c>
      <c r="AV647" s="1" t="s">
        <v>52</v>
      </c>
      <c r="AW647" s="1" t="s">
        <v>1365</v>
      </c>
      <c r="AX647" s="1" t="s">
        <v>52</v>
      </c>
      <c r="AY647" s="1" t="s">
        <v>52</v>
      </c>
      <c r="AZ647" s="1" t="s">
        <v>52</v>
      </c>
    </row>
    <row r="648" spans="1:52" ht="30" customHeight="1" x14ac:dyDescent="0.3">
      <c r="A648" s="26" t="s">
        <v>776</v>
      </c>
      <c r="B648" s="26" t="s">
        <v>624</v>
      </c>
      <c r="C648" s="26" t="s">
        <v>625</v>
      </c>
      <c r="D648" s="27">
        <v>0.6</v>
      </c>
      <c r="E648" s="29">
        <f>단가대비표!O121</f>
        <v>0</v>
      </c>
      <c r="F648" s="32">
        <f>TRUNC(E648*D648,1)</f>
        <v>0</v>
      </c>
      <c r="G648" s="29">
        <f>단가대비표!P121</f>
        <v>228717</v>
      </c>
      <c r="H648" s="32">
        <f>TRUNC(G648*D648,1)</f>
        <v>137230.20000000001</v>
      </c>
      <c r="I648" s="29">
        <f>단가대비표!V121</f>
        <v>0</v>
      </c>
      <c r="J648" s="32">
        <f>TRUNC(I648*D648,1)</f>
        <v>0</v>
      </c>
      <c r="K648" s="29">
        <f t="shared" si="153"/>
        <v>228717</v>
      </c>
      <c r="L648" s="32">
        <f t="shared" si="153"/>
        <v>137230.20000000001</v>
      </c>
      <c r="M648" s="26" t="s">
        <v>52</v>
      </c>
      <c r="N648" s="1" t="s">
        <v>235</v>
      </c>
      <c r="O648" s="1" t="s">
        <v>777</v>
      </c>
      <c r="P648" s="1" t="s">
        <v>64</v>
      </c>
      <c r="Q648" s="1" t="s">
        <v>64</v>
      </c>
      <c r="R648" s="1" t="s">
        <v>63</v>
      </c>
      <c r="V648">
        <v>1</v>
      </c>
      <c r="AV648" s="1" t="s">
        <v>52</v>
      </c>
      <c r="AW648" s="1" t="s">
        <v>1366</v>
      </c>
      <c r="AX648" s="1" t="s">
        <v>52</v>
      </c>
      <c r="AY648" s="1" t="s">
        <v>52</v>
      </c>
      <c r="AZ648" s="1" t="s">
        <v>52</v>
      </c>
    </row>
    <row r="649" spans="1:52" ht="30" customHeight="1" x14ac:dyDescent="0.3">
      <c r="A649" s="26" t="s">
        <v>788</v>
      </c>
      <c r="B649" s="26" t="s">
        <v>624</v>
      </c>
      <c r="C649" s="26" t="s">
        <v>625</v>
      </c>
      <c r="D649" s="27">
        <v>0.72</v>
      </c>
      <c r="E649" s="29">
        <f>단가대비표!O131</f>
        <v>0</v>
      </c>
      <c r="F649" s="32">
        <f>TRUNC(E649*D649,1)</f>
        <v>0</v>
      </c>
      <c r="G649" s="29">
        <f>단가대비표!P131</f>
        <v>471931</v>
      </c>
      <c r="H649" s="32">
        <f>TRUNC(G649*D649,1)</f>
        <v>339790.3</v>
      </c>
      <c r="I649" s="29">
        <f>단가대비표!V131</f>
        <v>0</v>
      </c>
      <c r="J649" s="32">
        <f>TRUNC(I649*D649,1)</f>
        <v>0</v>
      </c>
      <c r="K649" s="29">
        <f t="shared" si="153"/>
        <v>471931</v>
      </c>
      <c r="L649" s="32">
        <f t="shared" si="153"/>
        <v>339790.3</v>
      </c>
      <c r="M649" s="26" t="s">
        <v>52</v>
      </c>
      <c r="N649" s="1" t="s">
        <v>235</v>
      </c>
      <c r="O649" s="1" t="s">
        <v>789</v>
      </c>
      <c r="P649" s="1" t="s">
        <v>64</v>
      </c>
      <c r="Q649" s="1" t="s">
        <v>64</v>
      </c>
      <c r="R649" s="1" t="s">
        <v>63</v>
      </c>
      <c r="V649">
        <v>1</v>
      </c>
      <c r="AV649" s="1" t="s">
        <v>52</v>
      </c>
      <c r="AW649" s="1" t="s">
        <v>1367</v>
      </c>
      <c r="AX649" s="1" t="s">
        <v>52</v>
      </c>
      <c r="AY649" s="1" t="s">
        <v>52</v>
      </c>
      <c r="AZ649" s="1" t="s">
        <v>52</v>
      </c>
    </row>
    <row r="650" spans="1:52" ht="30" customHeight="1" x14ac:dyDescent="0.3">
      <c r="A650" s="26" t="s">
        <v>696</v>
      </c>
      <c r="B650" s="26" t="s">
        <v>697</v>
      </c>
      <c r="C650" s="26" t="s">
        <v>556</v>
      </c>
      <c r="D650" s="27">
        <v>1</v>
      </c>
      <c r="E650" s="29">
        <f>TRUNC(SUMIF(V647:V650, RIGHTB(O650, 1), H647:H650)*U650, 2)</f>
        <v>14310.61</v>
      </c>
      <c r="F650" s="32">
        <f>TRUNC(E650*D650,1)</f>
        <v>14310.6</v>
      </c>
      <c r="G650" s="29">
        <v>0</v>
      </c>
      <c r="H650" s="32">
        <f>TRUNC(G650*D650,1)</f>
        <v>0</v>
      </c>
      <c r="I650" s="29">
        <v>0</v>
      </c>
      <c r="J650" s="32">
        <f>TRUNC(I650*D650,1)</f>
        <v>0</v>
      </c>
      <c r="K650" s="29">
        <f t="shared" si="153"/>
        <v>14310.6</v>
      </c>
      <c r="L650" s="32">
        <f t="shared" si="153"/>
        <v>14310.6</v>
      </c>
      <c r="M650" s="26" t="s">
        <v>52</v>
      </c>
      <c r="N650" s="1" t="s">
        <v>235</v>
      </c>
      <c r="O650" s="1" t="s">
        <v>557</v>
      </c>
      <c r="P650" s="1" t="s">
        <v>64</v>
      </c>
      <c r="Q650" s="1" t="s">
        <v>64</v>
      </c>
      <c r="R650" s="1" t="s">
        <v>64</v>
      </c>
      <c r="S650">
        <v>1</v>
      </c>
      <c r="T650">
        <v>0</v>
      </c>
      <c r="U650">
        <v>0.03</v>
      </c>
      <c r="AV650" s="1" t="s">
        <v>52</v>
      </c>
      <c r="AW650" s="1" t="s">
        <v>1368</v>
      </c>
      <c r="AX650" s="1" t="s">
        <v>52</v>
      </c>
      <c r="AY650" s="1" t="s">
        <v>52</v>
      </c>
      <c r="AZ650" s="1" t="s">
        <v>52</v>
      </c>
    </row>
    <row r="651" spans="1:52" ht="30" customHeight="1" x14ac:dyDescent="0.3">
      <c r="A651" s="26" t="s">
        <v>631</v>
      </c>
      <c r="B651" s="26" t="s">
        <v>52</v>
      </c>
      <c r="C651" s="26" t="s">
        <v>52</v>
      </c>
      <c r="D651" s="27"/>
      <c r="E651" s="29"/>
      <c r="F651" s="32">
        <f>TRUNC(SUMIF(N647:N650, N646, F647:F650),0)</f>
        <v>14310</v>
      </c>
      <c r="G651" s="29"/>
      <c r="H651" s="32">
        <f>TRUNC(SUMIF(N647:N650, N646, H647:H650),0)</f>
        <v>477020</v>
      </c>
      <c r="I651" s="29"/>
      <c r="J651" s="32">
        <f>TRUNC(SUMIF(N647:N650, N646, J647:J650),0)</f>
        <v>0</v>
      </c>
      <c r="K651" s="29"/>
      <c r="L651" s="32">
        <f>F651+H651+J651</f>
        <v>491330</v>
      </c>
      <c r="M651" s="26" t="s">
        <v>52</v>
      </c>
      <c r="N651" s="1" t="s">
        <v>166</v>
      </c>
      <c r="O651" s="1" t="s">
        <v>166</v>
      </c>
      <c r="P651" s="1" t="s">
        <v>52</v>
      </c>
      <c r="Q651" s="1" t="s">
        <v>52</v>
      </c>
      <c r="R651" s="1" t="s">
        <v>52</v>
      </c>
      <c r="AV651" s="1" t="s">
        <v>52</v>
      </c>
      <c r="AW651" s="1" t="s">
        <v>52</v>
      </c>
      <c r="AX651" s="1" t="s">
        <v>52</v>
      </c>
      <c r="AY651" s="1" t="s">
        <v>52</v>
      </c>
      <c r="AZ651" s="1" t="s">
        <v>52</v>
      </c>
    </row>
    <row r="652" spans="1:52" ht="30" customHeight="1" x14ac:dyDescent="0.3">
      <c r="A652" s="27"/>
      <c r="B652" s="27"/>
      <c r="C652" s="27"/>
      <c r="D652" s="27"/>
      <c r="E652" s="29"/>
      <c r="F652" s="32"/>
      <c r="G652" s="29"/>
      <c r="H652" s="32"/>
      <c r="I652" s="29"/>
      <c r="J652" s="32"/>
      <c r="K652" s="29"/>
      <c r="L652" s="32"/>
      <c r="M652" s="27"/>
    </row>
    <row r="653" spans="1:52" ht="30" customHeight="1" x14ac:dyDescent="0.3">
      <c r="A653" s="23" t="s">
        <v>1369</v>
      </c>
      <c r="B653" s="24"/>
      <c r="C653" s="24"/>
      <c r="D653" s="24"/>
      <c r="E653" s="28"/>
      <c r="F653" s="31"/>
      <c r="G653" s="28"/>
      <c r="H653" s="31"/>
      <c r="I653" s="28"/>
      <c r="J653" s="31"/>
      <c r="K653" s="28"/>
      <c r="L653" s="31"/>
      <c r="M653" s="25"/>
      <c r="N653" s="1" t="s">
        <v>240</v>
      </c>
    </row>
    <row r="654" spans="1:52" ht="30" customHeight="1" x14ac:dyDescent="0.3">
      <c r="A654" s="26" t="s">
        <v>1370</v>
      </c>
      <c r="B654" s="26" t="s">
        <v>1371</v>
      </c>
      <c r="C654" s="26" t="s">
        <v>1358</v>
      </c>
      <c r="D654" s="27">
        <v>1</v>
      </c>
      <c r="E654" s="29">
        <f>단가대비표!O67</f>
        <v>0</v>
      </c>
      <c r="F654" s="32">
        <f>TRUNC(E654*D654,1)</f>
        <v>0</v>
      </c>
      <c r="G654" s="29">
        <f>단가대비표!P67</f>
        <v>0</v>
      </c>
      <c r="H654" s="32">
        <f>TRUNC(G654*D654,1)</f>
        <v>0</v>
      </c>
      <c r="I654" s="29">
        <f>단가대비표!V67</f>
        <v>0</v>
      </c>
      <c r="J654" s="32">
        <f>TRUNC(I654*D654,1)</f>
        <v>0</v>
      </c>
      <c r="K654" s="29">
        <f t="shared" ref="K654:L657" si="154">TRUNC(E654+G654+I654,1)</f>
        <v>0</v>
      </c>
      <c r="L654" s="32">
        <f t="shared" si="154"/>
        <v>0</v>
      </c>
      <c r="M654" s="26" t="s">
        <v>52</v>
      </c>
      <c r="N654" s="1" t="s">
        <v>240</v>
      </c>
      <c r="O654" s="1" t="s">
        <v>1372</v>
      </c>
      <c r="P654" s="1" t="s">
        <v>64</v>
      </c>
      <c r="Q654" s="1" t="s">
        <v>64</v>
      </c>
      <c r="R654" s="1" t="s">
        <v>63</v>
      </c>
      <c r="AV654" s="1" t="s">
        <v>52</v>
      </c>
      <c r="AW654" s="1" t="s">
        <v>1373</v>
      </c>
      <c r="AX654" s="1" t="s">
        <v>52</v>
      </c>
      <c r="AY654" s="1" t="s">
        <v>52</v>
      </c>
      <c r="AZ654" s="1" t="s">
        <v>52</v>
      </c>
    </row>
    <row r="655" spans="1:52" ht="30" customHeight="1" x14ac:dyDescent="0.3">
      <c r="A655" s="26" t="s">
        <v>776</v>
      </c>
      <c r="B655" s="26" t="s">
        <v>624</v>
      </c>
      <c r="C655" s="26" t="s">
        <v>625</v>
      </c>
      <c r="D655" s="27">
        <v>0.02</v>
      </c>
      <c r="E655" s="29">
        <f>단가대비표!O121</f>
        <v>0</v>
      </c>
      <c r="F655" s="32">
        <f>TRUNC(E655*D655,1)</f>
        <v>0</v>
      </c>
      <c r="G655" s="29">
        <f>단가대비표!P121</f>
        <v>228717</v>
      </c>
      <c r="H655" s="32">
        <f>TRUNC(G655*D655,1)</f>
        <v>4574.3</v>
      </c>
      <c r="I655" s="29">
        <f>단가대비표!V121</f>
        <v>0</v>
      </c>
      <c r="J655" s="32">
        <f>TRUNC(I655*D655,1)</f>
        <v>0</v>
      </c>
      <c r="K655" s="29">
        <f t="shared" si="154"/>
        <v>228717</v>
      </c>
      <c r="L655" s="32">
        <f t="shared" si="154"/>
        <v>4574.3</v>
      </c>
      <c r="M655" s="26" t="s">
        <v>52</v>
      </c>
      <c r="N655" s="1" t="s">
        <v>240</v>
      </c>
      <c r="O655" s="1" t="s">
        <v>777</v>
      </c>
      <c r="P655" s="1" t="s">
        <v>64</v>
      </c>
      <c r="Q655" s="1" t="s">
        <v>64</v>
      </c>
      <c r="R655" s="1" t="s">
        <v>63</v>
      </c>
      <c r="V655">
        <v>1</v>
      </c>
      <c r="AV655" s="1" t="s">
        <v>52</v>
      </c>
      <c r="AW655" s="1" t="s">
        <v>1374</v>
      </c>
      <c r="AX655" s="1" t="s">
        <v>52</v>
      </c>
      <c r="AY655" s="1" t="s">
        <v>52</v>
      </c>
      <c r="AZ655" s="1" t="s">
        <v>52</v>
      </c>
    </row>
    <row r="656" spans="1:52" ht="30" customHeight="1" x14ac:dyDescent="0.3">
      <c r="A656" s="26" t="s">
        <v>788</v>
      </c>
      <c r="B656" s="26" t="s">
        <v>624</v>
      </c>
      <c r="C656" s="26" t="s">
        <v>625</v>
      </c>
      <c r="D656" s="27">
        <v>0.05</v>
      </c>
      <c r="E656" s="29">
        <f>단가대비표!O131</f>
        <v>0</v>
      </c>
      <c r="F656" s="32">
        <f>TRUNC(E656*D656,1)</f>
        <v>0</v>
      </c>
      <c r="G656" s="29">
        <f>단가대비표!P131</f>
        <v>471931</v>
      </c>
      <c r="H656" s="32">
        <f>TRUNC(G656*D656,1)</f>
        <v>23596.5</v>
      </c>
      <c r="I656" s="29">
        <f>단가대비표!V131</f>
        <v>0</v>
      </c>
      <c r="J656" s="32">
        <f>TRUNC(I656*D656,1)</f>
        <v>0</v>
      </c>
      <c r="K656" s="29">
        <f t="shared" si="154"/>
        <v>471931</v>
      </c>
      <c r="L656" s="32">
        <f t="shared" si="154"/>
        <v>23596.5</v>
      </c>
      <c r="M656" s="26" t="s">
        <v>52</v>
      </c>
      <c r="N656" s="1" t="s">
        <v>240</v>
      </c>
      <c r="O656" s="1" t="s">
        <v>789</v>
      </c>
      <c r="P656" s="1" t="s">
        <v>64</v>
      </c>
      <c r="Q656" s="1" t="s">
        <v>64</v>
      </c>
      <c r="R656" s="1" t="s">
        <v>63</v>
      </c>
      <c r="V656">
        <v>1</v>
      </c>
      <c r="AV656" s="1" t="s">
        <v>52</v>
      </c>
      <c r="AW656" s="1" t="s">
        <v>1375</v>
      </c>
      <c r="AX656" s="1" t="s">
        <v>52</v>
      </c>
      <c r="AY656" s="1" t="s">
        <v>52</v>
      </c>
      <c r="AZ656" s="1" t="s">
        <v>52</v>
      </c>
    </row>
    <row r="657" spans="1:52" ht="30" customHeight="1" x14ac:dyDescent="0.3">
      <c r="A657" s="26" t="s">
        <v>696</v>
      </c>
      <c r="B657" s="26" t="s">
        <v>697</v>
      </c>
      <c r="C657" s="26" t="s">
        <v>556</v>
      </c>
      <c r="D657" s="27">
        <v>1</v>
      </c>
      <c r="E657" s="29">
        <f>TRUNC(SUMIF(V654:V657, RIGHTB(O657, 1), H654:H657)*U657, 2)</f>
        <v>845.12</v>
      </c>
      <c r="F657" s="32">
        <f>TRUNC(E657*D657,1)</f>
        <v>845.1</v>
      </c>
      <c r="G657" s="29">
        <v>0</v>
      </c>
      <c r="H657" s="32">
        <f>TRUNC(G657*D657,1)</f>
        <v>0</v>
      </c>
      <c r="I657" s="29">
        <v>0</v>
      </c>
      <c r="J657" s="32">
        <f>TRUNC(I657*D657,1)</f>
        <v>0</v>
      </c>
      <c r="K657" s="29">
        <f t="shared" si="154"/>
        <v>845.1</v>
      </c>
      <c r="L657" s="32">
        <f t="shared" si="154"/>
        <v>845.1</v>
      </c>
      <c r="M657" s="26" t="s">
        <v>52</v>
      </c>
      <c r="N657" s="1" t="s">
        <v>240</v>
      </c>
      <c r="O657" s="1" t="s">
        <v>557</v>
      </c>
      <c r="P657" s="1" t="s">
        <v>64</v>
      </c>
      <c r="Q657" s="1" t="s">
        <v>64</v>
      </c>
      <c r="R657" s="1" t="s">
        <v>64</v>
      </c>
      <c r="S657">
        <v>1</v>
      </c>
      <c r="T657">
        <v>0</v>
      </c>
      <c r="U657">
        <v>0.03</v>
      </c>
      <c r="AV657" s="1" t="s">
        <v>52</v>
      </c>
      <c r="AW657" s="1" t="s">
        <v>1376</v>
      </c>
      <c r="AX657" s="1" t="s">
        <v>52</v>
      </c>
      <c r="AY657" s="1" t="s">
        <v>52</v>
      </c>
      <c r="AZ657" s="1" t="s">
        <v>52</v>
      </c>
    </row>
    <row r="658" spans="1:52" ht="30" customHeight="1" x14ac:dyDescent="0.3">
      <c r="A658" s="26" t="s">
        <v>631</v>
      </c>
      <c r="B658" s="26" t="s">
        <v>52</v>
      </c>
      <c r="C658" s="26" t="s">
        <v>52</v>
      </c>
      <c r="D658" s="27"/>
      <c r="E658" s="29"/>
      <c r="F658" s="32">
        <f>TRUNC(SUMIF(N654:N657, N653, F654:F657),0)</f>
        <v>845</v>
      </c>
      <c r="G658" s="29"/>
      <c r="H658" s="32">
        <f>TRUNC(SUMIF(N654:N657, N653, H654:H657),0)</f>
        <v>28170</v>
      </c>
      <c r="I658" s="29"/>
      <c r="J658" s="32">
        <f>TRUNC(SUMIF(N654:N657, N653, J654:J657),0)</f>
        <v>0</v>
      </c>
      <c r="K658" s="29"/>
      <c r="L658" s="32">
        <f>F658+H658+J658</f>
        <v>29015</v>
      </c>
      <c r="M658" s="26" t="s">
        <v>52</v>
      </c>
      <c r="N658" s="1" t="s">
        <v>166</v>
      </c>
      <c r="O658" s="1" t="s">
        <v>166</v>
      </c>
      <c r="P658" s="1" t="s">
        <v>52</v>
      </c>
      <c r="Q658" s="1" t="s">
        <v>52</v>
      </c>
      <c r="R658" s="1" t="s">
        <v>52</v>
      </c>
      <c r="AV658" s="1" t="s">
        <v>52</v>
      </c>
      <c r="AW658" s="1" t="s">
        <v>52</v>
      </c>
      <c r="AX658" s="1" t="s">
        <v>52</v>
      </c>
      <c r="AY658" s="1" t="s">
        <v>52</v>
      </c>
      <c r="AZ658" s="1" t="s">
        <v>52</v>
      </c>
    </row>
    <row r="659" spans="1:52" ht="30" customHeight="1" x14ac:dyDescent="0.3">
      <c r="A659" s="27"/>
      <c r="B659" s="27"/>
      <c r="C659" s="27"/>
      <c r="D659" s="27"/>
      <c r="E659" s="29"/>
      <c r="F659" s="32"/>
      <c r="G659" s="29"/>
      <c r="H659" s="32"/>
      <c r="I659" s="29"/>
      <c r="J659" s="32"/>
      <c r="K659" s="29"/>
      <c r="L659" s="32"/>
      <c r="M659" s="27"/>
    </row>
    <row r="660" spans="1:52" ht="30" customHeight="1" x14ac:dyDescent="0.3">
      <c r="A660" s="23" t="s">
        <v>1377</v>
      </c>
      <c r="B660" s="24"/>
      <c r="C660" s="24"/>
      <c r="D660" s="24"/>
      <c r="E660" s="28"/>
      <c r="F660" s="31"/>
      <c r="G660" s="28"/>
      <c r="H660" s="31"/>
      <c r="I660" s="28"/>
      <c r="J660" s="31"/>
      <c r="K660" s="28"/>
      <c r="L660" s="31"/>
      <c r="M660" s="25"/>
      <c r="N660" s="1" t="s">
        <v>360</v>
      </c>
    </row>
    <row r="661" spans="1:52" ht="30" customHeight="1" x14ac:dyDescent="0.3">
      <c r="A661" s="26" t="s">
        <v>1379</v>
      </c>
      <c r="B661" s="26" t="s">
        <v>358</v>
      </c>
      <c r="C661" s="26" t="s">
        <v>133</v>
      </c>
      <c r="D661" s="27">
        <v>1</v>
      </c>
      <c r="E661" s="29">
        <f>단가대비표!O43</f>
        <v>627</v>
      </c>
      <c r="F661" s="32">
        <f>TRUNC(E661*D661,1)</f>
        <v>627</v>
      </c>
      <c r="G661" s="29">
        <f>단가대비표!P43</f>
        <v>0</v>
      </c>
      <c r="H661" s="32">
        <f>TRUNC(G661*D661,1)</f>
        <v>0</v>
      </c>
      <c r="I661" s="29">
        <f>단가대비표!V43</f>
        <v>0</v>
      </c>
      <c r="J661" s="32">
        <f>TRUNC(I661*D661,1)</f>
        <v>0</v>
      </c>
      <c r="K661" s="29">
        <f t="shared" ref="K661:L663" si="155">TRUNC(E661+G661+I661,1)</f>
        <v>627</v>
      </c>
      <c r="L661" s="32">
        <f t="shared" si="155"/>
        <v>627</v>
      </c>
      <c r="M661" s="26" t="s">
        <v>52</v>
      </c>
      <c r="N661" s="1" t="s">
        <v>360</v>
      </c>
      <c r="O661" s="1" t="s">
        <v>1380</v>
      </c>
      <c r="P661" s="1" t="s">
        <v>64</v>
      </c>
      <c r="Q661" s="1" t="s">
        <v>64</v>
      </c>
      <c r="R661" s="1" t="s">
        <v>63</v>
      </c>
      <c r="AV661" s="1" t="s">
        <v>52</v>
      </c>
      <c r="AW661" s="1" t="s">
        <v>1381</v>
      </c>
      <c r="AX661" s="1" t="s">
        <v>52</v>
      </c>
      <c r="AY661" s="1" t="s">
        <v>52</v>
      </c>
      <c r="AZ661" s="1" t="s">
        <v>52</v>
      </c>
    </row>
    <row r="662" spans="1:52" ht="30" customHeight="1" x14ac:dyDescent="0.3">
      <c r="A662" s="26" t="s">
        <v>709</v>
      </c>
      <c r="B662" s="26" t="s">
        <v>624</v>
      </c>
      <c r="C662" s="26" t="s">
        <v>625</v>
      </c>
      <c r="D662" s="27">
        <v>0.11</v>
      </c>
      <c r="E662" s="29">
        <f>단가대비표!O127</f>
        <v>0</v>
      </c>
      <c r="F662" s="32">
        <f>TRUNC(E662*D662,1)</f>
        <v>0</v>
      </c>
      <c r="G662" s="29">
        <f>단가대비표!P127</f>
        <v>286219</v>
      </c>
      <c r="H662" s="32">
        <f>TRUNC(G662*D662,1)</f>
        <v>31484</v>
      </c>
      <c r="I662" s="29">
        <f>단가대비표!V127</f>
        <v>0</v>
      </c>
      <c r="J662" s="32">
        <f>TRUNC(I662*D662,1)</f>
        <v>0</v>
      </c>
      <c r="K662" s="29">
        <f t="shared" si="155"/>
        <v>286219</v>
      </c>
      <c r="L662" s="32">
        <f t="shared" si="155"/>
        <v>31484</v>
      </c>
      <c r="M662" s="26" t="s">
        <v>52</v>
      </c>
      <c r="N662" s="1" t="s">
        <v>360</v>
      </c>
      <c r="O662" s="1" t="s">
        <v>710</v>
      </c>
      <c r="P662" s="1" t="s">
        <v>64</v>
      </c>
      <c r="Q662" s="1" t="s">
        <v>64</v>
      </c>
      <c r="R662" s="1" t="s">
        <v>63</v>
      </c>
      <c r="V662">
        <v>1</v>
      </c>
      <c r="AV662" s="1" t="s">
        <v>52</v>
      </c>
      <c r="AW662" s="1" t="s">
        <v>1382</v>
      </c>
      <c r="AX662" s="1" t="s">
        <v>52</v>
      </c>
      <c r="AY662" s="1" t="s">
        <v>52</v>
      </c>
      <c r="AZ662" s="1" t="s">
        <v>52</v>
      </c>
    </row>
    <row r="663" spans="1:52" ht="30" customHeight="1" x14ac:dyDescent="0.3">
      <c r="A663" s="26" t="s">
        <v>696</v>
      </c>
      <c r="B663" s="26" t="s">
        <v>697</v>
      </c>
      <c r="C663" s="26" t="s">
        <v>556</v>
      </c>
      <c r="D663" s="27">
        <v>1</v>
      </c>
      <c r="E663" s="29">
        <f>TRUNC(SUMIF(V661:V663, RIGHTB(O663, 1), H661:H663)*U663, 2)</f>
        <v>944.52</v>
      </c>
      <c r="F663" s="32">
        <f>TRUNC(E663*D663,1)</f>
        <v>944.5</v>
      </c>
      <c r="G663" s="29">
        <v>0</v>
      </c>
      <c r="H663" s="32">
        <f>TRUNC(G663*D663,1)</f>
        <v>0</v>
      </c>
      <c r="I663" s="29">
        <v>0</v>
      </c>
      <c r="J663" s="32">
        <f>TRUNC(I663*D663,1)</f>
        <v>0</v>
      </c>
      <c r="K663" s="29">
        <f t="shared" si="155"/>
        <v>944.5</v>
      </c>
      <c r="L663" s="32">
        <f t="shared" si="155"/>
        <v>944.5</v>
      </c>
      <c r="M663" s="26" t="s">
        <v>52</v>
      </c>
      <c r="N663" s="1" t="s">
        <v>360</v>
      </c>
      <c r="O663" s="1" t="s">
        <v>557</v>
      </c>
      <c r="P663" s="1" t="s">
        <v>64</v>
      </c>
      <c r="Q663" s="1" t="s">
        <v>64</v>
      </c>
      <c r="R663" s="1" t="s">
        <v>64</v>
      </c>
      <c r="S663">
        <v>1</v>
      </c>
      <c r="T663">
        <v>0</v>
      </c>
      <c r="U663">
        <v>0.03</v>
      </c>
      <c r="AV663" s="1" t="s">
        <v>52</v>
      </c>
      <c r="AW663" s="1" t="s">
        <v>1383</v>
      </c>
      <c r="AX663" s="1" t="s">
        <v>52</v>
      </c>
      <c r="AY663" s="1" t="s">
        <v>52</v>
      </c>
      <c r="AZ663" s="1" t="s">
        <v>52</v>
      </c>
    </row>
    <row r="664" spans="1:52" ht="30" customHeight="1" x14ac:dyDescent="0.3">
      <c r="A664" s="26" t="s">
        <v>631</v>
      </c>
      <c r="B664" s="26" t="s">
        <v>52</v>
      </c>
      <c r="C664" s="26" t="s">
        <v>52</v>
      </c>
      <c r="D664" s="27"/>
      <c r="E664" s="29"/>
      <c r="F664" s="32">
        <f>TRUNC(SUMIF(N661:N663, N660, F661:F663),0)</f>
        <v>1571</v>
      </c>
      <c r="G664" s="29"/>
      <c r="H664" s="32">
        <f>TRUNC(SUMIF(N661:N663, N660, H661:H663),0)</f>
        <v>31484</v>
      </c>
      <c r="I664" s="29"/>
      <c r="J664" s="32">
        <f>TRUNC(SUMIF(N661:N663, N660, J661:J663),0)</f>
        <v>0</v>
      </c>
      <c r="K664" s="29"/>
      <c r="L664" s="32">
        <f>F664+H664+J664</f>
        <v>33055</v>
      </c>
      <c r="M664" s="26" t="s">
        <v>52</v>
      </c>
      <c r="N664" s="1" t="s">
        <v>166</v>
      </c>
      <c r="O664" s="1" t="s">
        <v>166</v>
      </c>
      <c r="P664" s="1" t="s">
        <v>52</v>
      </c>
      <c r="Q664" s="1" t="s">
        <v>52</v>
      </c>
      <c r="R664" s="1" t="s">
        <v>52</v>
      </c>
      <c r="AV664" s="1" t="s">
        <v>52</v>
      </c>
      <c r="AW664" s="1" t="s">
        <v>52</v>
      </c>
      <c r="AX664" s="1" t="s">
        <v>52</v>
      </c>
      <c r="AY664" s="1" t="s">
        <v>52</v>
      </c>
      <c r="AZ664" s="1" t="s">
        <v>52</v>
      </c>
    </row>
    <row r="665" spans="1:52" ht="30" customHeight="1" x14ac:dyDescent="0.3">
      <c r="A665" s="27"/>
      <c r="B665" s="27"/>
      <c r="C665" s="27"/>
      <c r="D665" s="27"/>
      <c r="E665" s="29"/>
      <c r="F665" s="32"/>
      <c r="G665" s="29"/>
      <c r="H665" s="32"/>
      <c r="I665" s="29"/>
      <c r="J665" s="32"/>
      <c r="K665" s="29"/>
      <c r="L665" s="32"/>
      <c r="M665" s="27"/>
    </row>
    <row r="666" spans="1:52" ht="30" customHeight="1" x14ac:dyDescent="0.3">
      <c r="A666" s="23" t="s">
        <v>1384</v>
      </c>
      <c r="B666" s="24"/>
      <c r="C666" s="24"/>
      <c r="D666" s="24"/>
      <c r="E666" s="28"/>
      <c r="F666" s="31"/>
      <c r="G666" s="28"/>
      <c r="H666" s="31"/>
      <c r="I666" s="28"/>
      <c r="J666" s="31"/>
      <c r="K666" s="28"/>
      <c r="L666" s="31"/>
      <c r="M666" s="25"/>
      <c r="N666" s="1" t="s">
        <v>245</v>
      </c>
    </row>
    <row r="667" spans="1:52" ht="30" customHeight="1" x14ac:dyDescent="0.3">
      <c r="A667" s="26" t="s">
        <v>1379</v>
      </c>
      <c r="B667" s="26" t="s">
        <v>243</v>
      </c>
      <c r="C667" s="26" t="s">
        <v>133</v>
      </c>
      <c r="D667" s="27">
        <v>1</v>
      </c>
      <c r="E667" s="29">
        <f>단가대비표!O44</f>
        <v>731</v>
      </c>
      <c r="F667" s="32">
        <f>TRUNC(E667*D667,1)</f>
        <v>731</v>
      </c>
      <c r="G667" s="29">
        <f>단가대비표!P44</f>
        <v>0</v>
      </c>
      <c r="H667" s="32">
        <f>TRUNC(G667*D667,1)</f>
        <v>0</v>
      </c>
      <c r="I667" s="29">
        <f>단가대비표!V44</f>
        <v>0</v>
      </c>
      <c r="J667" s="32">
        <f>TRUNC(I667*D667,1)</f>
        <v>0</v>
      </c>
      <c r="K667" s="29">
        <f t="shared" ref="K667:L669" si="156">TRUNC(E667+G667+I667,1)</f>
        <v>731</v>
      </c>
      <c r="L667" s="32">
        <f t="shared" si="156"/>
        <v>731</v>
      </c>
      <c r="M667" s="26" t="s">
        <v>52</v>
      </c>
      <c r="N667" s="1" t="s">
        <v>245</v>
      </c>
      <c r="O667" s="1" t="s">
        <v>1385</v>
      </c>
      <c r="P667" s="1" t="s">
        <v>64</v>
      </c>
      <c r="Q667" s="1" t="s">
        <v>64</v>
      </c>
      <c r="R667" s="1" t="s">
        <v>63</v>
      </c>
      <c r="AV667" s="1" t="s">
        <v>52</v>
      </c>
      <c r="AW667" s="1" t="s">
        <v>1386</v>
      </c>
      <c r="AX667" s="1" t="s">
        <v>52</v>
      </c>
      <c r="AY667" s="1" t="s">
        <v>52</v>
      </c>
      <c r="AZ667" s="1" t="s">
        <v>52</v>
      </c>
    </row>
    <row r="668" spans="1:52" ht="30" customHeight="1" x14ac:dyDescent="0.3">
      <c r="A668" s="26" t="s">
        <v>709</v>
      </c>
      <c r="B668" s="26" t="s">
        <v>624</v>
      </c>
      <c r="C668" s="26" t="s">
        <v>625</v>
      </c>
      <c r="D668" s="27">
        <v>0.11</v>
      </c>
      <c r="E668" s="29">
        <f>단가대비표!O127</f>
        <v>0</v>
      </c>
      <c r="F668" s="32">
        <f>TRUNC(E668*D668,1)</f>
        <v>0</v>
      </c>
      <c r="G668" s="29">
        <f>단가대비표!P127</f>
        <v>286219</v>
      </c>
      <c r="H668" s="32">
        <f>TRUNC(G668*D668,1)</f>
        <v>31484</v>
      </c>
      <c r="I668" s="29">
        <f>단가대비표!V127</f>
        <v>0</v>
      </c>
      <c r="J668" s="32">
        <f>TRUNC(I668*D668,1)</f>
        <v>0</v>
      </c>
      <c r="K668" s="29">
        <f t="shared" si="156"/>
        <v>286219</v>
      </c>
      <c r="L668" s="32">
        <f t="shared" si="156"/>
        <v>31484</v>
      </c>
      <c r="M668" s="26" t="s">
        <v>52</v>
      </c>
      <c r="N668" s="1" t="s">
        <v>245</v>
      </c>
      <c r="O668" s="1" t="s">
        <v>710</v>
      </c>
      <c r="P668" s="1" t="s">
        <v>64</v>
      </c>
      <c r="Q668" s="1" t="s">
        <v>64</v>
      </c>
      <c r="R668" s="1" t="s">
        <v>63</v>
      </c>
      <c r="V668">
        <v>1</v>
      </c>
      <c r="AV668" s="1" t="s">
        <v>52</v>
      </c>
      <c r="AW668" s="1" t="s">
        <v>1387</v>
      </c>
      <c r="AX668" s="1" t="s">
        <v>52</v>
      </c>
      <c r="AY668" s="1" t="s">
        <v>52</v>
      </c>
      <c r="AZ668" s="1" t="s">
        <v>52</v>
      </c>
    </row>
    <row r="669" spans="1:52" ht="30" customHeight="1" x14ac:dyDescent="0.3">
      <c r="A669" s="26" t="s">
        <v>696</v>
      </c>
      <c r="B669" s="26" t="s">
        <v>697</v>
      </c>
      <c r="C669" s="26" t="s">
        <v>556</v>
      </c>
      <c r="D669" s="27">
        <v>1</v>
      </c>
      <c r="E669" s="29">
        <f>TRUNC(SUMIF(V667:V669, RIGHTB(O669, 1), H667:H669)*U669, 2)</f>
        <v>944.52</v>
      </c>
      <c r="F669" s="32">
        <f>TRUNC(E669*D669,1)</f>
        <v>944.5</v>
      </c>
      <c r="G669" s="29">
        <v>0</v>
      </c>
      <c r="H669" s="32">
        <f>TRUNC(G669*D669,1)</f>
        <v>0</v>
      </c>
      <c r="I669" s="29">
        <v>0</v>
      </c>
      <c r="J669" s="32">
        <f>TRUNC(I669*D669,1)</f>
        <v>0</v>
      </c>
      <c r="K669" s="29">
        <f t="shared" si="156"/>
        <v>944.5</v>
      </c>
      <c r="L669" s="32">
        <f t="shared" si="156"/>
        <v>944.5</v>
      </c>
      <c r="M669" s="26" t="s">
        <v>52</v>
      </c>
      <c r="N669" s="1" t="s">
        <v>245</v>
      </c>
      <c r="O669" s="1" t="s">
        <v>557</v>
      </c>
      <c r="P669" s="1" t="s">
        <v>64</v>
      </c>
      <c r="Q669" s="1" t="s">
        <v>64</v>
      </c>
      <c r="R669" s="1" t="s">
        <v>64</v>
      </c>
      <c r="S669">
        <v>1</v>
      </c>
      <c r="T669">
        <v>0</v>
      </c>
      <c r="U669">
        <v>0.03</v>
      </c>
      <c r="AV669" s="1" t="s">
        <v>52</v>
      </c>
      <c r="AW669" s="1" t="s">
        <v>1388</v>
      </c>
      <c r="AX669" s="1" t="s">
        <v>52</v>
      </c>
      <c r="AY669" s="1" t="s">
        <v>52</v>
      </c>
      <c r="AZ669" s="1" t="s">
        <v>52</v>
      </c>
    </row>
    <row r="670" spans="1:52" ht="30" customHeight="1" x14ac:dyDescent="0.3">
      <c r="A670" s="26" t="s">
        <v>631</v>
      </c>
      <c r="B670" s="26" t="s">
        <v>52</v>
      </c>
      <c r="C670" s="26" t="s">
        <v>52</v>
      </c>
      <c r="D670" s="27"/>
      <c r="E670" s="29"/>
      <c r="F670" s="32">
        <f>TRUNC(SUMIF(N667:N669, N666, F667:F669),0)</f>
        <v>1675</v>
      </c>
      <c r="G670" s="29"/>
      <c r="H670" s="32">
        <f>TRUNC(SUMIF(N667:N669, N666, H667:H669),0)</f>
        <v>31484</v>
      </c>
      <c r="I670" s="29"/>
      <c r="J670" s="32">
        <f>TRUNC(SUMIF(N667:N669, N666, J667:J669),0)</f>
        <v>0</v>
      </c>
      <c r="K670" s="29"/>
      <c r="L670" s="32">
        <f>F670+H670+J670</f>
        <v>33159</v>
      </c>
      <c r="M670" s="26" t="s">
        <v>52</v>
      </c>
      <c r="N670" s="1" t="s">
        <v>166</v>
      </c>
      <c r="O670" s="1" t="s">
        <v>166</v>
      </c>
      <c r="P670" s="1" t="s">
        <v>52</v>
      </c>
      <c r="Q670" s="1" t="s">
        <v>52</v>
      </c>
      <c r="R670" s="1" t="s">
        <v>52</v>
      </c>
      <c r="AV670" s="1" t="s">
        <v>52</v>
      </c>
      <c r="AW670" s="1" t="s">
        <v>52</v>
      </c>
      <c r="AX670" s="1" t="s">
        <v>52</v>
      </c>
      <c r="AY670" s="1" t="s">
        <v>52</v>
      </c>
      <c r="AZ670" s="1" t="s">
        <v>52</v>
      </c>
    </row>
    <row r="671" spans="1:52" ht="30" customHeight="1" x14ac:dyDescent="0.3">
      <c r="A671" s="27"/>
      <c r="B671" s="27"/>
      <c r="C671" s="27"/>
      <c r="D671" s="27"/>
      <c r="E671" s="29"/>
      <c r="F671" s="32"/>
      <c r="G671" s="29"/>
      <c r="H671" s="32"/>
      <c r="I671" s="29"/>
      <c r="J671" s="32"/>
      <c r="K671" s="29"/>
      <c r="L671" s="32"/>
      <c r="M671" s="27"/>
    </row>
    <row r="672" spans="1:52" ht="30" customHeight="1" x14ac:dyDescent="0.3">
      <c r="A672" s="23" t="s">
        <v>1389</v>
      </c>
      <c r="B672" s="24"/>
      <c r="C672" s="24"/>
      <c r="D672" s="24"/>
      <c r="E672" s="28"/>
      <c r="F672" s="31"/>
      <c r="G672" s="28"/>
      <c r="H672" s="31"/>
      <c r="I672" s="28"/>
      <c r="J672" s="31"/>
      <c r="K672" s="28"/>
      <c r="L672" s="31"/>
      <c r="M672" s="25"/>
      <c r="N672" s="1" t="s">
        <v>250</v>
      </c>
    </row>
    <row r="673" spans="1:52" ht="30" customHeight="1" x14ac:dyDescent="0.3">
      <c r="A673" s="26" t="s">
        <v>1390</v>
      </c>
      <c r="B673" s="26" t="s">
        <v>248</v>
      </c>
      <c r="C673" s="26" t="s">
        <v>133</v>
      </c>
      <c r="D673" s="27">
        <v>1</v>
      </c>
      <c r="E673" s="29">
        <f>단가대비표!O41</f>
        <v>603</v>
      </c>
      <c r="F673" s="32">
        <f>TRUNC(E673*D673,1)</f>
        <v>603</v>
      </c>
      <c r="G673" s="29">
        <f>단가대비표!P41</f>
        <v>0</v>
      </c>
      <c r="H673" s="32">
        <f>TRUNC(G673*D673,1)</f>
        <v>0</v>
      </c>
      <c r="I673" s="29">
        <f>단가대비표!V41</f>
        <v>0</v>
      </c>
      <c r="J673" s="32">
        <f>TRUNC(I673*D673,1)</f>
        <v>0</v>
      </c>
      <c r="K673" s="29">
        <f t="shared" ref="K673:L675" si="157">TRUNC(E673+G673+I673,1)</f>
        <v>603</v>
      </c>
      <c r="L673" s="32">
        <f t="shared" si="157"/>
        <v>603</v>
      </c>
      <c r="M673" s="26" t="s">
        <v>52</v>
      </c>
      <c r="N673" s="1" t="s">
        <v>250</v>
      </c>
      <c r="O673" s="1" t="s">
        <v>1391</v>
      </c>
      <c r="P673" s="1" t="s">
        <v>64</v>
      </c>
      <c r="Q673" s="1" t="s">
        <v>64</v>
      </c>
      <c r="R673" s="1" t="s">
        <v>63</v>
      </c>
      <c r="AV673" s="1" t="s">
        <v>52</v>
      </c>
      <c r="AW673" s="1" t="s">
        <v>1392</v>
      </c>
      <c r="AX673" s="1" t="s">
        <v>52</v>
      </c>
      <c r="AY673" s="1" t="s">
        <v>52</v>
      </c>
      <c r="AZ673" s="1" t="s">
        <v>52</v>
      </c>
    </row>
    <row r="674" spans="1:52" ht="30" customHeight="1" x14ac:dyDescent="0.3">
      <c r="A674" s="26" t="s">
        <v>709</v>
      </c>
      <c r="B674" s="26" t="s">
        <v>624</v>
      </c>
      <c r="C674" s="26" t="s">
        <v>625</v>
      </c>
      <c r="D674" s="27">
        <v>0.18</v>
      </c>
      <c r="E674" s="29">
        <f>단가대비표!O127</f>
        <v>0</v>
      </c>
      <c r="F674" s="32">
        <f>TRUNC(E674*D674,1)</f>
        <v>0</v>
      </c>
      <c r="G674" s="29">
        <f>단가대비표!P127</f>
        <v>286219</v>
      </c>
      <c r="H674" s="32">
        <f>TRUNC(G674*D674,1)</f>
        <v>51519.4</v>
      </c>
      <c r="I674" s="29">
        <f>단가대비표!V127</f>
        <v>0</v>
      </c>
      <c r="J674" s="32">
        <f>TRUNC(I674*D674,1)</f>
        <v>0</v>
      </c>
      <c r="K674" s="29">
        <f t="shared" si="157"/>
        <v>286219</v>
      </c>
      <c r="L674" s="32">
        <f t="shared" si="157"/>
        <v>51519.4</v>
      </c>
      <c r="M674" s="26" t="s">
        <v>52</v>
      </c>
      <c r="N674" s="1" t="s">
        <v>250</v>
      </c>
      <c r="O674" s="1" t="s">
        <v>710</v>
      </c>
      <c r="P674" s="1" t="s">
        <v>64</v>
      </c>
      <c r="Q674" s="1" t="s">
        <v>64</v>
      </c>
      <c r="R674" s="1" t="s">
        <v>63</v>
      </c>
      <c r="V674">
        <v>1</v>
      </c>
      <c r="AV674" s="1" t="s">
        <v>52</v>
      </c>
      <c r="AW674" s="1" t="s">
        <v>1393</v>
      </c>
      <c r="AX674" s="1" t="s">
        <v>52</v>
      </c>
      <c r="AY674" s="1" t="s">
        <v>52</v>
      </c>
      <c r="AZ674" s="1" t="s">
        <v>52</v>
      </c>
    </row>
    <row r="675" spans="1:52" ht="30" customHeight="1" x14ac:dyDescent="0.3">
      <c r="A675" s="26" t="s">
        <v>696</v>
      </c>
      <c r="B675" s="26" t="s">
        <v>697</v>
      </c>
      <c r="C675" s="26" t="s">
        <v>556</v>
      </c>
      <c r="D675" s="27">
        <v>1</v>
      </c>
      <c r="E675" s="29">
        <f>TRUNC(SUMIF(V673:V675, RIGHTB(O675, 1), H673:H675)*U675, 2)</f>
        <v>1545.58</v>
      </c>
      <c r="F675" s="32">
        <f>TRUNC(E675*D675,1)</f>
        <v>1545.5</v>
      </c>
      <c r="G675" s="29">
        <v>0</v>
      </c>
      <c r="H675" s="32">
        <f>TRUNC(G675*D675,1)</f>
        <v>0</v>
      </c>
      <c r="I675" s="29">
        <v>0</v>
      </c>
      <c r="J675" s="32">
        <f>TRUNC(I675*D675,1)</f>
        <v>0</v>
      </c>
      <c r="K675" s="29">
        <f t="shared" si="157"/>
        <v>1545.5</v>
      </c>
      <c r="L675" s="32">
        <f t="shared" si="157"/>
        <v>1545.5</v>
      </c>
      <c r="M675" s="26" t="s">
        <v>52</v>
      </c>
      <c r="N675" s="1" t="s">
        <v>250</v>
      </c>
      <c r="O675" s="1" t="s">
        <v>557</v>
      </c>
      <c r="P675" s="1" t="s">
        <v>64</v>
      </c>
      <c r="Q675" s="1" t="s">
        <v>64</v>
      </c>
      <c r="R675" s="1" t="s">
        <v>64</v>
      </c>
      <c r="S675">
        <v>1</v>
      </c>
      <c r="T675">
        <v>0</v>
      </c>
      <c r="U675">
        <v>0.03</v>
      </c>
      <c r="AV675" s="1" t="s">
        <v>52</v>
      </c>
      <c r="AW675" s="1" t="s">
        <v>1394</v>
      </c>
      <c r="AX675" s="1" t="s">
        <v>52</v>
      </c>
      <c r="AY675" s="1" t="s">
        <v>52</v>
      </c>
      <c r="AZ675" s="1" t="s">
        <v>52</v>
      </c>
    </row>
    <row r="676" spans="1:52" ht="30" customHeight="1" x14ac:dyDescent="0.3">
      <c r="A676" s="26" t="s">
        <v>631</v>
      </c>
      <c r="B676" s="26" t="s">
        <v>52</v>
      </c>
      <c r="C676" s="26" t="s">
        <v>52</v>
      </c>
      <c r="D676" s="27"/>
      <c r="E676" s="29"/>
      <c r="F676" s="32">
        <f>TRUNC(SUMIF(N673:N675, N672, F673:F675),0)</f>
        <v>2148</v>
      </c>
      <c r="G676" s="29"/>
      <c r="H676" s="32">
        <f>TRUNC(SUMIF(N673:N675, N672, H673:H675),0)</f>
        <v>51519</v>
      </c>
      <c r="I676" s="29"/>
      <c r="J676" s="32">
        <f>TRUNC(SUMIF(N673:N675, N672, J673:J675),0)</f>
        <v>0</v>
      </c>
      <c r="K676" s="29"/>
      <c r="L676" s="32">
        <f>F676+H676+J676</f>
        <v>53667</v>
      </c>
      <c r="M676" s="26" t="s">
        <v>52</v>
      </c>
      <c r="N676" s="1" t="s">
        <v>166</v>
      </c>
      <c r="O676" s="1" t="s">
        <v>166</v>
      </c>
      <c r="P676" s="1" t="s">
        <v>52</v>
      </c>
      <c r="Q676" s="1" t="s">
        <v>52</v>
      </c>
      <c r="R676" s="1" t="s">
        <v>52</v>
      </c>
      <c r="AV676" s="1" t="s">
        <v>52</v>
      </c>
      <c r="AW676" s="1" t="s">
        <v>52</v>
      </c>
      <c r="AX676" s="1" t="s">
        <v>52</v>
      </c>
      <c r="AY676" s="1" t="s">
        <v>52</v>
      </c>
      <c r="AZ676" s="1" t="s">
        <v>52</v>
      </c>
    </row>
    <row r="677" spans="1:52" ht="30" customHeight="1" x14ac:dyDescent="0.3">
      <c r="A677" s="27"/>
      <c r="B677" s="27"/>
      <c r="C677" s="27"/>
      <c r="D677" s="27"/>
      <c r="E677" s="29"/>
      <c r="F677" s="32"/>
      <c r="G677" s="29"/>
      <c r="H677" s="32"/>
      <c r="I677" s="29"/>
      <c r="J677" s="32"/>
      <c r="K677" s="29"/>
      <c r="L677" s="32"/>
      <c r="M677" s="27"/>
    </row>
    <row r="678" spans="1:52" ht="30" customHeight="1" x14ac:dyDescent="0.3">
      <c r="A678" s="23" t="s">
        <v>1395</v>
      </c>
      <c r="B678" s="24"/>
      <c r="C678" s="24"/>
      <c r="D678" s="24"/>
      <c r="E678" s="28"/>
      <c r="F678" s="31"/>
      <c r="G678" s="28"/>
      <c r="H678" s="31"/>
      <c r="I678" s="28"/>
      <c r="J678" s="31"/>
      <c r="K678" s="28"/>
      <c r="L678" s="31"/>
      <c r="M678" s="25"/>
      <c r="N678" s="1" t="s">
        <v>254</v>
      </c>
    </row>
    <row r="679" spans="1:52" ht="30" customHeight="1" x14ac:dyDescent="0.3">
      <c r="A679" s="26" t="s">
        <v>1390</v>
      </c>
      <c r="B679" s="26" t="s">
        <v>252</v>
      </c>
      <c r="C679" s="26" t="s">
        <v>133</v>
      </c>
      <c r="D679" s="27">
        <v>1</v>
      </c>
      <c r="E679" s="29">
        <f>단가대비표!O42</f>
        <v>839</v>
      </c>
      <c r="F679" s="32">
        <f>TRUNC(E679*D679,1)</f>
        <v>839</v>
      </c>
      <c r="G679" s="29">
        <f>단가대비표!P42</f>
        <v>0</v>
      </c>
      <c r="H679" s="32">
        <f>TRUNC(G679*D679,1)</f>
        <v>0</v>
      </c>
      <c r="I679" s="29">
        <f>단가대비표!V42</f>
        <v>0</v>
      </c>
      <c r="J679" s="32">
        <f>TRUNC(I679*D679,1)</f>
        <v>0</v>
      </c>
      <c r="K679" s="29">
        <f t="shared" ref="K679:L681" si="158">TRUNC(E679+G679+I679,1)</f>
        <v>839</v>
      </c>
      <c r="L679" s="32">
        <f t="shared" si="158"/>
        <v>839</v>
      </c>
      <c r="M679" s="26" t="s">
        <v>52</v>
      </c>
      <c r="N679" s="1" t="s">
        <v>254</v>
      </c>
      <c r="O679" s="1" t="s">
        <v>1396</v>
      </c>
      <c r="P679" s="1" t="s">
        <v>64</v>
      </c>
      <c r="Q679" s="1" t="s">
        <v>64</v>
      </c>
      <c r="R679" s="1" t="s">
        <v>63</v>
      </c>
      <c r="AV679" s="1" t="s">
        <v>52</v>
      </c>
      <c r="AW679" s="1" t="s">
        <v>1397</v>
      </c>
      <c r="AX679" s="1" t="s">
        <v>52</v>
      </c>
      <c r="AY679" s="1" t="s">
        <v>52</v>
      </c>
      <c r="AZ679" s="1" t="s">
        <v>52</v>
      </c>
    </row>
    <row r="680" spans="1:52" ht="30" customHeight="1" x14ac:dyDescent="0.3">
      <c r="A680" s="26" t="s">
        <v>709</v>
      </c>
      <c r="B680" s="26" t="s">
        <v>624</v>
      </c>
      <c r="C680" s="26" t="s">
        <v>625</v>
      </c>
      <c r="D680" s="27">
        <v>0.18</v>
      </c>
      <c r="E680" s="29">
        <f>단가대비표!O127</f>
        <v>0</v>
      </c>
      <c r="F680" s="32">
        <f>TRUNC(E680*D680,1)</f>
        <v>0</v>
      </c>
      <c r="G680" s="29">
        <f>단가대비표!P127</f>
        <v>286219</v>
      </c>
      <c r="H680" s="32">
        <f>TRUNC(G680*D680,1)</f>
        <v>51519.4</v>
      </c>
      <c r="I680" s="29">
        <f>단가대비표!V127</f>
        <v>0</v>
      </c>
      <c r="J680" s="32">
        <f>TRUNC(I680*D680,1)</f>
        <v>0</v>
      </c>
      <c r="K680" s="29">
        <f t="shared" si="158"/>
        <v>286219</v>
      </c>
      <c r="L680" s="32">
        <f t="shared" si="158"/>
        <v>51519.4</v>
      </c>
      <c r="M680" s="26" t="s">
        <v>52</v>
      </c>
      <c r="N680" s="1" t="s">
        <v>254</v>
      </c>
      <c r="O680" s="1" t="s">
        <v>710</v>
      </c>
      <c r="P680" s="1" t="s">
        <v>64</v>
      </c>
      <c r="Q680" s="1" t="s">
        <v>64</v>
      </c>
      <c r="R680" s="1" t="s">
        <v>63</v>
      </c>
      <c r="V680">
        <v>1</v>
      </c>
      <c r="AV680" s="1" t="s">
        <v>52</v>
      </c>
      <c r="AW680" s="1" t="s">
        <v>1398</v>
      </c>
      <c r="AX680" s="1" t="s">
        <v>52</v>
      </c>
      <c r="AY680" s="1" t="s">
        <v>52</v>
      </c>
      <c r="AZ680" s="1" t="s">
        <v>52</v>
      </c>
    </row>
    <row r="681" spans="1:52" ht="30" customHeight="1" x14ac:dyDescent="0.3">
      <c r="A681" s="26" t="s">
        <v>696</v>
      </c>
      <c r="B681" s="26" t="s">
        <v>697</v>
      </c>
      <c r="C681" s="26" t="s">
        <v>556</v>
      </c>
      <c r="D681" s="27">
        <v>1</v>
      </c>
      <c r="E681" s="29">
        <f>TRUNC(SUMIF(V679:V681, RIGHTB(O681, 1), H679:H681)*U681, 2)</f>
        <v>1545.58</v>
      </c>
      <c r="F681" s="32">
        <f>TRUNC(E681*D681,1)</f>
        <v>1545.5</v>
      </c>
      <c r="G681" s="29">
        <v>0</v>
      </c>
      <c r="H681" s="32">
        <f>TRUNC(G681*D681,1)</f>
        <v>0</v>
      </c>
      <c r="I681" s="29">
        <v>0</v>
      </c>
      <c r="J681" s="32">
        <f>TRUNC(I681*D681,1)</f>
        <v>0</v>
      </c>
      <c r="K681" s="29">
        <f t="shared" si="158"/>
        <v>1545.5</v>
      </c>
      <c r="L681" s="32">
        <f t="shared" si="158"/>
        <v>1545.5</v>
      </c>
      <c r="M681" s="26" t="s">
        <v>52</v>
      </c>
      <c r="N681" s="1" t="s">
        <v>254</v>
      </c>
      <c r="O681" s="1" t="s">
        <v>557</v>
      </c>
      <c r="P681" s="1" t="s">
        <v>64</v>
      </c>
      <c r="Q681" s="1" t="s">
        <v>64</v>
      </c>
      <c r="R681" s="1" t="s">
        <v>64</v>
      </c>
      <c r="S681">
        <v>1</v>
      </c>
      <c r="T681">
        <v>0</v>
      </c>
      <c r="U681">
        <v>0.03</v>
      </c>
      <c r="AV681" s="1" t="s">
        <v>52</v>
      </c>
      <c r="AW681" s="1" t="s">
        <v>1399</v>
      </c>
      <c r="AX681" s="1" t="s">
        <v>52</v>
      </c>
      <c r="AY681" s="1" t="s">
        <v>52</v>
      </c>
      <c r="AZ681" s="1" t="s">
        <v>52</v>
      </c>
    </row>
    <row r="682" spans="1:52" ht="30" customHeight="1" x14ac:dyDescent="0.3">
      <c r="A682" s="26" t="s">
        <v>631</v>
      </c>
      <c r="B682" s="26" t="s">
        <v>52</v>
      </c>
      <c r="C682" s="26" t="s">
        <v>52</v>
      </c>
      <c r="D682" s="27"/>
      <c r="E682" s="29"/>
      <c r="F682" s="32">
        <f>TRUNC(SUMIF(N679:N681, N678, F679:F681),0)</f>
        <v>2384</v>
      </c>
      <c r="G682" s="29"/>
      <c r="H682" s="32">
        <f>TRUNC(SUMIF(N679:N681, N678, H679:H681),0)</f>
        <v>51519</v>
      </c>
      <c r="I682" s="29"/>
      <c r="J682" s="32">
        <f>TRUNC(SUMIF(N679:N681, N678, J679:J681),0)</f>
        <v>0</v>
      </c>
      <c r="K682" s="29"/>
      <c r="L682" s="32">
        <f>F682+H682+J682</f>
        <v>53903</v>
      </c>
      <c r="M682" s="26" t="s">
        <v>52</v>
      </c>
      <c r="N682" s="1" t="s">
        <v>166</v>
      </c>
      <c r="O682" s="1" t="s">
        <v>166</v>
      </c>
      <c r="P682" s="1" t="s">
        <v>52</v>
      </c>
      <c r="Q682" s="1" t="s">
        <v>52</v>
      </c>
      <c r="R682" s="1" t="s">
        <v>52</v>
      </c>
      <c r="AV682" s="1" t="s">
        <v>52</v>
      </c>
      <c r="AW682" s="1" t="s">
        <v>52</v>
      </c>
      <c r="AX682" s="1" t="s">
        <v>52</v>
      </c>
      <c r="AY682" s="1" t="s">
        <v>52</v>
      </c>
      <c r="AZ682" s="1" t="s">
        <v>52</v>
      </c>
    </row>
    <row r="683" spans="1:52" ht="30" customHeight="1" x14ac:dyDescent="0.3">
      <c r="A683" s="27"/>
      <c r="B683" s="27"/>
      <c r="C683" s="27"/>
      <c r="D683" s="27"/>
      <c r="E683" s="29"/>
      <c r="F683" s="32"/>
      <c r="G683" s="29"/>
      <c r="H683" s="32"/>
      <c r="I683" s="29"/>
      <c r="J683" s="32"/>
      <c r="K683" s="29"/>
      <c r="L683" s="32"/>
      <c r="M683" s="27"/>
    </row>
    <row r="684" spans="1:52" ht="30" customHeight="1" x14ac:dyDescent="0.3">
      <c r="A684" s="23" t="s">
        <v>1400</v>
      </c>
      <c r="B684" s="24"/>
      <c r="C684" s="24"/>
      <c r="D684" s="24"/>
      <c r="E684" s="28"/>
      <c r="F684" s="31"/>
      <c r="G684" s="28"/>
      <c r="H684" s="31"/>
      <c r="I684" s="28"/>
      <c r="J684" s="31"/>
      <c r="K684" s="28"/>
      <c r="L684" s="31"/>
      <c r="M684" s="25"/>
      <c r="N684" s="1" t="s">
        <v>457</v>
      </c>
    </row>
    <row r="685" spans="1:52" ht="30" customHeight="1" x14ac:dyDescent="0.3">
      <c r="A685" s="26" t="s">
        <v>1401</v>
      </c>
      <c r="B685" s="26" t="s">
        <v>1402</v>
      </c>
      <c r="C685" s="26" t="s">
        <v>133</v>
      </c>
      <c r="D685" s="27">
        <v>1</v>
      </c>
      <c r="E685" s="29">
        <f>단가대비표!O39</f>
        <v>2864</v>
      </c>
      <c r="F685" s="32">
        <f>TRUNC(E685*D685,1)</f>
        <v>2864</v>
      </c>
      <c r="G685" s="29">
        <f>단가대비표!P39</f>
        <v>0</v>
      </c>
      <c r="H685" s="32">
        <f>TRUNC(G685*D685,1)</f>
        <v>0</v>
      </c>
      <c r="I685" s="29">
        <f>단가대비표!V39</f>
        <v>0</v>
      </c>
      <c r="J685" s="32">
        <f>TRUNC(I685*D685,1)</f>
        <v>0</v>
      </c>
      <c r="K685" s="29">
        <f t="shared" ref="K685:L687" si="159">TRUNC(E685+G685+I685,1)</f>
        <v>2864</v>
      </c>
      <c r="L685" s="32">
        <f t="shared" si="159"/>
        <v>2864</v>
      </c>
      <c r="M685" s="26" t="s">
        <v>52</v>
      </c>
      <c r="N685" s="1" t="s">
        <v>457</v>
      </c>
      <c r="O685" s="1" t="s">
        <v>1403</v>
      </c>
      <c r="P685" s="1" t="s">
        <v>64</v>
      </c>
      <c r="Q685" s="1" t="s">
        <v>64</v>
      </c>
      <c r="R685" s="1" t="s">
        <v>63</v>
      </c>
      <c r="AV685" s="1" t="s">
        <v>52</v>
      </c>
      <c r="AW685" s="1" t="s">
        <v>1404</v>
      </c>
      <c r="AX685" s="1" t="s">
        <v>52</v>
      </c>
      <c r="AY685" s="1" t="s">
        <v>52</v>
      </c>
      <c r="AZ685" s="1" t="s">
        <v>52</v>
      </c>
    </row>
    <row r="686" spans="1:52" ht="30" customHeight="1" x14ac:dyDescent="0.3">
      <c r="A686" s="26" t="s">
        <v>709</v>
      </c>
      <c r="B686" s="26" t="s">
        <v>624</v>
      </c>
      <c r="C686" s="26" t="s">
        <v>625</v>
      </c>
      <c r="D686" s="27">
        <v>0.04</v>
      </c>
      <c r="E686" s="29">
        <f>단가대비표!O127</f>
        <v>0</v>
      </c>
      <c r="F686" s="32">
        <f>TRUNC(E686*D686,1)</f>
        <v>0</v>
      </c>
      <c r="G686" s="29">
        <f>단가대비표!P127</f>
        <v>286219</v>
      </c>
      <c r="H686" s="32">
        <f>TRUNC(G686*D686,1)</f>
        <v>11448.7</v>
      </c>
      <c r="I686" s="29">
        <f>단가대비표!V127</f>
        <v>0</v>
      </c>
      <c r="J686" s="32">
        <f>TRUNC(I686*D686,1)</f>
        <v>0</v>
      </c>
      <c r="K686" s="29">
        <f t="shared" si="159"/>
        <v>286219</v>
      </c>
      <c r="L686" s="32">
        <f t="shared" si="159"/>
        <v>11448.7</v>
      </c>
      <c r="M686" s="26" t="s">
        <v>52</v>
      </c>
      <c r="N686" s="1" t="s">
        <v>457</v>
      </c>
      <c r="O686" s="1" t="s">
        <v>710</v>
      </c>
      <c r="P686" s="1" t="s">
        <v>64</v>
      </c>
      <c r="Q686" s="1" t="s">
        <v>64</v>
      </c>
      <c r="R686" s="1" t="s">
        <v>63</v>
      </c>
      <c r="V686">
        <v>1</v>
      </c>
      <c r="AV686" s="1" t="s">
        <v>52</v>
      </c>
      <c r="AW686" s="1" t="s">
        <v>1405</v>
      </c>
      <c r="AX686" s="1" t="s">
        <v>52</v>
      </c>
      <c r="AY686" s="1" t="s">
        <v>52</v>
      </c>
      <c r="AZ686" s="1" t="s">
        <v>52</v>
      </c>
    </row>
    <row r="687" spans="1:52" ht="30" customHeight="1" x14ac:dyDescent="0.3">
      <c r="A687" s="26" t="s">
        <v>696</v>
      </c>
      <c r="B687" s="26" t="s">
        <v>697</v>
      </c>
      <c r="C687" s="26" t="s">
        <v>556</v>
      </c>
      <c r="D687" s="27">
        <v>1</v>
      </c>
      <c r="E687" s="29">
        <f>TRUNC(SUMIF(V685:V687, RIGHTB(O687, 1), H685:H687)*U687, 2)</f>
        <v>343.46</v>
      </c>
      <c r="F687" s="32">
        <f>TRUNC(E687*D687,1)</f>
        <v>343.4</v>
      </c>
      <c r="G687" s="29">
        <v>0</v>
      </c>
      <c r="H687" s="32">
        <f>TRUNC(G687*D687,1)</f>
        <v>0</v>
      </c>
      <c r="I687" s="29">
        <v>0</v>
      </c>
      <c r="J687" s="32">
        <f>TRUNC(I687*D687,1)</f>
        <v>0</v>
      </c>
      <c r="K687" s="29">
        <f t="shared" si="159"/>
        <v>343.4</v>
      </c>
      <c r="L687" s="32">
        <f t="shared" si="159"/>
        <v>343.4</v>
      </c>
      <c r="M687" s="26" t="s">
        <v>52</v>
      </c>
      <c r="N687" s="1" t="s">
        <v>457</v>
      </c>
      <c r="O687" s="1" t="s">
        <v>557</v>
      </c>
      <c r="P687" s="1" t="s">
        <v>64</v>
      </c>
      <c r="Q687" s="1" t="s">
        <v>64</v>
      </c>
      <c r="R687" s="1" t="s">
        <v>64</v>
      </c>
      <c r="S687">
        <v>1</v>
      </c>
      <c r="T687">
        <v>0</v>
      </c>
      <c r="U687">
        <v>0.03</v>
      </c>
      <c r="AV687" s="1" t="s">
        <v>52</v>
      </c>
      <c r="AW687" s="1" t="s">
        <v>1406</v>
      </c>
      <c r="AX687" s="1" t="s">
        <v>52</v>
      </c>
      <c r="AY687" s="1" t="s">
        <v>52</v>
      </c>
      <c r="AZ687" s="1" t="s">
        <v>52</v>
      </c>
    </row>
    <row r="688" spans="1:52" ht="30" customHeight="1" x14ac:dyDescent="0.3">
      <c r="A688" s="26" t="s">
        <v>631</v>
      </c>
      <c r="B688" s="26" t="s">
        <v>52</v>
      </c>
      <c r="C688" s="26" t="s">
        <v>52</v>
      </c>
      <c r="D688" s="27"/>
      <c r="E688" s="29"/>
      <c r="F688" s="32">
        <f>TRUNC(SUMIF(N685:N687, N684, F685:F687),0)</f>
        <v>3207</v>
      </c>
      <c r="G688" s="29"/>
      <c r="H688" s="32">
        <f>TRUNC(SUMIF(N685:N687, N684, H685:H687),0)</f>
        <v>11448</v>
      </c>
      <c r="I688" s="29"/>
      <c r="J688" s="32">
        <f>TRUNC(SUMIF(N685:N687, N684, J685:J687),0)</f>
        <v>0</v>
      </c>
      <c r="K688" s="29"/>
      <c r="L688" s="32">
        <f>F688+H688+J688</f>
        <v>14655</v>
      </c>
      <c r="M688" s="26" t="s">
        <v>52</v>
      </c>
      <c r="N688" s="1" t="s">
        <v>166</v>
      </c>
      <c r="O688" s="1" t="s">
        <v>166</v>
      </c>
      <c r="P688" s="1" t="s">
        <v>52</v>
      </c>
      <c r="Q688" s="1" t="s">
        <v>52</v>
      </c>
      <c r="R688" s="1" t="s">
        <v>52</v>
      </c>
      <c r="AV688" s="1" t="s">
        <v>52</v>
      </c>
      <c r="AW688" s="1" t="s">
        <v>52</v>
      </c>
      <c r="AX688" s="1" t="s">
        <v>52</v>
      </c>
      <c r="AY688" s="1" t="s">
        <v>52</v>
      </c>
      <c r="AZ688" s="1" t="s">
        <v>52</v>
      </c>
    </row>
    <row r="689" spans="1:52" ht="30" customHeight="1" x14ac:dyDescent="0.3">
      <c r="A689" s="27"/>
      <c r="B689" s="27"/>
      <c r="C689" s="27"/>
      <c r="D689" s="27"/>
      <c r="E689" s="29"/>
      <c r="F689" s="32"/>
      <c r="G689" s="29"/>
      <c r="H689" s="32"/>
      <c r="I689" s="29"/>
      <c r="J689" s="32"/>
      <c r="K689" s="29"/>
      <c r="L689" s="32"/>
      <c r="M689" s="27"/>
    </row>
    <row r="690" spans="1:52" ht="30" customHeight="1" x14ac:dyDescent="0.3">
      <c r="A690" s="23" t="s">
        <v>1407</v>
      </c>
      <c r="B690" s="24"/>
      <c r="C690" s="24"/>
      <c r="D690" s="24"/>
      <c r="E690" s="28"/>
      <c r="F690" s="31"/>
      <c r="G690" s="28"/>
      <c r="H690" s="31"/>
      <c r="I690" s="28"/>
      <c r="J690" s="31"/>
      <c r="K690" s="28"/>
      <c r="L690" s="31"/>
      <c r="M690" s="25"/>
      <c r="N690" s="1" t="s">
        <v>276</v>
      </c>
    </row>
    <row r="691" spans="1:52" ht="30" customHeight="1" x14ac:dyDescent="0.3">
      <c r="A691" s="26" t="s">
        <v>1408</v>
      </c>
      <c r="B691" s="26" t="s">
        <v>273</v>
      </c>
      <c r="C691" s="26" t="s">
        <v>274</v>
      </c>
      <c r="D691" s="27">
        <v>1</v>
      </c>
      <c r="E691" s="29">
        <f>단가대비표!O40</f>
        <v>204135</v>
      </c>
      <c r="F691" s="32">
        <f>TRUNC(E691*D691,1)</f>
        <v>204135</v>
      </c>
      <c r="G691" s="29">
        <f>단가대비표!P40</f>
        <v>0</v>
      </c>
      <c r="H691" s="32">
        <f>TRUNC(G691*D691,1)</f>
        <v>0</v>
      </c>
      <c r="I691" s="29">
        <f>단가대비표!V40</f>
        <v>0</v>
      </c>
      <c r="J691" s="32">
        <f>TRUNC(I691*D691,1)</f>
        <v>0</v>
      </c>
      <c r="K691" s="29">
        <f t="shared" ref="K691:L693" si="160">TRUNC(E691+G691+I691,1)</f>
        <v>204135</v>
      </c>
      <c r="L691" s="32">
        <f t="shared" si="160"/>
        <v>204135</v>
      </c>
      <c r="M691" s="26" t="s">
        <v>52</v>
      </c>
      <c r="N691" s="1" t="s">
        <v>276</v>
      </c>
      <c r="O691" s="1" t="s">
        <v>1409</v>
      </c>
      <c r="P691" s="1" t="s">
        <v>64</v>
      </c>
      <c r="Q691" s="1" t="s">
        <v>64</v>
      </c>
      <c r="R691" s="1" t="s">
        <v>63</v>
      </c>
      <c r="AV691" s="1" t="s">
        <v>52</v>
      </c>
      <c r="AW691" s="1" t="s">
        <v>1410</v>
      </c>
      <c r="AX691" s="1" t="s">
        <v>52</v>
      </c>
      <c r="AY691" s="1" t="s">
        <v>52</v>
      </c>
      <c r="AZ691" s="1" t="s">
        <v>52</v>
      </c>
    </row>
    <row r="692" spans="1:52" ht="30" customHeight="1" x14ac:dyDescent="0.3">
      <c r="A692" s="26" t="s">
        <v>709</v>
      </c>
      <c r="B692" s="26" t="s">
        <v>624</v>
      </c>
      <c r="C692" s="26" t="s">
        <v>625</v>
      </c>
      <c r="D692" s="27">
        <v>0.66</v>
      </c>
      <c r="E692" s="29">
        <f>단가대비표!O127</f>
        <v>0</v>
      </c>
      <c r="F692" s="32">
        <f>TRUNC(E692*D692,1)</f>
        <v>0</v>
      </c>
      <c r="G692" s="29">
        <f>단가대비표!P127</f>
        <v>286219</v>
      </c>
      <c r="H692" s="32">
        <f>TRUNC(G692*D692,1)</f>
        <v>188904.5</v>
      </c>
      <c r="I692" s="29">
        <f>단가대비표!V127</f>
        <v>0</v>
      </c>
      <c r="J692" s="32">
        <f>TRUNC(I692*D692,1)</f>
        <v>0</v>
      </c>
      <c r="K692" s="29">
        <f t="shared" si="160"/>
        <v>286219</v>
      </c>
      <c r="L692" s="32">
        <f t="shared" si="160"/>
        <v>188904.5</v>
      </c>
      <c r="M692" s="26" t="s">
        <v>52</v>
      </c>
      <c r="N692" s="1" t="s">
        <v>276</v>
      </c>
      <c r="O692" s="1" t="s">
        <v>710</v>
      </c>
      <c r="P692" s="1" t="s">
        <v>64</v>
      </c>
      <c r="Q692" s="1" t="s">
        <v>64</v>
      </c>
      <c r="R692" s="1" t="s">
        <v>63</v>
      </c>
      <c r="V692">
        <v>1</v>
      </c>
      <c r="AV692" s="1" t="s">
        <v>52</v>
      </c>
      <c r="AW692" s="1" t="s">
        <v>1411</v>
      </c>
      <c r="AX692" s="1" t="s">
        <v>52</v>
      </c>
      <c r="AY692" s="1" t="s">
        <v>52</v>
      </c>
      <c r="AZ692" s="1" t="s">
        <v>52</v>
      </c>
    </row>
    <row r="693" spans="1:52" ht="30" customHeight="1" x14ac:dyDescent="0.3">
      <c r="A693" s="26" t="s">
        <v>696</v>
      </c>
      <c r="B693" s="26" t="s">
        <v>697</v>
      </c>
      <c r="C693" s="26" t="s">
        <v>556</v>
      </c>
      <c r="D693" s="27">
        <v>1</v>
      </c>
      <c r="E693" s="29">
        <f>TRUNC(SUMIF(V691:V693, RIGHTB(O693, 1), H691:H693)*U693, 2)</f>
        <v>5667.13</v>
      </c>
      <c r="F693" s="32">
        <f>TRUNC(E693*D693,1)</f>
        <v>5667.1</v>
      </c>
      <c r="G693" s="29">
        <v>0</v>
      </c>
      <c r="H693" s="32">
        <f>TRUNC(G693*D693,1)</f>
        <v>0</v>
      </c>
      <c r="I693" s="29">
        <v>0</v>
      </c>
      <c r="J693" s="32">
        <f>TRUNC(I693*D693,1)</f>
        <v>0</v>
      </c>
      <c r="K693" s="29">
        <f t="shared" si="160"/>
        <v>5667.1</v>
      </c>
      <c r="L693" s="32">
        <f t="shared" si="160"/>
        <v>5667.1</v>
      </c>
      <c r="M693" s="26" t="s">
        <v>52</v>
      </c>
      <c r="N693" s="1" t="s">
        <v>276</v>
      </c>
      <c r="O693" s="1" t="s">
        <v>557</v>
      </c>
      <c r="P693" s="1" t="s">
        <v>64</v>
      </c>
      <c r="Q693" s="1" t="s">
        <v>64</v>
      </c>
      <c r="R693" s="1" t="s">
        <v>64</v>
      </c>
      <c r="S693">
        <v>1</v>
      </c>
      <c r="T693">
        <v>0</v>
      </c>
      <c r="U693">
        <v>0.03</v>
      </c>
      <c r="AV693" s="1" t="s">
        <v>52</v>
      </c>
      <c r="AW693" s="1" t="s">
        <v>1412</v>
      </c>
      <c r="AX693" s="1" t="s">
        <v>52</v>
      </c>
      <c r="AY693" s="1" t="s">
        <v>52</v>
      </c>
      <c r="AZ693" s="1" t="s">
        <v>52</v>
      </c>
    </row>
    <row r="694" spans="1:52" ht="30" customHeight="1" x14ac:dyDescent="0.3">
      <c r="A694" s="26" t="s">
        <v>631</v>
      </c>
      <c r="B694" s="26" t="s">
        <v>52</v>
      </c>
      <c r="C694" s="26" t="s">
        <v>52</v>
      </c>
      <c r="D694" s="27"/>
      <c r="E694" s="29"/>
      <c r="F694" s="32">
        <f>TRUNC(SUMIF(N691:N693, N690, F691:F693),0)</f>
        <v>209802</v>
      </c>
      <c r="G694" s="29"/>
      <c r="H694" s="32">
        <f>TRUNC(SUMIF(N691:N693, N690, H691:H693),0)</f>
        <v>188904</v>
      </c>
      <c r="I694" s="29"/>
      <c r="J694" s="32">
        <f>TRUNC(SUMIF(N691:N693, N690, J691:J693),0)</f>
        <v>0</v>
      </c>
      <c r="K694" s="29"/>
      <c r="L694" s="32">
        <f>F694+H694+J694</f>
        <v>398706</v>
      </c>
      <c r="M694" s="26" t="s">
        <v>52</v>
      </c>
      <c r="N694" s="1" t="s">
        <v>166</v>
      </c>
      <c r="O694" s="1" t="s">
        <v>166</v>
      </c>
      <c r="P694" s="1" t="s">
        <v>52</v>
      </c>
      <c r="Q694" s="1" t="s">
        <v>52</v>
      </c>
      <c r="R694" s="1" t="s">
        <v>52</v>
      </c>
      <c r="AV694" s="1" t="s">
        <v>52</v>
      </c>
      <c r="AW694" s="1" t="s">
        <v>52</v>
      </c>
      <c r="AX694" s="1" t="s">
        <v>52</v>
      </c>
      <c r="AY694" s="1" t="s">
        <v>52</v>
      </c>
      <c r="AZ694" s="1" t="s">
        <v>52</v>
      </c>
    </row>
    <row r="695" spans="1:52" ht="30" customHeight="1" x14ac:dyDescent="0.3">
      <c r="A695" s="27"/>
      <c r="B695" s="27"/>
      <c r="C695" s="27"/>
      <c r="D695" s="27"/>
      <c r="E695" s="29"/>
      <c r="F695" s="32"/>
      <c r="G695" s="29"/>
      <c r="H695" s="32"/>
      <c r="I695" s="29"/>
      <c r="J695" s="32"/>
      <c r="K695" s="29"/>
      <c r="L695" s="32"/>
      <c r="M695" s="27"/>
    </row>
    <row r="696" spans="1:52" ht="30" customHeight="1" x14ac:dyDescent="0.3">
      <c r="A696" s="23" t="s">
        <v>1413</v>
      </c>
      <c r="B696" s="24"/>
      <c r="C696" s="24"/>
      <c r="D696" s="24"/>
      <c r="E696" s="28"/>
      <c r="F696" s="31"/>
      <c r="G696" s="28"/>
      <c r="H696" s="31"/>
      <c r="I696" s="28"/>
      <c r="J696" s="31"/>
      <c r="K696" s="28"/>
      <c r="L696" s="31"/>
      <c r="M696" s="25"/>
      <c r="N696" s="1" t="s">
        <v>1074</v>
      </c>
    </row>
    <row r="697" spans="1:52" ht="30" customHeight="1" x14ac:dyDescent="0.3">
      <c r="A697" s="26" t="s">
        <v>131</v>
      </c>
      <c r="B697" s="26" t="s">
        <v>1072</v>
      </c>
      <c r="C697" s="26" t="s">
        <v>133</v>
      </c>
      <c r="D697" s="27">
        <v>1</v>
      </c>
      <c r="E697" s="29">
        <f>단가대비표!O58</f>
        <v>3381</v>
      </c>
      <c r="F697" s="32">
        <f>TRUNC(E697*D697,1)</f>
        <v>3381</v>
      </c>
      <c r="G697" s="29">
        <f>단가대비표!P58</f>
        <v>0</v>
      </c>
      <c r="H697" s="32">
        <f>TRUNC(G697*D697,1)</f>
        <v>0</v>
      </c>
      <c r="I697" s="29">
        <f>단가대비표!V58</f>
        <v>0</v>
      </c>
      <c r="J697" s="32">
        <f>TRUNC(I697*D697,1)</f>
        <v>0</v>
      </c>
      <c r="K697" s="29">
        <f t="shared" ref="K697:L700" si="161">TRUNC(E697+G697+I697,1)</f>
        <v>3381</v>
      </c>
      <c r="L697" s="32">
        <f t="shared" si="161"/>
        <v>3381</v>
      </c>
      <c r="M697" s="26" t="s">
        <v>52</v>
      </c>
      <c r="N697" s="1" t="s">
        <v>1074</v>
      </c>
      <c r="O697" s="1" t="s">
        <v>1414</v>
      </c>
      <c r="P697" s="1" t="s">
        <v>64</v>
      </c>
      <c r="Q697" s="1" t="s">
        <v>64</v>
      </c>
      <c r="R697" s="1" t="s">
        <v>63</v>
      </c>
      <c r="AV697" s="1" t="s">
        <v>52</v>
      </c>
      <c r="AW697" s="1" t="s">
        <v>1415</v>
      </c>
      <c r="AX697" s="1" t="s">
        <v>52</v>
      </c>
      <c r="AY697" s="1" t="s">
        <v>52</v>
      </c>
      <c r="AZ697" s="1" t="s">
        <v>52</v>
      </c>
    </row>
    <row r="698" spans="1:52" ht="30" customHeight="1" x14ac:dyDescent="0.3">
      <c r="A698" s="26" t="s">
        <v>779</v>
      </c>
      <c r="B698" s="26" t="s">
        <v>624</v>
      </c>
      <c r="C698" s="26" t="s">
        <v>625</v>
      </c>
      <c r="D698" s="27">
        <v>0.1</v>
      </c>
      <c r="E698" s="29">
        <f>단가대비표!O120</f>
        <v>0</v>
      </c>
      <c r="F698" s="32">
        <f>TRUNC(E698*D698,1)</f>
        <v>0</v>
      </c>
      <c r="G698" s="29">
        <f>단가대비표!P120</f>
        <v>172698</v>
      </c>
      <c r="H698" s="32">
        <f>TRUNC(G698*D698,1)</f>
        <v>17269.8</v>
      </c>
      <c r="I698" s="29">
        <f>단가대비표!V120</f>
        <v>0</v>
      </c>
      <c r="J698" s="32">
        <f>TRUNC(I698*D698,1)</f>
        <v>0</v>
      </c>
      <c r="K698" s="29">
        <f t="shared" si="161"/>
        <v>172698</v>
      </c>
      <c r="L698" s="32">
        <f t="shared" si="161"/>
        <v>17269.8</v>
      </c>
      <c r="M698" s="26" t="s">
        <v>52</v>
      </c>
      <c r="N698" s="1" t="s">
        <v>1074</v>
      </c>
      <c r="O698" s="1" t="s">
        <v>780</v>
      </c>
      <c r="P698" s="1" t="s">
        <v>64</v>
      </c>
      <c r="Q698" s="1" t="s">
        <v>64</v>
      </c>
      <c r="R698" s="1" t="s">
        <v>63</v>
      </c>
      <c r="V698">
        <v>1</v>
      </c>
      <c r="AV698" s="1" t="s">
        <v>52</v>
      </c>
      <c r="AW698" s="1" t="s">
        <v>1416</v>
      </c>
      <c r="AX698" s="1" t="s">
        <v>52</v>
      </c>
      <c r="AY698" s="1" t="s">
        <v>52</v>
      </c>
      <c r="AZ698" s="1" t="s">
        <v>52</v>
      </c>
    </row>
    <row r="699" spans="1:52" ht="30" customHeight="1" x14ac:dyDescent="0.3">
      <c r="A699" s="26" t="s">
        <v>1085</v>
      </c>
      <c r="B699" s="26" t="s">
        <v>624</v>
      </c>
      <c r="C699" s="26" t="s">
        <v>625</v>
      </c>
      <c r="D699" s="27">
        <v>0.2</v>
      </c>
      <c r="E699" s="29">
        <f>단가대비표!O129</f>
        <v>0</v>
      </c>
      <c r="F699" s="32">
        <f>TRUNC(E699*D699,1)</f>
        <v>0</v>
      </c>
      <c r="G699" s="29">
        <f>단가대비표!P129</f>
        <v>410182</v>
      </c>
      <c r="H699" s="32">
        <f>TRUNC(G699*D699,1)</f>
        <v>82036.399999999994</v>
      </c>
      <c r="I699" s="29">
        <f>단가대비표!V129</f>
        <v>0</v>
      </c>
      <c r="J699" s="32">
        <f>TRUNC(I699*D699,1)</f>
        <v>0</v>
      </c>
      <c r="K699" s="29">
        <f t="shared" si="161"/>
        <v>410182</v>
      </c>
      <c r="L699" s="32">
        <f t="shared" si="161"/>
        <v>82036.399999999994</v>
      </c>
      <c r="M699" s="26" t="s">
        <v>52</v>
      </c>
      <c r="N699" s="1" t="s">
        <v>1074</v>
      </c>
      <c r="O699" s="1" t="s">
        <v>1086</v>
      </c>
      <c r="P699" s="1" t="s">
        <v>64</v>
      </c>
      <c r="Q699" s="1" t="s">
        <v>64</v>
      </c>
      <c r="R699" s="1" t="s">
        <v>63</v>
      </c>
      <c r="V699">
        <v>1</v>
      </c>
      <c r="AV699" s="1" t="s">
        <v>52</v>
      </c>
      <c r="AW699" s="1" t="s">
        <v>1417</v>
      </c>
      <c r="AX699" s="1" t="s">
        <v>52</v>
      </c>
      <c r="AY699" s="1" t="s">
        <v>52</v>
      </c>
      <c r="AZ699" s="1" t="s">
        <v>52</v>
      </c>
    </row>
    <row r="700" spans="1:52" ht="30" customHeight="1" x14ac:dyDescent="0.3">
      <c r="A700" s="26" t="s">
        <v>696</v>
      </c>
      <c r="B700" s="26" t="s">
        <v>697</v>
      </c>
      <c r="C700" s="26" t="s">
        <v>556</v>
      </c>
      <c r="D700" s="27">
        <v>1</v>
      </c>
      <c r="E700" s="29">
        <f>TRUNC(SUMIF(V697:V700, RIGHTB(O700, 1), H697:H700)*U700, 2)</f>
        <v>2979.18</v>
      </c>
      <c r="F700" s="32">
        <f>TRUNC(E700*D700,1)</f>
        <v>2979.1</v>
      </c>
      <c r="G700" s="29">
        <v>0</v>
      </c>
      <c r="H700" s="32">
        <f>TRUNC(G700*D700,1)</f>
        <v>0</v>
      </c>
      <c r="I700" s="29">
        <v>0</v>
      </c>
      <c r="J700" s="32">
        <f>TRUNC(I700*D700,1)</f>
        <v>0</v>
      </c>
      <c r="K700" s="29">
        <f t="shared" si="161"/>
        <v>2979.1</v>
      </c>
      <c r="L700" s="32">
        <f t="shared" si="161"/>
        <v>2979.1</v>
      </c>
      <c r="M700" s="26" t="s">
        <v>52</v>
      </c>
      <c r="N700" s="1" t="s">
        <v>1074</v>
      </c>
      <c r="O700" s="1" t="s">
        <v>557</v>
      </c>
      <c r="P700" s="1" t="s">
        <v>64</v>
      </c>
      <c r="Q700" s="1" t="s">
        <v>64</v>
      </c>
      <c r="R700" s="1" t="s">
        <v>64</v>
      </c>
      <c r="S700">
        <v>1</v>
      </c>
      <c r="T700">
        <v>0</v>
      </c>
      <c r="U700">
        <v>0.03</v>
      </c>
      <c r="AV700" s="1" t="s">
        <v>52</v>
      </c>
      <c r="AW700" s="1" t="s">
        <v>1418</v>
      </c>
      <c r="AX700" s="1" t="s">
        <v>52</v>
      </c>
      <c r="AY700" s="1" t="s">
        <v>52</v>
      </c>
      <c r="AZ700" s="1" t="s">
        <v>52</v>
      </c>
    </row>
    <row r="701" spans="1:52" ht="30" customHeight="1" x14ac:dyDescent="0.3">
      <c r="A701" s="26" t="s">
        <v>631</v>
      </c>
      <c r="B701" s="26" t="s">
        <v>52</v>
      </c>
      <c r="C701" s="26" t="s">
        <v>52</v>
      </c>
      <c r="D701" s="27"/>
      <c r="E701" s="29"/>
      <c r="F701" s="32">
        <f>TRUNC(SUMIF(N697:N700, N696, F697:F700),0)</f>
        <v>6360</v>
      </c>
      <c r="G701" s="29"/>
      <c r="H701" s="32">
        <f>TRUNC(SUMIF(N697:N700, N696, H697:H700),0)</f>
        <v>99306</v>
      </c>
      <c r="I701" s="29"/>
      <c r="J701" s="32">
        <f>TRUNC(SUMIF(N697:N700, N696, J697:J700),0)</f>
        <v>0</v>
      </c>
      <c r="K701" s="29"/>
      <c r="L701" s="32">
        <f>F701+H701+J701</f>
        <v>105666</v>
      </c>
      <c r="M701" s="26" t="s">
        <v>52</v>
      </c>
      <c r="N701" s="1" t="s">
        <v>166</v>
      </c>
      <c r="O701" s="1" t="s">
        <v>166</v>
      </c>
      <c r="P701" s="1" t="s">
        <v>52</v>
      </c>
      <c r="Q701" s="1" t="s">
        <v>52</v>
      </c>
      <c r="R701" s="1" t="s">
        <v>52</v>
      </c>
      <c r="AV701" s="1" t="s">
        <v>52</v>
      </c>
      <c r="AW701" s="1" t="s">
        <v>52</v>
      </c>
      <c r="AX701" s="1" t="s">
        <v>52</v>
      </c>
      <c r="AY701" s="1" t="s">
        <v>52</v>
      </c>
      <c r="AZ701" s="1" t="s">
        <v>52</v>
      </c>
    </row>
    <row r="702" spans="1:52" ht="30" customHeight="1" x14ac:dyDescent="0.3">
      <c r="A702" s="27"/>
      <c r="B702" s="27"/>
      <c r="C702" s="27"/>
      <c r="D702" s="27"/>
      <c r="E702" s="29"/>
      <c r="F702" s="32"/>
      <c r="G702" s="29"/>
      <c r="H702" s="32"/>
      <c r="I702" s="29"/>
      <c r="J702" s="32"/>
      <c r="K702" s="29"/>
      <c r="L702" s="32"/>
      <c r="M702" s="27"/>
    </row>
    <row r="703" spans="1:52" ht="30" customHeight="1" x14ac:dyDescent="0.3">
      <c r="A703" s="23" t="s">
        <v>1419</v>
      </c>
      <c r="B703" s="24"/>
      <c r="C703" s="24"/>
      <c r="D703" s="24"/>
      <c r="E703" s="28"/>
      <c r="F703" s="31"/>
      <c r="G703" s="28"/>
      <c r="H703" s="31"/>
      <c r="I703" s="28"/>
      <c r="J703" s="31"/>
      <c r="K703" s="28"/>
      <c r="L703" s="31"/>
      <c r="M703" s="25"/>
      <c r="N703" s="1" t="s">
        <v>135</v>
      </c>
    </row>
    <row r="704" spans="1:52" ht="30" customHeight="1" x14ac:dyDescent="0.3">
      <c r="A704" s="26" t="s">
        <v>131</v>
      </c>
      <c r="B704" s="26" t="s">
        <v>132</v>
      </c>
      <c r="C704" s="26" t="s">
        <v>133</v>
      </c>
      <c r="D704" s="27">
        <v>1</v>
      </c>
      <c r="E704" s="29">
        <f>단가대비표!O59</f>
        <v>8712</v>
      </c>
      <c r="F704" s="32">
        <f>TRUNC(E704*D704,1)</f>
        <v>8712</v>
      </c>
      <c r="G704" s="29">
        <f>단가대비표!P59</f>
        <v>0</v>
      </c>
      <c r="H704" s="32">
        <f>TRUNC(G704*D704,1)</f>
        <v>0</v>
      </c>
      <c r="I704" s="29">
        <f>단가대비표!V59</f>
        <v>0</v>
      </c>
      <c r="J704" s="32">
        <f>TRUNC(I704*D704,1)</f>
        <v>0</v>
      </c>
      <c r="K704" s="29">
        <f t="shared" ref="K704:L707" si="162">TRUNC(E704+G704+I704,1)</f>
        <v>8712</v>
      </c>
      <c r="L704" s="32">
        <f t="shared" si="162"/>
        <v>8712</v>
      </c>
      <c r="M704" s="26" t="s">
        <v>52</v>
      </c>
      <c r="N704" s="1" t="s">
        <v>135</v>
      </c>
      <c r="O704" s="1" t="s">
        <v>1420</v>
      </c>
      <c r="P704" s="1" t="s">
        <v>64</v>
      </c>
      <c r="Q704" s="1" t="s">
        <v>64</v>
      </c>
      <c r="R704" s="1" t="s">
        <v>63</v>
      </c>
      <c r="AV704" s="1" t="s">
        <v>52</v>
      </c>
      <c r="AW704" s="1" t="s">
        <v>1421</v>
      </c>
      <c r="AX704" s="1" t="s">
        <v>52</v>
      </c>
      <c r="AY704" s="1" t="s">
        <v>52</v>
      </c>
      <c r="AZ704" s="1" t="s">
        <v>52</v>
      </c>
    </row>
    <row r="705" spans="1:52" ht="30" customHeight="1" x14ac:dyDescent="0.3">
      <c r="A705" s="26" t="s">
        <v>779</v>
      </c>
      <c r="B705" s="26" t="s">
        <v>624</v>
      </c>
      <c r="C705" s="26" t="s">
        <v>625</v>
      </c>
      <c r="D705" s="27">
        <v>0.1</v>
      </c>
      <c r="E705" s="29">
        <f>단가대비표!O120</f>
        <v>0</v>
      </c>
      <c r="F705" s="32">
        <f>TRUNC(E705*D705,1)</f>
        <v>0</v>
      </c>
      <c r="G705" s="29">
        <f>단가대비표!P120</f>
        <v>172698</v>
      </c>
      <c r="H705" s="32">
        <f>TRUNC(G705*D705,1)</f>
        <v>17269.8</v>
      </c>
      <c r="I705" s="29">
        <f>단가대비표!V120</f>
        <v>0</v>
      </c>
      <c r="J705" s="32">
        <f>TRUNC(I705*D705,1)</f>
        <v>0</v>
      </c>
      <c r="K705" s="29">
        <f t="shared" si="162"/>
        <v>172698</v>
      </c>
      <c r="L705" s="32">
        <f t="shared" si="162"/>
        <v>17269.8</v>
      </c>
      <c r="M705" s="26" t="s">
        <v>52</v>
      </c>
      <c r="N705" s="1" t="s">
        <v>135</v>
      </c>
      <c r="O705" s="1" t="s">
        <v>780</v>
      </c>
      <c r="P705" s="1" t="s">
        <v>64</v>
      </c>
      <c r="Q705" s="1" t="s">
        <v>64</v>
      </c>
      <c r="R705" s="1" t="s">
        <v>63</v>
      </c>
      <c r="V705">
        <v>1</v>
      </c>
      <c r="AV705" s="1" t="s">
        <v>52</v>
      </c>
      <c r="AW705" s="1" t="s">
        <v>1422</v>
      </c>
      <c r="AX705" s="1" t="s">
        <v>52</v>
      </c>
      <c r="AY705" s="1" t="s">
        <v>52</v>
      </c>
      <c r="AZ705" s="1" t="s">
        <v>52</v>
      </c>
    </row>
    <row r="706" spans="1:52" ht="30" customHeight="1" x14ac:dyDescent="0.3">
      <c r="A706" s="26" t="s">
        <v>1085</v>
      </c>
      <c r="B706" s="26" t="s">
        <v>624</v>
      </c>
      <c r="C706" s="26" t="s">
        <v>625</v>
      </c>
      <c r="D706" s="27">
        <v>0.2</v>
      </c>
      <c r="E706" s="29">
        <f>단가대비표!O129</f>
        <v>0</v>
      </c>
      <c r="F706" s="32">
        <f>TRUNC(E706*D706,1)</f>
        <v>0</v>
      </c>
      <c r="G706" s="29">
        <f>단가대비표!P129</f>
        <v>410182</v>
      </c>
      <c r="H706" s="32">
        <f>TRUNC(G706*D706,1)</f>
        <v>82036.399999999994</v>
      </c>
      <c r="I706" s="29">
        <f>단가대비표!V129</f>
        <v>0</v>
      </c>
      <c r="J706" s="32">
        <f>TRUNC(I706*D706,1)</f>
        <v>0</v>
      </c>
      <c r="K706" s="29">
        <f t="shared" si="162"/>
        <v>410182</v>
      </c>
      <c r="L706" s="32">
        <f t="shared" si="162"/>
        <v>82036.399999999994</v>
      </c>
      <c r="M706" s="26" t="s">
        <v>52</v>
      </c>
      <c r="N706" s="1" t="s">
        <v>135</v>
      </c>
      <c r="O706" s="1" t="s">
        <v>1086</v>
      </c>
      <c r="P706" s="1" t="s">
        <v>64</v>
      </c>
      <c r="Q706" s="1" t="s">
        <v>64</v>
      </c>
      <c r="R706" s="1" t="s">
        <v>63</v>
      </c>
      <c r="V706">
        <v>1</v>
      </c>
      <c r="AV706" s="1" t="s">
        <v>52</v>
      </c>
      <c r="AW706" s="1" t="s">
        <v>1423</v>
      </c>
      <c r="AX706" s="1" t="s">
        <v>52</v>
      </c>
      <c r="AY706" s="1" t="s">
        <v>52</v>
      </c>
      <c r="AZ706" s="1" t="s">
        <v>52</v>
      </c>
    </row>
    <row r="707" spans="1:52" ht="30" customHeight="1" x14ac:dyDescent="0.3">
      <c r="A707" s="26" t="s">
        <v>696</v>
      </c>
      <c r="B707" s="26" t="s">
        <v>697</v>
      </c>
      <c r="C707" s="26" t="s">
        <v>556</v>
      </c>
      <c r="D707" s="27">
        <v>1</v>
      </c>
      <c r="E707" s="29">
        <f>TRUNC(SUMIF(V704:V707, RIGHTB(O707, 1), H704:H707)*U707, 2)</f>
        <v>2979.18</v>
      </c>
      <c r="F707" s="32">
        <f>TRUNC(E707*D707,1)</f>
        <v>2979.1</v>
      </c>
      <c r="G707" s="29">
        <v>0</v>
      </c>
      <c r="H707" s="32">
        <f>TRUNC(G707*D707,1)</f>
        <v>0</v>
      </c>
      <c r="I707" s="29">
        <v>0</v>
      </c>
      <c r="J707" s="32">
        <f>TRUNC(I707*D707,1)</f>
        <v>0</v>
      </c>
      <c r="K707" s="29">
        <f t="shared" si="162"/>
        <v>2979.1</v>
      </c>
      <c r="L707" s="32">
        <f t="shared" si="162"/>
        <v>2979.1</v>
      </c>
      <c r="M707" s="26" t="s">
        <v>52</v>
      </c>
      <c r="N707" s="1" t="s">
        <v>135</v>
      </c>
      <c r="O707" s="1" t="s">
        <v>557</v>
      </c>
      <c r="P707" s="1" t="s">
        <v>64</v>
      </c>
      <c r="Q707" s="1" t="s">
        <v>64</v>
      </c>
      <c r="R707" s="1" t="s">
        <v>64</v>
      </c>
      <c r="S707">
        <v>1</v>
      </c>
      <c r="T707">
        <v>0</v>
      </c>
      <c r="U707">
        <v>0.03</v>
      </c>
      <c r="AV707" s="1" t="s">
        <v>52</v>
      </c>
      <c r="AW707" s="1" t="s">
        <v>1424</v>
      </c>
      <c r="AX707" s="1" t="s">
        <v>52</v>
      </c>
      <c r="AY707" s="1" t="s">
        <v>52</v>
      </c>
      <c r="AZ707" s="1" t="s">
        <v>52</v>
      </c>
    </row>
    <row r="708" spans="1:52" ht="30" customHeight="1" x14ac:dyDescent="0.3">
      <c r="A708" s="26" t="s">
        <v>631</v>
      </c>
      <c r="B708" s="26" t="s">
        <v>52</v>
      </c>
      <c r="C708" s="26" t="s">
        <v>52</v>
      </c>
      <c r="D708" s="27"/>
      <c r="E708" s="29"/>
      <c r="F708" s="32">
        <f>TRUNC(SUMIF(N704:N707, N703, F704:F707),0)</f>
        <v>11691</v>
      </c>
      <c r="G708" s="29"/>
      <c r="H708" s="32">
        <f>TRUNC(SUMIF(N704:N707, N703, H704:H707),0)</f>
        <v>99306</v>
      </c>
      <c r="I708" s="29"/>
      <c r="J708" s="32">
        <f>TRUNC(SUMIF(N704:N707, N703, J704:J707),0)</f>
        <v>0</v>
      </c>
      <c r="K708" s="29"/>
      <c r="L708" s="32">
        <f>F708+H708+J708</f>
        <v>110997</v>
      </c>
      <c r="M708" s="26" t="s">
        <v>52</v>
      </c>
      <c r="N708" s="1" t="s">
        <v>166</v>
      </c>
      <c r="O708" s="1" t="s">
        <v>166</v>
      </c>
      <c r="P708" s="1" t="s">
        <v>52</v>
      </c>
      <c r="Q708" s="1" t="s">
        <v>52</v>
      </c>
      <c r="R708" s="1" t="s">
        <v>52</v>
      </c>
      <c r="AV708" s="1" t="s">
        <v>52</v>
      </c>
      <c r="AW708" s="1" t="s">
        <v>52</v>
      </c>
      <c r="AX708" s="1" t="s">
        <v>52</v>
      </c>
      <c r="AY708" s="1" t="s">
        <v>52</v>
      </c>
      <c r="AZ708" s="1" t="s">
        <v>52</v>
      </c>
    </row>
    <row r="709" spans="1:52" ht="30" customHeight="1" x14ac:dyDescent="0.3">
      <c r="A709" s="27"/>
      <c r="B709" s="27"/>
      <c r="C709" s="27"/>
      <c r="D709" s="27"/>
      <c r="E709" s="29"/>
      <c r="F709" s="32"/>
      <c r="G709" s="29"/>
      <c r="H709" s="32"/>
      <c r="I709" s="29"/>
      <c r="J709" s="32"/>
      <c r="K709" s="29"/>
      <c r="L709" s="32"/>
      <c r="M709" s="27"/>
    </row>
    <row r="710" spans="1:52" ht="30" customHeight="1" x14ac:dyDescent="0.3">
      <c r="A710" s="23" t="s">
        <v>1425</v>
      </c>
      <c r="B710" s="24"/>
      <c r="C710" s="24"/>
      <c r="D710" s="24"/>
      <c r="E710" s="28"/>
      <c r="F710" s="31"/>
      <c r="G710" s="28"/>
      <c r="H710" s="31"/>
      <c r="I710" s="28"/>
      <c r="J710" s="31"/>
      <c r="K710" s="28"/>
      <c r="L710" s="31"/>
      <c r="M710" s="25"/>
      <c r="N710" s="1" t="s">
        <v>460</v>
      </c>
    </row>
    <row r="711" spans="1:52" ht="30" customHeight="1" x14ac:dyDescent="0.3">
      <c r="A711" s="26" t="s">
        <v>1426</v>
      </c>
      <c r="B711" s="26" t="s">
        <v>1427</v>
      </c>
      <c r="C711" s="26" t="s">
        <v>162</v>
      </c>
      <c r="D711" s="27">
        <v>25</v>
      </c>
      <c r="E711" s="29">
        <f>단가대비표!O139</f>
        <v>1100000</v>
      </c>
      <c r="F711" s="32">
        <f t="shared" ref="F711:F721" si="163">TRUNC(E711*D711,1)</f>
        <v>27500000</v>
      </c>
      <c r="G711" s="29">
        <f>단가대비표!P139</f>
        <v>0</v>
      </c>
      <c r="H711" s="32">
        <f t="shared" ref="H711:H721" si="164">TRUNC(G711*D711,1)</f>
        <v>0</v>
      </c>
      <c r="I711" s="29">
        <f>단가대비표!V139</f>
        <v>0</v>
      </c>
      <c r="J711" s="32">
        <f t="shared" ref="J711:J721" si="165">TRUNC(I711*D711,1)</f>
        <v>0</v>
      </c>
      <c r="K711" s="29">
        <f t="shared" ref="K711:K721" si="166">TRUNC(E711+G711+I711,1)</f>
        <v>1100000</v>
      </c>
      <c r="L711" s="32">
        <f t="shared" ref="L711:L721" si="167">TRUNC(F711+H711+J711,1)</f>
        <v>27500000</v>
      </c>
      <c r="M711" s="26" t="s">
        <v>52</v>
      </c>
      <c r="N711" s="1" t="s">
        <v>460</v>
      </c>
      <c r="O711" s="1" t="s">
        <v>1428</v>
      </c>
      <c r="P711" s="1" t="s">
        <v>64</v>
      </c>
      <c r="Q711" s="1" t="s">
        <v>64</v>
      </c>
      <c r="R711" s="1" t="s">
        <v>63</v>
      </c>
      <c r="V711">
        <v>1</v>
      </c>
      <c r="AV711" s="1" t="s">
        <v>52</v>
      </c>
      <c r="AW711" s="1" t="s">
        <v>1429</v>
      </c>
      <c r="AX711" s="1" t="s">
        <v>52</v>
      </c>
      <c r="AY711" s="1" t="s">
        <v>52</v>
      </c>
      <c r="AZ711" s="1" t="s">
        <v>52</v>
      </c>
    </row>
    <row r="712" spans="1:52" ht="30" customHeight="1" x14ac:dyDescent="0.3">
      <c r="A712" s="26" t="s">
        <v>1430</v>
      </c>
      <c r="B712" s="26" t="s">
        <v>1427</v>
      </c>
      <c r="C712" s="26" t="s">
        <v>162</v>
      </c>
      <c r="D712" s="27">
        <v>5</v>
      </c>
      <c r="E712" s="29">
        <f>단가대비표!O140</f>
        <v>1100000</v>
      </c>
      <c r="F712" s="32">
        <f t="shared" si="163"/>
        <v>5500000</v>
      </c>
      <c r="G712" s="29">
        <f>단가대비표!P140</f>
        <v>0</v>
      </c>
      <c r="H712" s="32">
        <f t="shared" si="164"/>
        <v>0</v>
      </c>
      <c r="I712" s="29">
        <f>단가대비표!V140</f>
        <v>0</v>
      </c>
      <c r="J712" s="32">
        <f t="shared" si="165"/>
        <v>0</v>
      </c>
      <c r="K712" s="29">
        <f t="shared" si="166"/>
        <v>1100000</v>
      </c>
      <c r="L712" s="32">
        <f t="shared" si="167"/>
        <v>5500000</v>
      </c>
      <c r="M712" s="26" t="s">
        <v>52</v>
      </c>
      <c r="N712" s="1" t="s">
        <v>460</v>
      </c>
      <c r="O712" s="1" t="s">
        <v>1431</v>
      </c>
      <c r="P712" s="1" t="s">
        <v>64</v>
      </c>
      <c r="Q712" s="1" t="s">
        <v>64</v>
      </c>
      <c r="R712" s="1" t="s">
        <v>63</v>
      </c>
      <c r="V712">
        <v>1</v>
      </c>
      <c r="AV712" s="1" t="s">
        <v>52</v>
      </c>
      <c r="AW712" s="1" t="s">
        <v>1432</v>
      </c>
      <c r="AX712" s="1" t="s">
        <v>52</v>
      </c>
      <c r="AY712" s="1" t="s">
        <v>52</v>
      </c>
      <c r="AZ712" s="1" t="s">
        <v>52</v>
      </c>
    </row>
    <row r="713" spans="1:52" ht="30" customHeight="1" x14ac:dyDescent="0.3">
      <c r="A713" s="26" t="s">
        <v>1433</v>
      </c>
      <c r="B713" s="26" t="s">
        <v>1434</v>
      </c>
      <c r="C713" s="26" t="s">
        <v>162</v>
      </c>
      <c r="D713" s="27">
        <v>1</v>
      </c>
      <c r="E713" s="29">
        <f>단가대비표!O141</f>
        <v>8000000</v>
      </c>
      <c r="F713" s="32">
        <f t="shared" si="163"/>
        <v>8000000</v>
      </c>
      <c r="G713" s="29">
        <f>단가대비표!P141</f>
        <v>0</v>
      </c>
      <c r="H713" s="32">
        <f t="shared" si="164"/>
        <v>0</v>
      </c>
      <c r="I713" s="29">
        <f>단가대비표!V141</f>
        <v>0</v>
      </c>
      <c r="J713" s="32">
        <f t="shared" si="165"/>
        <v>0</v>
      </c>
      <c r="K713" s="29">
        <f t="shared" si="166"/>
        <v>8000000</v>
      </c>
      <c r="L713" s="32">
        <f t="shared" si="167"/>
        <v>8000000</v>
      </c>
      <c r="M713" s="26" t="s">
        <v>52</v>
      </c>
      <c r="N713" s="1" t="s">
        <v>460</v>
      </c>
      <c r="O713" s="1" t="s">
        <v>1435</v>
      </c>
      <c r="P713" s="1" t="s">
        <v>64</v>
      </c>
      <c r="Q713" s="1" t="s">
        <v>64</v>
      </c>
      <c r="R713" s="1" t="s">
        <v>63</v>
      </c>
      <c r="V713">
        <v>1</v>
      </c>
      <c r="AV713" s="1" t="s">
        <v>52</v>
      </c>
      <c r="AW713" s="1" t="s">
        <v>1436</v>
      </c>
      <c r="AX713" s="1" t="s">
        <v>52</v>
      </c>
      <c r="AY713" s="1" t="s">
        <v>52</v>
      </c>
      <c r="AZ713" s="1" t="s">
        <v>52</v>
      </c>
    </row>
    <row r="714" spans="1:52" ht="30" customHeight="1" x14ac:dyDescent="0.3">
      <c r="A714" s="26" t="s">
        <v>1437</v>
      </c>
      <c r="B714" s="26" t="s">
        <v>1438</v>
      </c>
      <c r="C714" s="26" t="s">
        <v>162</v>
      </c>
      <c r="D714" s="27">
        <v>3</v>
      </c>
      <c r="E714" s="29">
        <f>단가대비표!O142</f>
        <v>800000</v>
      </c>
      <c r="F714" s="32">
        <f t="shared" si="163"/>
        <v>2400000</v>
      </c>
      <c r="G714" s="29">
        <f>단가대비표!P142</f>
        <v>0</v>
      </c>
      <c r="H714" s="32">
        <f t="shared" si="164"/>
        <v>0</v>
      </c>
      <c r="I714" s="29">
        <f>단가대비표!V142</f>
        <v>0</v>
      </c>
      <c r="J714" s="32">
        <f t="shared" si="165"/>
        <v>0</v>
      </c>
      <c r="K714" s="29">
        <f t="shared" si="166"/>
        <v>800000</v>
      </c>
      <c r="L714" s="32">
        <f t="shared" si="167"/>
        <v>2400000</v>
      </c>
      <c r="M714" s="26" t="s">
        <v>52</v>
      </c>
      <c r="N714" s="1" t="s">
        <v>460</v>
      </c>
      <c r="O714" s="1" t="s">
        <v>1439</v>
      </c>
      <c r="P714" s="1" t="s">
        <v>64</v>
      </c>
      <c r="Q714" s="1" t="s">
        <v>64</v>
      </c>
      <c r="R714" s="1" t="s">
        <v>63</v>
      </c>
      <c r="V714">
        <v>1</v>
      </c>
      <c r="AV714" s="1" t="s">
        <v>52</v>
      </c>
      <c r="AW714" s="1" t="s">
        <v>1440</v>
      </c>
      <c r="AX714" s="1" t="s">
        <v>52</v>
      </c>
      <c r="AY714" s="1" t="s">
        <v>52</v>
      </c>
      <c r="AZ714" s="1" t="s">
        <v>52</v>
      </c>
    </row>
    <row r="715" spans="1:52" ht="30" customHeight="1" x14ac:dyDescent="0.3">
      <c r="A715" s="26" t="s">
        <v>1441</v>
      </c>
      <c r="B715" s="26" t="s">
        <v>1442</v>
      </c>
      <c r="C715" s="26" t="s">
        <v>162</v>
      </c>
      <c r="D715" s="27">
        <v>1</v>
      </c>
      <c r="E715" s="29">
        <f>단가대비표!O143</f>
        <v>350000</v>
      </c>
      <c r="F715" s="32">
        <f t="shared" si="163"/>
        <v>350000</v>
      </c>
      <c r="G715" s="29">
        <f>단가대비표!P143</f>
        <v>0</v>
      </c>
      <c r="H715" s="32">
        <f t="shared" si="164"/>
        <v>0</v>
      </c>
      <c r="I715" s="29">
        <f>단가대비표!V143</f>
        <v>0</v>
      </c>
      <c r="J715" s="32">
        <f t="shared" si="165"/>
        <v>0</v>
      </c>
      <c r="K715" s="29">
        <f t="shared" si="166"/>
        <v>350000</v>
      </c>
      <c r="L715" s="32">
        <f t="shared" si="167"/>
        <v>350000</v>
      </c>
      <c r="M715" s="26" t="s">
        <v>52</v>
      </c>
      <c r="N715" s="1" t="s">
        <v>460</v>
      </c>
      <c r="O715" s="1" t="s">
        <v>1443</v>
      </c>
      <c r="P715" s="1" t="s">
        <v>64</v>
      </c>
      <c r="Q715" s="1" t="s">
        <v>64</v>
      </c>
      <c r="R715" s="1" t="s">
        <v>63</v>
      </c>
      <c r="V715">
        <v>1</v>
      </c>
      <c r="AV715" s="1" t="s">
        <v>52</v>
      </c>
      <c r="AW715" s="1" t="s">
        <v>1444</v>
      </c>
      <c r="AX715" s="1" t="s">
        <v>52</v>
      </c>
      <c r="AY715" s="1" t="s">
        <v>52</v>
      </c>
      <c r="AZ715" s="1" t="s">
        <v>52</v>
      </c>
    </row>
    <row r="716" spans="1:52" ht="30" customHeight="1" x14ac:dyDescent="0.3">
      <c r="A716" s="26" t="s">
        <v>1445</v>
      </c>
      <c r="B716" s="26" t="s">
        <v>1446</v>
      </c>
      <c r="C716" s="26" t="s">
        <v>162</v>
      </c>
      <c r="D716" s="27">
        <v>1</v>
      </c>
      <c r="E716" s="29">
        <f>단가대비표!O144</f>
        <v>2100000</v>
      </c>
      <c r="F716" s="32">
        <f t="shared" si="163"/>
        <v>2100000</v>
      </c>
      <c r="G716" s="29">
        <f>단가대비표!P144</f>
        <v>0</v>
      </c>
      <c r="H716" s="32">
        <f t="shared" si="164"/>
        <v>0</v>
      </c>
      <c r="I716" s="29">
        <f>단가대비표!V144</f>
        <v>0</v>
      </c>
      <c r="J716" s="32">
        <f t="shared" si="165"/>
        <v>0</v>
      </c>
      <c r="K716" s="29">
        <f t="shared" si="166"/>
        <v>2100000</v>
      </c>
      <c r="L716" s="32">
        <f t="shared" si="167"/>
        <v>2100000</v>
      </c>
      <c r="M716" s="26" t="s">
        <v>52</v>
      </c>
      <c r="N716" s="1" t="s">
        <v>460</v>
      </c>
      <c r="O716" s="1" t="s">
        <v>1447</v>
      </c>
      <c r="P716" s="1" t="s">
        <v>64</v>
      </c>
      <c r="Q716" s="1" t="s">
        <v>64</v>
      </c>
      <c r="R716" s="1" t="s">
        <v>63</v>
      </c>
      <c r="V716">
        <v>1</v>
      </c>
      <c r="AV716" s="1" t="s">
        <v>52</v>
      </c>
      <c r="AW716" s="1" t="s">
        <v>1448</v>
      </c>
      <c r="AX716" s="1" t="s">
        <v>52</v>
      </c>
      <c r="AY716" s="1" t="s">
        <v>52</v>
      </c>
      <c r="AZ716" s="1" t="s">
        <v>52</v>
      </c>
    </row>
    <row r="717" spans="1:52" ht="30" customHeight="1" x14ac:dyDescent="0.3">
      <c r="A717" s="26" t="s">
        <v>1441</v>
      </c>
      <c r="B717" s="26" t="s">
        <v>1449</v>
      </c>
      <c r="C717" s="26" t="s">
        <v>162</v>
      </c>
      <c r="D717" s="27">
        <v>1</v>
      </c>
      <c r="E717" s="29">
        <f>단가대비표!O145</f>
        <v>450000</v>
      </c>
      <c r="F717" s="32">
        <f t="shared" si="163"/>
        <v>450000</v>
      </c>
      <c r="G717" s="29">
        <f>단가대비표!P145</f>
        <v>0</v>
      </c>
      <c r="H717" s="32">
        <f t="shared" si="164"/>
        <v>0</v>
      </c>
      <c r="I717" s="29">
        <f>단가대비표!V145</f>
        <v>0</v>
      </c>
      <c r="J717" s="32">
        <f t="shared" si="165"/>
        <v>0</v>
      </c>
      <c r="K717" s="29">
        <f t="shared" si="166"/>
        <v>450000</v>
      </c>
      <c r="L717" s="32">
        <f t="shared" si="167"/>
        <v>450000</v>
      </c>
      <c r="M717" s="26" t="s">
        <v>52</v>
      </c>
      <c r="N717" s="1" t="s">
        <v>460</v>
      </c>
      <c r="O717" s="1" t="s">
        <v>1450</v>
      </c>
      <c r="P717" s="1" t="s">
        <v>64</v>
      </c>
      <c r="Q717" s="1" t="s">
        <v>64</v>
      </c>
      <c r="R717" s="1" t="s">
        <v>63</v>
      </c>
      <c r="V717">
        <v>1</v>
      </c>
      <c r="AV717" s="1" t="s">
        <v>52</v>
      </c>
      <c r="AW717" s="1" t="s">
        <v>1451</v>
      </c>
      <c r="AX717" s="1" t="s">
        <v>52</v>
      </c>
      <c r="AY717" s="1" t="s">
        <v>52</v>
      </c>
      <c r="AZ717" s="1" t="s">
        <v>52</v>
      </c>
    </row>
    <row r="718" spans="1:52" ht="30" customHeight="1" x14ac:dyDescent="0.3">
      <c r="A718" s="26" t="s">
        <v>1452</v>
      </c>
      <c r="B718" s="26" t="s">
        <v>1453</v>
      </c>
      <c r="C718" s="26" t="s">
        <v>162</v>
      </c>
      <c r="D718" s="27">
        <v>2</v>
      </c>
      <c r="E718" s="29">
        <f>단가대비표!O146</f>
        <v>1100000</v>
      </c>
      <c r="F718" s="32">
        <f t="shared" si="163"/>
        <v>2200000</v>
      </c>
      <c r="G718" s="29">
        <f>단가대비표!P146</f>
        <v>0</v>
      </c>
      <c r="H718" s="32">
        <f t="shared" si="164"/>
        <v>0</v>
      </c>
      <c r="I718" s="29">
        <f>단가대비표!V146</f>
        <v>0</v>
      </c>
      <c r="J718" s="32">
        <f t="shared" si="165"/>
        <v>0</v>
      </c>
      <c r="K718" s="29">
        <f t="shared" si="166"/>
        <v>1100000</v>
      </c>
      <c r="L718" s="32">
        <f t="shared" si="167"/>
        <v>2200000</v>
      </c>
      <c r="M718" s="26" t="s">
        <v>52</v>
      </c>
      <c r="N718" s="1" t="s">
        <v>460</v>
      </c>
      <c r="O718" s="1" t="s">
        <v>1454</v>
      </c>
      <c r="P718" s="1" t="s">
        <v>64</v>
      </c>
      <c r="Q718" s="1" t="s">
        <v>64</v>
      </c>
      <c r="R718" s="1" t="s">
        <v>63</v>
      </c>
      <c r="V718">
        <v>1</v>
      </c>
      <c r="AV718" s="1" t="s">
        <v>52</v>
      </c>
      <c r="AW718" s="1" t="s">
        <v>1455</v>
      </c>
      <c r="AX718" s="1" t="s">
        <v>52</v>
      </c>
      <c r="AY718" s="1" t="s">
        <v>52</v>
      </c>
      <c r="AZ718" s="1" t="s">
        <v>52</v>
      </c>
    </row>
    <row r="719" spans="1:52" ht="30" customHeight="1" x14ac:dyDescent="0.3">
      <c r="A719" s="26" t="s">
        <v>1456</v>
      </c>
      <c r="B719" s="26" t="s">
        <v>1457</v>
      </c>
      <c r="C719" s="26" t="s">
        <v>162</v>
      </c>
      <c r="D719" s="27">
        <v>1</v>
      </c>
      <c r="E719" s="29">
        <f>단가대비표!O147</f>
        <v>530000</v>
      </c>
      <c r="F719" s="32">
        <f t="shared" si="163"/>
        <v>530000</v>
      </c>
      <c r="G719" s="29">
        <f>단가대비표!P147</f>
        <v>0</v>
      </c>
      <c r="H719" s="32">
        <f t="shared" si="164"/>
        <v>0</v>
      </c>
      <c r="I719" s="29">
        <f>단가대비표!V147</f>
        <v>0</v>
      </c>
      <c r="J719" s="32">
        <f t="shared" si="165"/>
        <v>0</v>
      </c>
      <c r="K719" s="29">
        <f t="shared" si="166"/>
        <v>530000</v>
      </c>
      <c r="L719" s="32">
        <f t="shared" si="167"/>
        <v>530000</v>
      </c>
      <c r="M719" s="26" t="s">
        <v>52</v>
      </c>
      <c r="N719" s="1" t="s">
        <v>460</v>
      </c>
      <c r="O719" s="1" t="s">
        <v>1458</v>
      </c>
      <c r="P719" s="1" t="s">
        <v>64</v>
      </c>
      <c r="Q719" s="1" t="s">
        <v>64</v>
      </c>
      <c r="R719" s="1" t="s">
        <v>63</v>
      </c>
      <c r="V719">
        <v>1</v>
      </c>
      <c r="AV719" s="1" t="s">
        <v>52</v>
      </c>
      <c r="AW719" s="1" t="s">
        <v>1459</v>
      </c>
      <c r="AX719" s="1" t="s">
        <v>52</v>
      </c>
      <c r="AY719" s="1" t="s">
        <v>52</v>
      </c>
      <c r="AZ719" s="1" t="s">
        <v>52</v>
      </c>
    </row>
    <row r="720" spans="1:52" ht="30" customHeight="1" x14ac:dyDescent="0.3">
      <c r="A720" s="26" t="s">
        <v>1460</v>
      </c>
      <c r="B720" s="26" t="s">
        <v>1461</v>
      </c>
      <c r="C720" s="26" t="s">
        <v>162</v>
      </c>
      <c r="D720" s="27">
        <v>1</v>
      </c>
      <c r="E720" s="29">
        <f>단가대비표!O148</f>
        <v>1100000</v>
      </c>
      <c r="F720" s="32">
        <f t="shared" si="163"/>
        <v>1100000</v>
      </c>
      <c r="G720" s="29">
        <f>단가대비표!P148</f>
        <v>0</v>
      </c>
      <c r="H720" s="32">
        <f t="shared" si="164"/>
        <v>0</v>
      </c>
      <c r="I720" s="29">
        <f>단가대비표!V148</f>
        <v>0</v>
      </c>
      <c r="J720" s="32">
        <f t="shared" si="165"/>
        <v>0</v>
      </c>
      <c r="K720" s="29">
        <f t="shared" si="166"/>
        <v>1100000</v>
      </c>
      <c r="L720" s="32">
        <f t="shared" si="167"/>
        <v>1100000</v>
      </c>
      <c r="M720" s="26" t="s">
        <v>52</v>
      </c>
      <c r="N720" s="1" t="s">
        <v>460</v>
      </c>
      <c r="O720" s="1" t="s">
        <v>1462</v>
      </c>
      <c r="P720" s="1" t="s">
        <v>64</v>
      </c>
      <c r="Q720" s="1" t="s">
        <v>64</v>
      </c>
      <c r="R720" s="1" t="s">
        <v>63</v>
      </c>
      <c r="V720">
        <v>1</v>
      </c>
      <c r="AV720" s="1" t="s">
        <v>52</v>
      </c>
      <c r="AW720" s="1" t="s">
        <v>1463</v>
      </c>
      <c r="AX720" s="1" t="s">
        <v>52</v>
      </c>
      <c r="AY720" s="1" t="s">
        <v>52</v>
      </c>
      <c r="AZ720" s="1" t="s">
        <v>52</v>
      </c>
    </row>
    <row r="721" spans="1:52" ht="30" customHeight="1" x14ac:dyDescent="0.3">
      <c r="A721" s="26" t="s">
        <v>1464</v>
      </c>
      <c r="B721" s="26" t="s">
        <v>1465</v>
      </c>
      <c r="C721" s="26" t="s">
        <v>556</v>
      </c>
      <c r="D721" s="27">
        <v>1</v>
      </c>
      <c r="E721" s="29">
        <f>TRUNC(SUMIF(V711:V721, RIGHTB(O721, 1), L711:L721)*U721, 2)</f>
        <v>5013000</v>
      </c>
      <c r="F721" s="32">
        <f t="shared" si="163"/>
        <v>5013000</v>
      </c>
      <c r="G721" s="29">
        <v>0</v>
      </c>
      <c r="H721" s="32">
        <f t="shared" si="164"/>
        <v>0</v>
      </c>
      <c r="I721" s="29">
        <v>0</v>
      </c>
      <c r="J721" s="32">
        <f t="shared" si="165"/>
        <v>0</v>
      </c>
      <c r="K721" s="29">
        <f t="shared" si="166"/>
        <v>5013000</v>
      </c>
      <c r="L721" s="32">
        <f t="shared" si="167"/>
        <v>5013000</v>
      </c>
      <c r="M721" s="26" t="s">
        <v>52</v>
      </c>
      <c r="N721" s="1" t="s">
        <v>460</v>
      </c>
      <c r="O721" s="1" t="s">
        <v>557</v>
      </c>
      <c r="P721" s="1" t="s">
        <v>64</v>
      </c>
      <c r="Q721" s="1" t="s">
        <v>64</v>
      </c>
      <c r="R721" s="1" t="s">
        <v>64</v>
      </c>
      <c r="S721">
        <v>3</v>
      </c>
      <c r="T721">
        <v>0</v>
      </c>
      <c r="U721">
        <v>0.1</v>
      </c>
      <c r="AV721" s="1" t="s">
        <v>52</v>
      </c>
      <c r="AW721" s="1" t="s">
        <v>1466</v>
      </c>
      <c r="AX721" s="1" t="s">
        <v>52</v>
      </c>
      <c r="AY721" s="1" t="s">
        <v>52</v>
      </c>
      <c r="AZ721" s="1" t="s">
        <v>52</v>
      </c>
    </row>
    <row r="722" spans="1:52" ht="30" customHeight="1" x14ac:dyDescent="0.3">
      <c r="A722" s="26" t="s">
        <v>631</v>
      </c>
      <c r="B722" s="26" t="s">
        <v>52</v>
      </c>
      <c r="C722" s="26" t="s">
        <v>52</v>
      </c>
      <c r="D722" s="27"/>
      <c r="E722" s="29"/>
      <c r="F722" s="32">
        <f>TRUNC(SUMIF(N711:N721, N710, F711:F721),0)</f>
        <v>55143000</v>
      </c>
      <c r="G722" s="29"/>
      <c r="H722" s="32">
        <f>TRUNC(SUMIF(N711:N721, N710, H711:H721),0)</f>
        <v>0</v>
      </c>
      <c r="I722" s="29"/>
      <c r="J722" s="32">
        <f>TRUNC(SUMIF(N711:N721, N710, J711:J721),0)</f>
        <v>0</v>
      </c>
      <c r="K722" s="29"/>
      <c r="L722" s="32">
        <f>F722+H722+J722</f>
        <v>55143000</v>
      </c>
      <c r="M722" s="26" t="s">
        <v>52</v>
      </c>
      <c r="N722" s="1" t="s">
        <v>166</v>
      </c>
      <c r="O722" s="1" t="s">
        <v>166</v>
      </c>
      <c r="P722" s="1" t="s">
        <v>52</v>
      </c>
      <c r="Q722" s="1" t="s">
        <v>52</v>
      </c>
      <c r="R722" s="1" t="s">
        <v>52</v>
      </c>
      <c r="AV722" s="1" t="s">
        <v>52</v>
      </c>
      <c r="AW722" s="1" t="s">
        <v>52</v>
      </c>
      <c r="AX722" s="1" t="s">
        <v>52</v>
      </c>
      <c r="AY722" s="1" t="s">
        <v>52</v>
      </c>
      <c r="AZ722" s="1" t="s">
        <v>52</v>
      </c>
    </row>
    <row r="723" spans="1:52" ht="30" customHeight="1" x14ac:dyDescent="0.3">
      <c r="A723" s="27"/>
      <c r="B723" s="27"/>
      <c r="C723" s="27"/>
      <c r="D723" s="27"/>
      <c r="E723" s="29"/>
      <c r="F723" s="32"/>
      <c r="G723" s="29"/>
      <c r="H723" s="32"/>
      <c r="I723" s="29"/>
      <c r="J723" s="32"/>
      <c r="K723" s="29"/>
      <c r="L723" s="32"/>
      <c r="M723" s="27"/>
    </row>
    <row r="724" spans="1:52" ht="30" customHeight="1" x14ac:dyDescent="0.3">
      <c r="A724" s="23" t="s">
        <v>1467</v>
      </c>
      <c r="B724" s="24"/>
      <c r="C724" s="24"/>
      <c r="D724" s="24"/>
      <c r="E724" s="28"/>
      <c r="F724" s="31"/>
      <c r="G724" s="28"/>
      <c r="H724" s="31"/>
      <c r="I724" s="28"/>
      <c r="J724" s="31"/>
      <c r="K724" s="28"/>
      <c r="L724" s="31"/>
      <c r="M724" s="25"/>
      <c r="N724" s="1" t="s">
        <v>492</v>
      </c>
    </row>
    <row r="725" spans="1:52" ht="30" customHeight="1" x14ac:dyDescent="0.3">
      <c r="A725" s="26" t="s">
        <v>1468</v>
      </c>
      <c r="B725" s="26" t="s">
        <v>1469</v>
      </c>
      <c r="C725" s="26" t="s">
        <v>162</v>
      </c>
      <c r="D725" s="27">
        <v>1</v>
      </c>
      <c r="E725" s="29">
        <f>단가대비표!O149</f>
        <v>9000000</v>
      </c>
      <c r="F725" s="32">
        <f t="shared" ref="F725:F735" si="168">TRUNC(E725*D725,1)</f>
        <v>9000000</v>
      </c>
      <c r="G725" s="29">
        <f>단가대비표!P149</f>
        <v>0</v>
      </c>
      <c r="H725" s="32">
        <f t="shared" ref="H725:H735" si="169">TRUNC(G725*D725,1)</f>
        <v>0</v>
      </c>
      <c r="I725" s="29">
        <f>단가대비표!V149</f>
        <v>0</v>
      </c>
      <c r="J725" s="32">
        <f t="shared" ref="J725:J735" si="170">TRUNC(I725*D725,1)</f>
        <v>0</v>
      </c>
      <c r="K725" s="29">
        <f t="shared" ref="K725:K735" si="171">TRUNC(E725+G725+I725,1)</f>
        <v>9000000</v>
      </c>
      <c r="L725" s="32">
        <f t="shared" ref="L725:L735" si="172">TRUNC(F725+H725+J725,1)</f>
        <v>9000000</v>
      </c>
      <c r="M725" s="26" t="s">
        <v>52</v>
      </c>
      <c r="N725" s="1" t="s">
        <v>492</v>
      </c>
      <c r="O725" s="1" t="s">
        <v>1470</v>
      </c>
      <c r="P725" s="1" t="s">
        <v>64</v>
      </c>
      <c r="Q725" s="1" t="s">
        <v>64</v>
      </c>
      <c r="R725" s="1" t="s">
        <v>63</v>
      </c>
      <c r="AV725" s="1" t="s">
        <v>52</v>
      </c>
      <c r="AW725" s="1" t="s">
        <v>1471</v>
      </c>
      <c r="AX725" s="1" t="s">
        <v>52</v>
      </c>
      <c r="AY725" s="1" t="s">
        <v>52</v>
      </c>
      <c r="AZ725" s="1" t="s">
        <v>52</v>
      </c>
    </row>
    <row r="726" spans="1:52" ht="30" customHeight="1" x14ac:dyDescent="0.3">
      <c r="A726" s="26" t="s">
        <v>1468</v>
      </c>
      <c r="B726" s="26" t="s">
        <v>1472</v>
      </c>
      <c r="C726" s="26" t="s">
        <v>162</v>
      </c>
      <c r="D726" s="27">
        <v>1</v>
      </c>
      <c r="E726" s="29">
        <f>단가대비표!O150</f>
        <v>4500000</v>
      </c>
      <c r="F726" s="32">
        <f t="shared" si="168"/>
        <v>4500000</v>
      </c>
      <c r="G726" s="29">
        <f>단가대비표!P150</f>
        <v>0</v>
      </c>
      <c r="H726" s="32">
        <f t="shared" si="169"/>
        <v>0</v>
      </c>
      <c r="I726" s="29">
        <f>단가대비표!V150</f>
        <v>0</v>
      </c>
      <c r="J726" s="32">
        <f t="shared" si="170"/>
        <v>0</v>
      </c>
      <c r="K726" s="29">
        <f t="shared" si="171"/>
        <v>4500000</v>
      </c>
      <c r="L726" s="32">
        <f t="shared" si="172"/>
        <v>4500000</v>
      </c>
      <c r="M726" s="26" t="s">
        <v>52</v>
      </c>
      <c r="N726" s="1" t="s">
        <v>492</v>
      </c>
      <c r="O726" s="1" t="s">
        <v>1473</v>
      </c>
      <c r="P726" s="1" t="s">
        <v>64</v>
      </c>
      <c r="Q726" s="1" t="s">
        <v>64</v>
      </c>
      <c r="R726" s="1" t="s">
        <v>63</v>
      </c>
      <c r="AV726" s="1" t="s">
        <v>52</v>
      </c>
      <c r="AW726" s="1" t="s">
        <v>1474</v>
      </c>
      <c r="AX726" s="1" t="s">
        <v>52</v>
      </c>
      <c r="AY726" s="1" t="s">
        <v>52</v>
      </c>
      <c r="AZ726" s="1" t="s">
        <v>52</v>
      </c>
    </row>
    <row r="727" spans="1:52" ht="30" customHeight="1" x14ac:dyDescent="0.3">
      <c r="A727" s="26" t="s">
        <v>1475</v>
      </c>
      <c r="B727" s="26" t="s">
        <v>1476</v>
      </c>
      <c r="C727" s="26" t="s">
        <v>162</v>
      </c>
      <c r="D727" s="27">
        <v>2</v>
      </c>
      <c r="E727" s="29">
        <f>단가대비표!O151</f>
        <v>13200000</v>
      </c>
      <c r="F727" s="32">
        <f t="shared" si="168"/>
        <v>26400000</v>
      </c>
      <c r="G727" s="29">
        <f>단가대비표!P151</f>
        <v>0</v>
      </c>
      <c r="H727" s="32">
        <f t="shared" si="169"/>
        <v>0</v>
      </c>
      <c r="I727" s="29">
        <f>단가대비표!V151</f>
        <v>0</v>
      </c>
      <c r="J727" s="32">
        <f t="shared" si="170"/>
        <v>0</v>
      </c>
      <c r="K727" s="29">
        <f t="shared" si="171"/>
        <v>13200000</v>
      </c>
      <c r="L727" s="32">
        <f t="shared" si="172"/>
        <v>26400000</v>
      </c>
      <c r="M727" s="26" t="s">
        <v>52</v>
      </c>
      <c r="N727" s="1" t="s">
        <v>492</v>
      </c>
      <c r="O727" s="1" t="s">
        <v>1477</v>
      </c>
      <c r="P727" s="1" t="s">
        <v>64</v>
      </c>
      <c r="Q727" s="1" t="s">
        <v>64</v>
      </c>
      <c r="R727" s="1" t="s">
        <v>63</v>
      </c>
      <c r="AV727" s="1" t="s">
        <v>52</v>
      </c>
      <c r="AW727" s="1" t="s">
        <v>1478</v>
      </c>
      <c r="AX727" s="1" t="s">
        <v>52</v>
      </c>
      <c r="AY727" s="1" t="s">
        <v>52</v>
      </c>
      <c r="AZ727" s="1" t="s">
        <v>52</v>
      </c>
    </row>
    <row r="728" spans="1:52" ht="30" customHeight="1" x14ac:dyDescent="0.3">
      <c r="A728" s="26" t="s">
        <v>1479</v>
      </c>
      <c r="B728" s="26" t="s">
        <v>1480</v>
      </c>
      <c r="C728" s="26" t="s">
        <v>162</v>
      </c>
      <c r="D728" s="27">
        <v>1</v>
      </c>
      <c r="E728" s="29">
        <f>단가대비표!O152</f>
        <v>1216000</v>
      </c>
      <c r="F728" s="32">
        <f t="shared" si="168"/>
        <v>1216000</v>
      </c>
      <c r="G728" s="29">
        <f>단가대비표!P152</f>
        <v>0</v>
      </c>
      <c r="H728" s="32">
        <f t="shared" si="169"/>
        <v>0</v>
      </c>
      <c r="I728" s="29">
        <f>단가대비표!V152</f>
        <v>0</v>
      </c>
      <c r="J728" s="32">
        <f t="shared" si="170"/>
        <v>0</v>
      </c>
      <c r="K728" s="29">
        <f t="shared" si="171"/>
        <v>1216000</v>
      </c>
      <c r="L728" s="32">
        <f t="shared" si="172"/>
        <v>1216000</v>
      </c>
      <c r="M728" s="26" t="s">
        <v>52</v>
      </c>
      <c r="N728" s="1" t="s">
        <v>492</v>
      </c>
      <c r="O728" s="1" t="s">
        <v>1481</v>
      </c>
      <c r="P728" s="1" t="s">
        <v>64</v>
      </c>
      <c r="Q728" s="1" t="s">
        <v>64</v>
      </c>
      <c r="R728" s="1" t="s">
        <v>63</v>
      </c>
      <c r="AV728" s="1" t="s">
        <v>52</v>
      </c>
      <c r="AW728" s="1" t="s">
        <v>1482</v>
      </c>
      <c r="AX728" s="1" t="s">
        <v>52</v>
      </c>
      <c r="AY728" s="1" t="s">
        <v>52</v>
      </c>
      <c r="AZ728" s="1" t="s">
        <v>52</v>
      </c>
    </row>
    <row r="729" spans="1:52" ht="30" customHeight="1" x14ac:dyDescent="0.3">
      <c r="A729" s="26" t="s">
        <v>1483</v>
      </c>
      <c r="B729" s="26" t="s">
        <v>1484</v>
      </c>
      <c r="C729" s="26" t="s">
        <v>162</v>
      </c>
      <c r="D729" s="27">
        <v>1</v>
      </c>
      <c r="E729" s="29">
        <f>단가대비표!O153</f>
        <v>18100000</v>
      </c>
      <c r="F729" s="32">
        <f t="shared" si="168"/>
        <v>18100000</v>
      </c>
      <c r="G729" s="29">
        <f>단가대비표!P153</f>
        <v>0</v>
      </c>
      <c r="H729" s="32">
        <f t="shared" si="169"/>
        <v>0</v>
      </c>
      <c r="I729" s="29">
        <f>단가대비표!V153</f>
        <v>0</v>
      </c>
      <c r="J729" s="32">
        <f t="shared" si="170"/>
        <v>0</v>
      </c>
      <c r="K729" s="29">
        <f t="shared" si="171"/>
        <v>18100000</v>
      </c>
      <c r="L729" s="32">
        <f t="shared" si="172"/>
        <v>18100000</v>
      </c>
      <c r="M729" s="26" t="s">
        <v>52</v>
      </c>
      <c r="N729" s="1" t="s">
        <v>492</v>
      </c>
      <c r="O729" s="1" t="s">
        <v>1485</v>
      </c>
      <c r="P729" s="1" t="s">
        <v>64</v>
      </c>
      <c r="Q729" s="1" t="s">
        <v>64</v>
      </c>
      <c r="R729" s="1" t="s">
        <v>63</v>
      </c>
      <c r="AV729" s="1" t="s">
        <v>52</v>
      </c>
      <c r="AW729" s="1" t="s">
        <v>1486</v>
      </c>
      <c r="AX729" s="1" t="s">
        <v>52</v>
      </c>
      <c r="AY729" s="1" t="s">
        <v>52</v>
      </c>
      <c r="AZ729" s="1" t="s">
        <v>52</v>
      </c>
    </row>
    <row r="730" spans="1:52" ht="30" customHeight="1" x14ac:dyDescent="0.3">
      <c r="A730" s="26" t="s">
        <v>1483</v>
      </c>
      <c r="B730" s="26" t="s">
        <v>1487</v>
      </c>
      <c r="C730" s="26" t="s">
        <v>162</v>
      </c>
      <c r="D730" s="27">
        <v>1</v>
      </c>
      <c r="E730" s="29">
        <f>단가대비표!O154</f>
        <v>19000000</v>
      </c>
      <c r="F730" s="32">
        <f t="shared" si="168"/>
        <v>19000000</v>
      </c>
      <c r="G730" s="29">
        <f>단가대비표!P154</f>
        <v>0</v>
      </c>
      <c r="H730" s="32">
        <f t="shared" si="169"/>
        <v>0</v>
      </c>
      <c r="I730" s="29">
        <f>단가대비표!V154</f>
        <v>0</v>
      </c>
      <c r="J730" s="32">
        <f t="shared" si="170"/>
        <v>0</v>
      </c>
      <c r="K730" s="29">
        <f t="shared" si="171"/>
        <v>19000000</v>
      </c>
      <c r="L730" s="32">
        <f t="shared" si="172"/>
        <v>19000000</v>
      </c>
      <c r="M730" s="26" t="s">
        <v>52</v>
      </c>
      <c r="N730" s="1" t="s">
        <v>492</v>
      </c>
      <c r="O730" s="1" t="s">
        <v>1488</v>
      </c>
      <c r="P730" s="1" t="s">
        <v>64</v>
      </c>
      <c r="Q730" s="1" t="s">
        <v>64</v>
      </c>
      <c r="R730" s="1" t="s">
        <v>63</v>
      </c>
      <c r="AV730" s="1" t="s">
        <v>52</v>
      </c>
      <c r="AW730" s="1" t="s">
        <v>1489</v>
      </c>
      <c r="AX730" s="1" t="s">
        <v>52</v>
      </c>
      <c r="AY730" s="1" t="s">
        <v>52</v>
      </c>
      <c r="AZ730" s="1" t="s">
        <v>52</v>
      </c>
    </row>
    <row r="731" spans="1:52" ht="30" customHeight="1" x14ac:dyDescent="0.3">
      <c r="A731" s="26" t="s">
        <v>1490</v>
      </c>
      <c r="B731" s="26" t="s">
        <v>1491</v>
      </c>
      <c r="C731" s="26" t="s">
        <v>162</v>
      </c>
      <c r="D731" s="27">
        <v>1</v>
      </c>
      <c r="E731" s="29">
        <f>단가대비표!O155</f>
        <v>99000</v>
      </c>
      <c r="F731" s="32">
        <f t="shared" si="168"/>
        <v>99000</v>
      </c>
      <c r="G731" s="29">
        <f>단가대비표!P155</f>
        <v>0</v>
      </c>
      <c r="H731" s="32">
        <f t="shared" si="169"/>
        <v>0</v>
      </c>
      <c r="I731" s="29">
        <f>단가대비표!V155</f>
        <v>0</v>
      </c>
      <c r="J731" s="32">
        <f t="shared" si="170"/>
        <v>0</v>
      </c>
      <c r="K731" s="29">
        <f t="shared" si="171"/>
        <v>99000</v>
      </c>
      <c r="L731" s="32">
        <f t="shared" si="172"/>
        <v>99000</v>
      </c>
      <c r="M731" s="26" t="s">
        <v>52</v>
      </c>
      <c r="N731" s="1" t="s">
        <v>492</v>
      </c>
      <c r="O731" s="1" t="s">
        <v>1492</v>
      </c>
      <c r="P731" s="1" t="s">
        <v>64</v>
      </c>
      <c r="Q731" s="1" t="s">
        <v>64</v>
      </c>
      <c r="R731" s="1" t="s">
        <v>63</v>
      </c>
      <c r="AV731" s="1" t="s">
        <v>52</v>
      </c>
      <c r="AW731" s="1" t="s">
        <v>1493</v>
      </c>
      <c r="AX731" s="1" t="s">
        <v>52</v>
      </c>
      <c r="AY731" s="1" t="s">
        <v>52</v>
      </c>
      <c r="AZ731" s="1" t="s">
        <v>52</v>
      </c>
    </row>
    <row r="732" spans="1:52" ht="30" customHeight="1" x14ac:dyDescent="0.3">
      <c r="A732" s="26" t="s">
        <v>1490</v>
      </c>
      <c r="B732" s="26" t="s">
        <v>1494</v>
      </c>
      <c r="C732" s="26" t="s">
        <v>162</v>
      </c>
      <c r="D732" s="27">
        <v>1</v>
      </c>
      <c r="E732" s="29">
        <f>단가대비표!O156</f>
        <v>1550000</v>
      </c>
      <c r="F732" s="32">
        <f t="shared" si="168"/>
        <v>1550000</v>
      </c>
      <c r="G732" s="29">
        <f>단가대비표!P156</f>
        <v>0</v>
      </c>
      <c r="H732" s="32">
        <f t="shared" si="169"/>
        <v>0</v>
      </c>
      <c r="I732" s="29">
        <f>단가대비표!V156</f>
        <v>0</v>
      </c>
      <c r="J732" s="32">
        <f t="shared" si="170"/>
        <v>0</v>
      </c>
      <c r="K732" s="29">
        <f t="shared" si="171"/>
        <v>1550000</v>
      </c>
      <c r="L732" s="32">
        <f t="shared" si="172"/>
        <v>1550000</v>
      </c>
      <c r="M732" s="26" t="s">
        <v>52</v>
      </c>
      <c r="N732" s="1" t="s">
        <v>492</v>
      </c>
      <c r="O732" s="1" t="s">
        <v>1495</v>
      </c>
      <c r="P732" s="1" t="s">
        <v>64</v>
      </c>
      <c r="Q732" s="1" t="s">
        <v>64</v>
      </c>
      <c r="R732" s="1" t="s">
        <v>63</v>
      </c>
      <c r="AV732" s="1" t="s">
        <v>52</v>
      </c>
      <c r="AW732" s="1" t="s">
        <v>1496</v>
      </c>
      <c r="AX732" s="1" t="s">
        <v>52</v>
      </c>
      <c r="AY732" s="1" t="s">
        <v>52</v>
      </c>
      <c r="AZ732" s="1" t="s">
        <v>52</v>
      </c>
    </row>
    <row r="733" spans="1:52" ht="30" customHeight="1" x14ac:dyDescent="0.3">
      <c r="A733" s="26" t="s">
        <v>1497</v>
      </c>
      <c r="B733" s="26" t="s">
        <v>1498</v>
      </c>
      <c r="C733" s="26" t="s">
        <v>162</v>
      </c>
      <c r="D733" s="27">
        <v>2</v>
      </c>
      <c r="E733" s="29">
        <f>단가대비표!O157</f>
        <v>295200</v>
      </c>
      <c r="F733" s="32">
        <f t="shared" si="168"/>
        <v>590400</v>
      </c>
      <c r="G733" s="29">
        <f>단가대비표!P157</f>
        <v>0</v>
      </c>
      <c r="H733" s="32">
        <f t="shared" si="169"/>
        <v>0</v>
      </c>
      <c r="I733" s="29">
        <f>단가대비표!V157</f>
        <v>0</v>
      </c>
      <c r="J733" s="32">
        <f t="shared" si="170"/>
        <v>0</v>
      </c>
      <c r="K733" s="29">
        <f t="shared" si="171"/>
        <v>295200</v>
      </c>
      <c r="L733" s="32">
        <f t="shared" si="172"/>
        <v>590400</v>
      </c>
      <c r="M733" s="26" t="s">
        <v>52</v>
      </c>
      <c r="N733" s="1" t="s">
        <v>492</v>
      </c>
      <c r="O733" s="1" t="s">
        <v>1499</v>
      </c>
      <c r="P733" s="1" t="s">
        <v>64</v>
      </c>
      <c r="Q733" s="1" t="s">
        <v>64</v>
      </c>
      <c r="R733" s="1" t="s">
        <v>63</v>
      </c>
      <c r="AV733" s="1" t="s">
        <v>52</v>
      </c>
      <c r="AW733" s="1" t="s">
        <v>1500</v>
      </c>
      <c r="AX733" s="1" t="s">
        <v>52</v>
      </c>
      <c r="AY733" s="1" t="s">
        <v>52</v>
      </c>
      <c r="AZ733" s="1" t="s">
        <v>52</v>
      </c>
    </row>
    <row r="734" spans="1:52" ht="30" customHeight="1" x14ac:dyDescent="0.3">
      <c r="A734" s="26" t="s">
        <v>1497</v>
      </c>
      <c r="B734" s="26" t="s">
        <v>1501</v>
      </c>
      <c r="C734" s="26" t="s">
        <v>162</v>
      </c>
      <c r="D734" s="27">
        <v>4</v>
      </c>
      <c r="E734" s="29">
        <f>단가대비표!O158</f>
        <v>100000</v>
      </c>
      <c r="F734" s="32">
        <f t="shared" si="168"/>
        <v>400000</v>
      </c>
      <c r="G734" s="29">
        <f>단가대비표!P158</f>
        <v>0</v>
      </c>
      <c r="H734" s="32">
        <f t="shared" si="169"/>
        <v>0</v>
      </c>
      <c r="I734" s="29">
        <f>단가대비표!V158</f>
        <v>0</v>
      </c>
      <c r="J734" s="32">
        <f t="shared" si="170"/>
        <v>0</v>
      </c>
      <c r="K734" s="29">
        <f t="shared" si="171"/>
        <v>100000</v>
      </c>
      <c r="L734" s="32">
        <f t="shared" si="172"/>
        <v>400000</v>
      </c>
      <c r="M734" s="26" t="s">
        <v>52</v>
      </c>
      <c r="N734" s="1" t="s">
        <v>492</v>
      </c>
      <c r="O734" s="1" t="s">
        <v>1502</v>
      </c>
      <c r="P734" s="1" t="s">
        <v>64</v>
      </c>
      <c r="Q734" s="1" t="s">
        <v>64</v>
      </c>
      <c r="R734" s="1" t="s">
        <v>63</v>
      </c>
      <c r="AV734" s="1" t="s">
        <v>52</v>
      </c>
      <c r="AW734" s="1" t="s">
        <v>1503</v>
      </c>
      <c r="AX734" s="1" t="s">
        <v>52</v>
      </c>
      <c r="AY734" s="1" t="s">
        <v>52</v>
      </c>
      <c r="AZ734" s="1" t="s">
        <v>52</v>
      </c>
    </row>
    <row r="735" spans="1:52" ht="30" customHeight="1" x14ac:dyDescent="0.3">
      <c r="A735" s="26" t="s">
        <v>1504</v>
      </c>
      <c r="B735" s="26" t="s">
        <v>1505</v>
      </c>
      <c r="C735" s="26" t="s">
        <v>162</v>
      </c>
      <c r="D735" s="27">
        <v>1</v>
      </c>
      <c r="E735" s="29">
        <f>단가대비표!O159</f>
        <v>380000</v>
      </c>
      <c r="F735" s="32">
        <f t="shared" si="168"/>
        <v>380000</v>
      </c>
      <c r="G735" s="29">
        <f>단가대비표!P159</f>
        <v>0</v>
      </c>
      <c r="H735" s="32">
        <f t="shared" si="169"/>
        <v>0</v>
      </c>
      <c r="I735" s="29">
        <f>단가대비표!V159</f>
        <v>0</v>
      </c>
      <c r="J735" s="32">
        <f t="shared" si="170"/>
        <v>0</v>
      </c>
      <c r="K735" s="29">
        <f t="shared" si="171"/>
        <v>380000</v>
      </c>
      <c r="L735" s="32">
        <f t="shared" si="172"/>
        <v>380000</v>
      </c>
      <c r="M735" s="26" t="s">
        <v>52</v>
      </c>
      <c r="N735" s="1" t="s">
        <v>492</v>
      </c>
      <c r="O735" s="1" t="s">
        <v>1506</v>
      </c>
      <c r="P735" s="1" t="s">
        <v>64</v>
      </c>
      <c r="Q735" s="1" t="s">
        <v>64</v>
      </c>
      <c r="R735" s="1" t="s">
        <v>63</v>
      </c>
      <c r="AV735" s="1" t="s">
        <v>52</v>
      </c>
      <c r="AW735" s="1" t="s">
        <v>1507</v>
      </c>
      <c r="AX735" s="1" t="s">
        <v>52</v>
      </c>
      <c r="AY735" s="1" t="s">
        <v>52</v>
      </c>
      <c r="AZ735" s="1" t="s">
        <v>52</v>
      </c>
    </row>
    <row r="736" spans="1:52" ht="30" customHeight="1" x14ac:dyDescent="0.3">
      <c r="A736" s="26" t="s">
        <v>631</v>
      </c>
      <c r="B736" s="26" t="s">
        <v>52</v>
      </c>
      <c r="C736" s="26" t="s">
        <v>52</v>
      </c>
      <c r="D736" s="27"/>
      <c r="E736" s="29"/>
      <c r="F736" s="32">
        <f>TRUNC(SUMIF(N725:N735, N724, F725:F735),0)</f>
        <v>81235400</v>
      </c>
      <c r="G736" s="29"/>
      <c r="H736" s="32">
        <f>TRUNC(SUMIF(N725:N735, N724, H725:H735),0)</f>
        <v>0</v>
      </c>
      <c r="I736" s="29"/>
      <c r="J736" s="32">
        <f>TRUNC(SUMIF(N725:N735, N724, J725:J735),0)</f>
        <v>0</v>
      </c>
      <c r="K736" s="29"/>
      <c r="L736" s="32">
        <f>F736+H736+J736</f>
        <v>81235400</v>
      </c>
      <c r="M736" s="26" t="s">
        <v>52</v>
      </c>
      <c r="N736" s="1" t="s">
        <v>166</v>
      </c>
      <c r="O736" s="1" t="s">
        <v>166</v>
      </c>
      <c r="P736" s="1" t="s">
        <v>52</v>
      </c>
      <c r="Q736" s="1" t="s">
        <v>52</v>
      </c>
      <c r="R736" s="1" t="s">
        <v>52</v>
      </c>
      <c r="AV736" s="1" t="s">
        <v>52</v>
      </c>
      <c r="AW736" s="1" t="s">
        <v>52</v>
      </c>
      <c r="AX736" s="1" t="s">
        <v>52</v>
      </c>
      <c r="AY736" s="1" t="s">
        <v>52</v>
      </c>
      <c r="AZ736" s="1" t="s">
        <v>52</v>
      </c>
    </row>
    <row r="737" spans="1:52" ht="30" customHeight="1" x14ac:dyDescent="0.3">
      <c r="A737" s="27"/>
      <c r="B737" s="27"/>
      <c r="C737" s="27"/>
      <c r="D737" s="27"/>
      <c r="E737" s="29"/>
      <c r="F737" s="32"/>
      <c r="G737" s="29"/>
      <c r="H737" s="32"/>
      <c r="I737" s="29"/>
      <c r="J737" s="32"/>
      <c r="K737" s="29"/>
      <c r="L737" s="32"/>
      <c r="M737" s="27"/>
    </row>
    <row r="738" spans="1:52" ht="30" customHeight="1" x14ac:dyDescent="0.3">
      <c r="A738" s="23" t="s">
        <v>1508</v>
      </c>
      <c r="B738" s="24"/>
      <c r="C738" s="24"/>
      <c r="D738" s="24"/>
      <c r="E738" s="28"/>
      <c r="F738" s="31"/>
      <c r="G738" s="28"/>
      <c r="H738" s="31"/>
      <c r="I738" s="28"/>
      <c r="J738" s="31"/>
      <c r="K738" s="28"/>
      <c r="L738" s="31"/>
      <c r="M738" s="25"/>
      <c r="N738" s="1" t="s">
        <v>385</v>
      </c>
    </row>
    <row r="739" spans="1:52" ht="30" customHeight="1" x14ac:dyDescent="0.3">
      <c r="A739" s="26" t="s">
        <v>1509</v>
      </c>
      <c r="B739" s="26" t="s">
        <v>1510</v>
      </c>
      <c r="C739" s="26" t="s">
        <v>162</v>
      </c>
      <c r="D739" s="27">
        <v>2</v>
      </c>
      <c r="E739" s="29">
        <f>단가대비표!O160</f>
        <v>1563100</v>
      </c>
      <c r="F739" s="32">
        <f t="shared" ref="F739:F766" si="173">TRUNC(E739*D739,1)</f>
        <v>3126200</v>
      </c>
      <c r="G739" s="29">
        <f>단가대비표!P160</f>
        <v>0</v>
      </c>
      <c r="H739" s="32">
        <f t="shared" ref="H739:H766" si="174">TRUNC(G739*D739,1)</f>
        <v>0</v>
      </c>
      <c r="I739" s="29">
        <f>단가대비표!V160</f>
        <v>0</v>
      </c>
      <c r="J739" s="32">
        <f t="shared" ref="J739:J766" si="175">TRUNC(I739*D739,1)</f>
        <v>0</v>
      </c>
      <c r="K739" s="29">
        <f t="shared" ref="K739:K766" si="176">TRUNC(E739+G739+I739,1)</f>
        <v>1563100</v>
      </c>
      <c r="L739" s="32">
        <f t="shared" ref="L739:L766" si="177">TRUNC(F739+H739+J739,1)</f>
        <v>3126200</v>
      </c>
      <c r="M739" s="26" t="s">
        <v>52</v>
      </c>
      <c r="N739" s="1" t="s">
        <v>385</v>
      </c>
      <c r="O739" s="1" t="s">
        <v>1511</v>
      </c>
      <c r="P739" s="1" t="s">
        <v>64</v>
      </c>
      <c r="Q739" s="1" t="s">
        <v>64</v>
      </c>
      <c r="R739" s="1" t="s">
        <v>63</v>
      </c>
      <c r="AV739" s="1" t="s">
        <v>52</v>
      </c>
      <c r="AW739" s="1" t="s">
        <v>1512</v>
      </c>
      <c r="AX739" s="1" t="s">
        <v>52</v>
      </c>
      <c r="AY739" s="1" t="s">
        <v>52</v>
      </c>
      <c r="AZ739" s="1" t="s">
        <v>52</v>
      </c>
    </row>
    <row r="740" spans="1:52" ht="30" customHeight="1" x14ac:dyDescent="0.3">
      <c r="A740" s="26" t="s">
        <v>1513</v>
      </c>
      <c r="B740" s="26" t="s">
        <v>1514</v>
      </c>
      <c r="C740" s="26" t="s">
        <v>162</v>
      </c>
      <c r="D740" s="27">
        <v>1</v>
      </c>
      <c r="E740" s="29">
        <f>단가대비표!O161</f>
        <v>845000</v>
      </c>
      <c r="F740" s="32">
        <f t="shared" si="173"/>
        <v>845000</v>
      </c>
      <c r="G740" s="29">
        <f>단가대비표!P161</f>
        <v>0</v>
      </c>
      <c r="H740" s="32">
        <f t="shared" si="174"/>
        <v>0</v>
      </c>
      <c r="I740" s="29">
        <f>단가대비표!V161</f>
        <v>0</v>
      </c>
      <c r="J740" s="32">
        <f t="shared" si="175"/>
        <v>0</v>
      </c>
      <c r="K740" s="29">
        <f t="shared" si="176"/>
        <v>845000</v>
      </c>
      <c r="L740" s="32">
        <f t="shared" si="177"/>
        <v>845000</v>
      </c>
      <c r="M740" s="26" t="s">
        <v>52</v>
      </c>
      <c r="N740" s="1" t="s">
        <v>385</v>
      </c>
      <c r="O740" s="1" t="s">
        <v>1515</v>
      </c>
      <c r="P740" s="1" t="s">
        <v>64</v>
      </c>
      <c r="Q740" s="1" t="s">
        <v>64</v>
      </c>
      <c r="R740" s="1" t="s">
        <v>63</v>
      </c>
      <c r="AV740" s="1" t="s">
        <v>52</v>
      </c>
      <c r="AW740" s="1" t="s">
        <v>1516</v>
      </c>
      <c r="AX740" s="1" t="s">
        <v>52</v>
      </c>
      <c r="AY740" s="1" t="s">
        <v>52</v>
      </c>
      <c r="AZ740" s="1" t="s">
        <v>52</v>
      </c>
    </row>
    <row r="741" spans="1:52" ht="30" customHeight="1" x14ac:dyDescent="0.3">
      <c r="A741" s="26" t="s">
        <v>1517</v>
      </c>
      <c r="B741" s="26" t="s">
        <v>1518</v>
      </c>
      <c r="C741" s="26" t="s">
        <v>162</v>
      </c>
      <c r="D741" s="27">
        <v>1</v>
      </c>
      <c r="E741" s="29">
        <f>단가대비표!O162</f>
        <v>330000</v>
      </c>
      <c r="F741" s="32">
        <f t="shared" si="173"/>
        <v>330000</v>
      </c>
      <c r="G741" s="29">
        <f>단가대비표!P162</f>
        <v>0</v>
      </c>
      <c r="H741" s="32">
        <f t="shared" si="174"/>
        <v>0</v>
      </c>
      <c r="I741" s="29">
        <f>단가대비표!V162</f>
        <v>0</v>
      </c>
      <c r="J741" s="32">
        <f t="shared" si="175"/>
        <v>0</v>
      </c>
      <c r="K741" s="29">
        <f t="shared" si="176"/>
        <v>330000</v>
      </c>
      <c r="L741" s="32">
        <f t="shared" si="177"/>
        <v>330000</v>
      </c>
      <c r="M741" s="26" t="s">
        <v>52</v>
      </c>
      <c r="N741" s="1" t="s">
        <v>385</v>
      </c>
      <c r="O741" s="1" t="s">
        <v>1519</v>
      </c>
      <c r="P741" s="1" t="s">
        <v>64</v>
      </c>
      <c r="Q741" s="1" t="s">
        <v>64</v>
      </c>
      <c r="R741" s="1" t="s">
        <v>63</v>
      </c>
      <c r="AV741" s="1" t="s">
        <v>52</v>
      </c>
      <c r="AW741" s="1" t="s">
        <v>1520</v>
      </c>
      <c r="AX741" s="1" t="s">
        <v>52</v>
      </c>
      <c r="AY741" s="1" t="s">
        <v>52</v>
      </c>
      <c r="AZ741" s="1" t="s">
        <v>52</v>
      </c>
    </row>
    <row r="742" spans="1:52" ht="30" customHeight="1" x14ac:dyDescent="0.3">
      <c r="A742" s="26" t="s">
        <v>1521</v>
      </c>
      <c r="B742" s="26" t="s">
        <v>1522</v>
      </c>
      <c r="C742" s="26" t="s">
        <v>162</v>
      </c>
      <c r="D742" s="27">
        <v>1</v>
      </c>
      <c r="E742" s="29">
        <f>단가대비표!O163</f>
        <v>235000</v>
      </c>
      <c r="F742" s="32">
        <f t="shared" si="173"/>
        <v>235000</v>
      </c>
      <c r="G742" s="29">
        <f>단가대비표!P163</f>
        <v>0</v>
      </c>
      <c r="H742" s="32">
        <f t="shared" si="174"/>
        <v>0</v>
      </c>
      <c r="I742" s="29">
        <f>단가대비표!V163</f>
        <v>0</v>
      </c>
      <c r="J742" s="32">
        <f t="shared" si="175"/>
        <v>0</v>
      </c>
      <c r="K742" s="29">
        <f t="shared" si="176"/>
        <v>235000</v>
      </c>
      <c r="L742" s="32">
        <f t="shared" si="177"/>
        <v>235000</v>
      </c>
      <c r="M742" s="26" t="s">
        <v>52</v>
      </c>
      <c r="N742" s="1" t="s">
        <v>385</v>
      </c>
      <c r="O742" s="1" t="s">
        <v>1523</v>
      </c>
      <c r="P742" s="1" t="s">
        <v>64</v>
      </c>
      <c r="Q742" s="1" t="s">
        <v>64</v>
      </c>
      <c r="R742" s="1" t="s">
        <v>63</v>
      </c>
      <c r="AV742" s="1" t="s">
        <v>52</v>
      </c>
      <c r="AW742" s="1" t="s">
        <v>1524</v>
      </c>
      <c r="AX742" s="1" t="s">
        <v>52</v>
      </c>
      <c r="AY742" s="1" t="s">
        <v>52</v>
      </c>
      <c r="AZ742" s="1" t="s">
        <v>52</v>
      </c>
    </row>
    <row r="743" spans="1:52" ht="30" customHeight="1" x14ac:dyDescent="0.3">
      <c r="A743" s="26" t="s">
        <v>1525</v>
      </c>
      <c r="B743" s="26" t="s">
        <v>1526</v>
      </c>
      <c r="C743" s="26" t="s">
        <v>162</v>
      </c>
      <c r="D743" s="27">
        <v>1</v>
      </c>
      <c r="E743" s="29">
        <f>단가대비표!O164</f>
        <v>580000</v>
      </c>
      <c r="F743" s="32">
        <f t="shared" si="173"/>
        <v>580000</v>
      </c>
      <c r="G743" s="29">
        <f>단가대비표!P164</f>
        <v>0</v>
      </c>
      <c r="H743" s="32">
        <f t="shared" si="174"/>
        <v>0</v>
      </c>
      <c r="I743" s="29">
        <f>단가대비표!V164</f>
        <v>0</v>
      </c>
      <c r="J743" s="32">
        <f t="shared" si="175"/>
        <v>0</v>
      </c>
      <c r="K743" s="29">
        <f t="shared" si="176"/>
        <v>580000</v>
      </c>
      <c r="L743" s="32">
        <f t="shared" si="177"/>
        <v>580000</v>
      </c>
      <c r="M743" s="26" t="s">
        <v>52</v>
      </c>
      <c r="N743" s="1" t="s">
        <v>385</v>
      </c>
      <c r="O743" s="1" t="s">
        <v>1527</v>
      </c>
      <c r="P743" s="1" t="s">
        <v>64</v>
      </c>
      <c r="Q743" s="1" t="s">
        <v>64</v>
      </c>
      <c r="R743" s="1" t="s">
        <v>63</v>
      </c>
      <c r="AV743" s="1" t="s">
        <v>52</v>
      </c>
      <c r="AW743" s="1" t="s">
        <v>1528</v>
      </c>
      <c r="AX743" s="1" t="s">
        <v>52</v>
      </c>
      <c r="AY743" s="1" t="s">
        <v>52</v>
      </c>
      <c r="AZ743" s="1" t="s">
        <v>52</v>
      </c>
    </row>
    <row r="744" spans="1:52" ht="30" customHeight="1" x14ac:dyDescent="0.3">
      <c r="A744" s="26" t="s">
        <v>1529</v>
      </c>
      <c r="B744" s="26" t="s">
        <v>1530</v>
      </c>
      <c r="C744" s="26" t="s">
        <v>162</v>
      </c>
      <c r="D744" s="27">
        <v>1</v>
      </c>
      <c r="E744" s="29">
        <f>단가대비표!O165</f>
        <v>2120000</v>
      </c>
      <c r="F744" s="32">
        <f t="shared" si="173"/>
        <v>2120000</v>
      </c>
      <c r="G744" s="29">
        <f>단가대비표!P165</f>
        <v>0</v>
      </c>
      <c r="H744" s="32">
        <f t="shared" si="174"/>
        <v>0</v>
      </c>
      <c r="I744" s="29">
        <f>단가대비표!V165</f>
        <v>0</v>
      </c>
      <c r="J744" s="32">
        <f t="shared" si="175"/>
        <v>0</v>
      </c>
      <c r="K744" s="29">
        <f t="shared" si="176"/>
        <v>2120000</v>
      </c>
      <c r="L744" s="32">
        <f t="shared" si="177"/>
        <v>2120000</v>
      </c>
      <c r="M744" s="26" t="s">
        <v>52</v>
      </c>
      <c r="N744" s="1" t="s">
        <v>385</v>
      </c>
      <c r="O744" s="1" t="s">
        <v>1531</v>
      </c>
      <c r="P744" s="1" t="s">
        <v>64</v>
      </c>
      <c r="Q744" s="1" t="s">
        <v>64</v>
      </c>
      <c r="R744" s="1" t="s">
        <v>63</v>
      </c>
      <c r="AV744" s="1" t="s">
        <v>52</v>
      </c>
      <c r="AW744" s="1" t="s">
        <v>1532</v>
      </c>
      <c r="AX744" s="1" t="s">
        <v>52</v>
      </c>
      <c r="AY744" s="1" t="s">
        <v>52</v>
      </c>
      <c r="AZ744" s="1" t="s">
        <v>52</v>
      </c>
    </row>
    <row r="745" spans="1:52" ht="30" customHeight="1" x14ac:dyDescent="0.3">
      <c r="A745" s="26" t="s">
        <v>1533</v>
      </c>
      <c r="B745" s="26" t="s">
        <v>1534</v>
      </c>
      <c r="C745" s="26" t="s">
        <v>162</v>
      </c>
      <c r="D745" s="27">
        <v>1</v>
      </c>
      <c r="E745" s="29">
        <f>단가대비표!O166</f>
        <v>1460000</v>
      </c>
      <c r="F745" s="32">
        <f t="shared" si="173"/>
        <v>1460000</v>
      </c>
      <c r="G745" s="29">
        <f>단가대비표!P166</f>
        <v>0</v>
      </c>
      <c r="H745" s="32">
        <f t="shared" si="174"/>
        <v>0</v>
      </c>
      <c r="I745" s="29">
        <f>단가대비표!V166</f>
        <v>0</v>
      </c>
      <c r="J745" s="32">
        <f t="shared" si="175"/>
        <v>0</v>
      </c>
      <c r="K745" s="29">
        <f t="shared" si="176"/>
        <v>1460000</v>
      </c>
      <c r="L745" s="32">
        <f t="shared" si="177"/>
        <v>1460000</v>
      </c>
      <c r="M745" s="26" t="s">
        <v>52</v>
      </c>
      <c r="N745" s="1" t="s">
        <v>385</v>
      </c>
      <c r="O745" s="1" t="s">
        <v>1535</v>
      </c>
      <c r="P745" s="1" t="s">
        <v>64</v>
      </c>
      <c r="Q745" s="1" t="s">
        <v>64</v>
      </c>
      <c r="R745" s="1" t="s">
        <v>63</v>
      </c>
      <c r="AV745" s="1" t="s">
        <v>52</v>
      </c>
      <c r="AW745" s="1" t="s">
        <v>1536</v>
      </c>
      <c r="AX745" s="1" t="s">
        <v>52</v>
      </c>
      <c r="AY745" s="1" t="s">
        <v>52</v>
      </c>
      <c r="AZ745" s="1" t="s">
        <v>52</v>
      </c>
    </row>
    <row r="746" spans="1:52" ht="30" customHeight="1" x14ac:dyDescent="0.3">
      <c r="A746" s="26" t="s">
        <v>1537</v>
      </c>
      <c r="B746" s="26" t="s">
        <v>1457</v>
      </c>
      <c r="C746" s="26" t="s">
        <v>162</v>
      </c>
      <c r="D746" s="27">
        <v>1</v>
      </c>
      <c r="E746" s="29">
        <f>단가대비표!O167</f>
        <v>330000</v>
      </c>
      <c r="F746" s="32">
        <f t="shared" si="173"/>
        <v>330000</v>
      </c>
      <c r="G746" s="29">
        <f>단가대비표!P167</f>
        <v>0</v>
      </c>
      <c r="H746" s="32">
        <f t="shared" si="174"/>
        <v>0</v>
      </c>
      <c r="I746" s="29">
        <f>단가대비표!V167</f>
        <v>0</v>
      </c>
      <c r="J746" s="32">
        <f t="shared" si="175"/>
        <v>0</v>
      </c>
      <c r="K746" s="29">
        <f t="shared" si="176"/>
        <v>330000</v>
      </c>
      <c r="L746" s="32">
        <f t="shared" si="177"/>
        <v>330000</v>
      </c>
      <c r="M746" s="26" t="s">
        <v>52</v>
      </c>
      <c r="N746" s="1" t="s">
        <v>385</v>
      </c>
      <c r="O746" s="1" t="s">
        <v>1538</v>
      </c>
      <c r="P746" s="1" t="s">
        <v>64</v>
      </c>
      <c r="Q746" s="1" t="s">
        <v>64</v>
      </c>
      <c r="R746" s="1" t="s">
        <v>63</v>
      </c>
      <c r="AV746" s="1" t="s">
        <v>52</v>
      </c>
      <c r="AW746" s="1" t="s">
        <v>1539</v>
      </c>
      <c r="AX746" s="1" t="s">
        <v>52</v>
      </c>
      <c r="AY746" s="1" t="s">
        <v>52</v>
      </c>
      <c r="AZ746" s="1" t="s">
        <v>52</v>
      </c>
    </row>
    <row r="747" spans="1:52" ht="30" customHeight="1" x14ac:dyDescent="0.3">
      <c r="A747" s="26" t="s">
        <v>1540</v>
      </c>
      <c r="B747" s="26" t="s">
        <v>1541</v>
      </c>
      <c r="C747" s="26" t="s">
        <v>162</v>
      </c>
      <c r="D747" s="27">
        <v>1</v>
      </c>
      <c r="E747" s="29">
        <f>단가대비표!O168</f>
        <v>156300</v>
      </c>
      <c r="F747" s="32">
        <f t="shared" si="173"/>
        <v>156300</v>
      </c>
      <c r="G747" s="29">
        <f>단가대비표!P168</f>
        <v>0</v>
      </c>
      <c r="H747" s="32">
        <f t="shared" si="174"/>
        <v>0</v>
      </c>
      <c r="I747" s="29">
        <f>단가대비표!V168</f>
        <v>0</v>
      </c>
      <c r="J747" s="32">
        <f t="shared" si="175"/>
        <v>0</v>
      </c>
      <c r="K747" s="29">
        <f t="shared" si="176"/>
        <v>156300</v>
      </c>
      <c r="L747" s="32">
        <f t="shared" si="177"/>
        <v>156300</v>
      </c>
      <c r="M747" s="26" t="s">
        <v>52</v>
      </c>
      <c r="N747" s="1" t="s">
        <v>385</v>
      </c>
      <c r="O747" s="1" t="s">
        <v>1542</v>
      </c>
      <c r="P747" s="1" t="s">
        <v>64</v>
      </c>
      <c r="Q747" s="1" t="s">
        <v>64</v>
      </c>
      <c r="R747" s="1" t="s">
        <v>63</v>
      </c>
      <c r="AV747" s="1" t="s">
        <v>52</v>
      </c>
      <c r="AW747" s="1" t="s">
        <v>1543</v>
      </c>
      <c r="AX747" s="1" t="s">
        <v>52</v>
      </c>
      <c r="AY747" s="1" t="s">
        <v>52</v>
      </c>
      <c r="AZ747" s="1" t="s">
        <v>52</v>
      </c>
    </row>
    <row r="748" spans="1:52" ht="30" customHeight="1" x14ac:dyDescent="0.3">
      <c r="A748" s="26" t="s">
        <v>1544</v>
      </c>
      <c r="B748" s="26" t="s">
        <v>1545</v>
      </c>
      <c r="C748" s="26" t="s">
        <v>162</v>
      </c>
      <c r="D748" s="27">
        <v>1</v>
      </c>
      <c r="E748" s="29">
        <f>단가대비표!O169</f>
        <v>40000</v>
      </c>
      <c r="F748" s="32">
        <f t="shared" si="173"/>
        <v>40000</v>
      </c>
      <c r="G748" s="29">
        <f>단가대비표!P169</f>
        <v>0</v>
      </c>
      <c r="H748" s="32">
        <f t="shared" si="174"/>
        <v>0</v>
      </c>
      <c r="I748" s="29">
        <f>단가대비표!V169</f>
        <v>0</v>
      </c>
      <c r="J748" s="32">
        <f t="shared" si="175"/>
        <v>0</v>
      </c>
      <c r="K748" s="29">
        <f t="shared" si="176"/>
        <v>40000</v>
      </c>
      <c r="L748" s="32">
        <f t="shared" si="177"/>
        <v>40000</v>
      </c>
      <c r="M748" s="26" t="s">
        <v>52</v>
      </c>
      <c r="N748" s="1" t="s">
        <v>385</v>
      </c>
      <c r="O748" s="1" t="s">
        <v>1546</v>
      </c>
      <c r="P748" s="1" t="s">
        <v>64</v>
      </c>
      <c r="Q748" s="1" t="s">
        <v>64</v>
      </c>
      <c r="R748" s="1" t="s">
        <v>63</v>
      </c>
      <c r="AV748" s="1" t="s">
        <v>52</v>
      </c>
      <c r="AW748" s="1" t="s">
        <v>1547</v>
      </c>
      <c r="AX748" s="1" t="s">
        <v>52</v>
      </c>
      <c r="AY748" s="1" t="s">
        <v>52</v>
      </c>
      <c r="AZ748" s="1" t="s">
        <v>52</v>
      </c>
    </row>
    <row r="749" spans="1:52" ht="30" customHeight="1" x14ac:dyDescent="0.3">
      <c r="A749" s="26" t="s">
        <v>1548</v>
      </c>
      <c r="B749" s="26" t="s">
        <v>1549</v>
      </c>
      <c r="C749" s="26" t="s">
        <v>162</v>
      </c>
      <c r="D749" s="27">
        <v>1</v>
      </c>
      <c r="E749" s="29">
        <f>단가대비표!O170</f>
        <v>61000</v>
      </c>
      <c r="F749" s="32">
        <f t="shared" si="173"/>
        <v>61000</v>
      </c>
      <c r="G749" s="29">
        <f>단가대비표!P170</f>
        <v>0</v>
      </c>
      <c r="H749" s="32">
        <f t="shared" si="174"/>
        <v>0</v>
      </c>
      <c r="I749" s="29">
        <f>단가대비표!V170</f>
        <v>0</v>
      </c>
      <c r="J749" s="32">
        <f t="shared" si="175"/>
        <v>0</v>
      </c>
      <c r="K749" s="29">
        <f t="shared" si="176"/>
        <v>61000</v>
      </c>
      <c r="L749" s="32">
        <f t="shared" si="177"/>
        <v>61000</v>
      </c>
      <c r="M749" s="26" t="s">
        <v>52</v>
      </c>
      <c r="N749" s="1" t="s">
        <v>385</v>
      </c>
      <c r="O749" s="1" t="s">
        <v>1550</v>
      </c>
      <c r="P749" s="1" t="s">
        <v>64</v>
      </c>
      <c r="Q749" s="1" t="s">
        <v>64</v>
      </c>
      <c r="R749" s="1" t="s">
        <v>63</v>
      </c>
      <c r="AV749" s="1" t="s">
        <v>52</v>
      </c>
      <c r="AW749" s="1" t="s">
        <v>1551</v>
      </c>
      <c r="AX749" s="1" t="s">
        <v>52</v>
      </c>
      <c r="AY749" s="1" t="s">
        <v>52</v>
      </c>
      <c r="AZ749" s="1" t="s">
        <v>52</v>
      </c>
    </row>
    <row r="750" spans="1:52" ht="30" customHeight="1" x14ac:dyDescent="0.3">
      <c r="A750" s="26" t="s">
        <v>1552</v>
      </c>
      <c r="B750" s="26" t="s">
        <v>1553</v>
      </c>
      <c r="C750" s="26" t="s">
        <v>162</v>
      </c>
      <c r="D750" s="27">
        <v>1</v>
      </c>
      <c r="E750" s="29">
        <f>단가대비표!O171</f>
        <v>906000</v>
      </c>
      <c r="F750" s="32">
        <f t="shared" si="173"/>
        <v>906000</v>
      </c>
      <c r="G750" s="29">
        <f>단가대비표!P171</f>
        <v>0</v>
      </c>
      <c r="H750" s="32">
        <f t="shared" si="174"/>
        <v>0</v>
      </c>
      <c r="I750" s="29">
        <f>단가대비표!V171</f>
        <v>0</v>
      </c>
      <c r="J750" s="32">
        <f t="shared" si="175"/>
        <v>0</v>
      </c>
      <c r="K750" s="29">
        <f t="shared" si="176"/>
        <v>906000</v>
      </c>
      <c r="L750" s="32">
        <f t="shared" si="177"/>
        <v>906000</v>
      </c>
      <c r="M750" s="26" t="s">
        <v>52</v>
      </c>
      <c r="N750" s="1" t="s">
        <v>385</v>
      </c>
      <c r="O750" s="1" t="s">
        <v>1554</v>
      </c>
      <c r="P750" s="1" t="s">
        <v>64</v>
      </c>
      <c r="Q750" s="1" t="s">
        <v>64</v>
      </c>
      <c r="R750" s="1" t="s">
        <v>63</v>
      </c>
      <c r="AV750" s="1" t="s">
        <v>52</v>
      </c>
      <c r="AW750" s="1" t="s">
        <v>1555</v>
      </c>
      <c r="AX750" s="1" t="s">
        <v>52</v>
      </c>
      <c r="AY750" s="1" t="s">
        <v>52</v>
      </c>
      <c r="AZ750" s="1" t="s">
        <v>52</v>
      </c>
    </row>
    <row r="751" spans="1:52" ht="30" customHeight="1" x14ac:dyDescent="0.3">
      <c r="A751" s="26" t="s">
        <v>1556</v>
      </c>
      <c r="B751" s="26" t="s">
        <v>1557</v>
      </c>
      <c r="C751" s="26" t="s">
        <v>162</v>
      </c>
      <c r="D751" s="27">
        <v>1</v>
      </c>
      <c r="E751" s="29">
        <f>단가대비표!O172</f>
        <v>415000</v>
      </c>
      <c r="F751" s="32">
        <f t="shared" si="173"/>
        <v>415000</v>
      </c>
      <c r="G751" s="29">
        <f>단가대비표!P172</f>
        <v>0</v>
      </c>
      <c r="H751" s="32">
        <f t="shared" si="174"/>
        <v>0</v>
      </c>
      <c r="I751" s="29">
        <f>단가대비표!V172</f>
        <v>0</v>
      </c>
      <c r="J751" s="32">
        <f t="shared" si="175"/>
        <v>0</v>
      </c>
      <c r="K751" s="29">
        <f t="shared" si="176"/>
        <v>415000</v>
      </c>
      <c r="L751" s="32">
        <f t="shared" si="177"/>
        <v>415000</v>
      </c>
      <c r="M751" s="26" t="s">
        <v>52</v>
      </c>
      <c r="N751" s="1" t="s">
        <v>385</v>
      </c>
      <c r="O751" s="1" t="s">
        <v>1558</v>
      </c>
      <c r="P751" s="1" t="s">
        <v>64</v>
      </c>
      <c r="Q751" s="1" t="s">
        <v>64</v>
      </c>
      <c r="R751" s="1" t="s">
        <v>63</v>
      </c>
      <c r="AV751" s="1" t="s">
        <v>52</v>
      </c>
      <c r="AW751" s="1" t="s">
        <v>1559</v>
      </c>
      <c r="AX751" s="1" t="s">
        <v>52</v>
      </c>
      <c r="AY751" s="1" t="s">
        <v>52</v>
      </c>
      <c r="AZ751" s="1" t="s">
        <v>52</v>
      </c>
    </row>
    <row r="752" spans="1:52" ht="30" customHeight="1" x14ac:dyDescent="0.3">
      <c r="A752" s="26" t="s">
        <v>1560</v>
      </c>
      <c r="B752" s="26" t="s">
        <v>1561</v>
      </c>
      <c r="C752" s="26" t="s">
        <v>162</v>
      </c>
      <c r="D752" s="27">
        <v>1</v>
      </c>
      <c r="E752" s="29">
        <f>단가대비표!O173</f>
        <v>792000</v>
      </c>
      <c r="F752" s="32">
        <f t="shared" si="173"/>
        <v>792000</v>
      </c>
      <c r="G752" s="29">
        <f>단가대비표!P173</f>
        <v>0</v>
      </c>
      <c r="H752" s="32">
        <f t="shared" si="174"/>
        <v>0</v>
      </c>
      <c r="I752" s="29">
        <f>단가대비표!V173</f>
        <v>0</v>
      </c>
      <c r="J752" s="32">
        <f t="shared" si="175"/>
        <v>0</v>
      </c>
      <c r="K752" s="29">
        <f t="shared" si="176"/>
        <v>792000</v>
      </c>
      <c r="L752" s="32">
        <f t="shared" si="177"/>
        <v>792000</v>
      </c>
      <c r="M752" s="26" t="s">
        <v>52</v>
      </c>
      <c r="N752" s="1" t="s">
        <v>385</v>
      </c>
      <c r="O752" s="1" t="s">
        <v>1562</v>
      </c>
      <c r="P752" s="1" t="s">
        <v>64</v>
      </c>
      <c r="Q752" s="1" t="s">
        <v>64</v>
      </c>
      <c r="R752" s="1" t="s">
        <v>63</v>
      </c>
      <c r="AV752" s="1" t="s">
        <v>52</v>
      </c>
      <c r="AW752" s="1" t="s">
        <v>1563</v>
      </c>
      <c r="AX752" s="1" t="s">
        <v>52</v>
      </c>
      <c r="AY752" s="1" t="s">
        <v>52</v>
      </c>
      <c r="AZ752" s="1" t="s">
        <v>52</v>
      </c>
    </row>
    <row r="753" spans="1:52" ht="30" customHeight="1" x14ac:dyDescent="0.3">
      <c r="A753" s="26" t="s">
        <v>1564</v>
      </c>
      <c r="B753" s="26" t="s">
        <v>1565</v>
      </c>
      <c r="C753" s="26" t="s">
        <v>162</v>
      </c>
      <c r="D753" s="27">
        <v>1</v>
      </c>
      <c r="E753" s="29">
        <f>단가대비표!O174</f>
        <v>862400</v>
      </c>
      <c r="F753" s="32">
        <f t="shared" si="173"/>
        <v>862400</v>
      </c>
      <c r="G753" s="29">
        <f>단가대비표!P174</f>
        <v>0</v>
      </c>
      <c r="H753" s="32">
        <f t="shared" si="174"/>
        <v>0</v>
      </c>
      <c r="I753" s="29">
        <f>단가대비표!V174</f>
        <v>0</v>
      </c>
      <c r="J753" s="32">
        <f t="shared" si="175"/>
        <v>0</v>
      </c>
      <c r="K753" s="29">
        <f t="shared" si="176"/>
        <v>862400</v>
      </c>
      <c r="L753" s="32">
        <f t="shared" si="177"/>
        <v>862400</v>
      </c>
      <c r="M753" s="26" t="s">
        <v>52</v>
      </c>
      <c r="N753" s="1" t="s">
        <v>385</v>
      </c>
      <c r="O753" s="1" t="s">
        <v>1566</v>
      </c>
      <c r="P753" s="1" t="s">
        <v>64</v>
      </c>
      <c r="Q753" s="1" t="s">
        <v>64</v>
      </c>
      <c r="R753" s="1" t="s">
        <v>63</v>
      </c>
      <c r="AV753" s="1" t="s">
        <v>52</v>
      </c>
      <c r="AW753" s="1" t="s">
        <v>1567</v>
      </c>
      <c r="AX753" s="1" t="s">
        <v>52</v>
      </c>
      <c r="AY753" s="1" t="s">
        <v>52</v>
      </c>
      <c r="AZ753" s="1" t="s">
        <v>52</v>
      </c>
    </row>
    <row r="754" spans="1:52" ht="30" customHeight="1" x14ac:dyDescent="0.3">
      <c r="A754" s="26" t="s">
        <v>1568</v>
      </c>
      <c r="B754" s="26" t="s">
        <v>1569</v>
      </c>
      <c r="C754" s="26" t="s">
        <v>162</v>
      </c>
      <c r="D754" s="27">
        <v>1</v>
      </c>
      <c r="E754" s="29">
        <f>단가대비표!O175</f>
        <v>220000</v>
      </c>
      <c r="F754" s="32">
        <f t="shared" si="173"/>
        <v>220000</v>
      </c>
      <c r="G754" s="29">
        <f>단가대비표!P175</f>
        <v>0</v>
      </c>
      <c r="H754" s="32">
        <f t="shared" si="174"/>
        <v>0</v>
      </c>
      <c r="I754" s="29">
        <f>단가대비표!V175</f>
        <v>0</v>
      </c>
      <c r="J754" s="32">
        <f t="shared" si="175"/>
        <v>0</v>
      </c>
      <c r="K754" s="29">
        <f t="shared" si="176"/>
        <v>220000</v>
      </c>
      <c r="L754" s="32">
        <f t="shared" si="177"/>
        <v>220000</v>
      </c>
      <c r="M754" s="26" t="s">
        <v>52</v>
      </c>
      <c r="N754" s="1" t="s">
        <v>385</v>
      </c>
      <c r="O754" s="1" t="s">
        <v>1570</v>
      </c>
      <c r="P754" s="1" t="s">
        <v>64</v>
      </c>
      <c r="Q754" s="1" t="s">
        <v>64</v>
      </c>
      <c r="R754" s="1" t="s">
        <v>63</v>
      </c>
      <c r="AV754" s="1" t="s">
        <v>52</v>
      </c>
      <c r="AW754" s="1" t="s">
        <v>1571</v>
      </c>
      <c r="AX754" s="1" t="s">
        <v>52</v>
      </c>
      <c r="AY754" s="1" t="s">
        <v>52</v>
      </c>
      <c r="AZ754" s="1" t="s">
        <v>52</v>
      </c>
    </row>
    <row r="755" spans="1:52" ht="30" customHeight="1" x14ac:dyDescent="0.3">
      <c r="A755" s="26" t="s">
        <v>1572</v>
      </c>
      <c r="B755" s="26" t="s">
        <v>1573</v>
      </c>
      <c r="C755" s="26" t="s">
        <v>162</v>
      </c>
      <c r="D755" s="27">
        <v>1</v>
      </c>
      <c r="E755" s="29">
        <f>단가대비표!O176</f>
        <v>435000</v>
      </c>
      <c r="F755" s="32">
        <f t="shared" si="173"/>
        <v>435000</v>
      </c>
      <c r="G755" s="29">
        <f>단가대비표!P176</f>
        <v>0</v>
      </c>
      <c r="H755" s="32">
        <f t="shared" si="174"/>
        <v>0</v>
      </c>
      <c r="I755" s="29">
        <f>단가대비표!V176</f>
        <v>0</v>
      </c>
      <c r="J755" s="32">
        <f t="shared" si="175"/>
        <v>0</v>
      </c>
      <c r="K755" s="29">
        <f t="shared" si="176"/>
        <v>435000</v>
      </c>
      <c r="L755" s="32">
        <f t="shared" si="177"/>
        <v>435000</v>
      </c>
      <c r="M755" s="26" t="s">
        <v>52</v>
      </c>
      <c r="N755" s="1" t="s">
        <v>385</v>
      </c>
      <c r="O755" s="1" t="s">
        <v>1574</v>
      </c>
      <c r="P755" s="1" t="s">
        <v>64</v>
      </c>
      <c r="Q755" s="1" t="s">
        <v>64</v>
      </c>
      <c r="R755" s="1" t="s">
        <v>63</v>
      </c>
      <c r="AV755" s="1" t="s">
        <v>52</v>
      </c>
      <c r="AW755" s="1" t="s">
        <v>1575</v>
      </c>
      <c r="AX755" s="1" t="s">
        <v>52</v>
      </c>
      <c r="AY755" s="1" t="s">
        <v>52</v>
      </c>
      <c r="AZ755" s="1" t="s">
        <v>52</v>
      </c>
    </row>
    <row r="756" spans="1:52" ht="30" customHeight="1" x14ac:dyDescent="0.3">
      <c r="A756" s="26" t="s">
        <v>1560</v>
      </c>
      <c r="B756" s="26" t="s">
        <v>1576</v>
      </c>
      <c r="C756" s="26" t="s">
        <v>162</v>
      </c>
      <c r="D756" s="27">
        <v>13</v>
      </c>
      <c r="E756" s="29">
        <f>단가대비표!O177</f>
        <v>15000</v>
      </c>
      <c r="F756" s="32">
        <f t="shared" si="173"/>
        <v>195000</v>
      </c>
      <c r="G756" s="29">
        <f>단가대비표!P177</f>
        <v>0</v>
      </c>
      <c r="H756" s="32">
        <f t="shared" si="174"/>
        <v>0</v>
      </c>
      <c r="I756" s="29">
        <f>단가대비표!V177</f>
        <v>0</v>
      </c>
      <c r="J756" s="32">
        <f t="shared" si="175"/>
        <v>0</v>
      </c>
      <c r="K756" s="29">
        <f t="shared" si="176"/>
        <v>15000</v>
      </c>
      <c r="L756" s="32">
        <f t="shared" si="177"/>
        <v>195000</v>
      </c>
      <c r="M756" s="26" t="s">
        <v>52</v>
      </c>
      <c r="N756" s="1" t="s">
        <v>385</v>
      </c>
      <c r="O756" s="1" t="s">
        <v>1577</v>
      </c>
      <c r="P756" s="1" t="s">
        <v>64</v>
      </c>
      <c r="Q756" s="1" t="s">
        <v>64</v>
      </c>
      <c r="R756" s="1" t="s">
        <v>63</v>
      </c>
      <c r="AV756" s="1" t="s">
        <v>52</v>
      </c>
      <c r="AW756" s="1" t="s">
        <v>1578</v>
      </c>
      <c r="AX756" s="1" t="s">
        <v>52</v>
      </c>
      <c r="AY756" s="1" t="s">
        <v>52</v>
      </c>
      <c r="AZ756" s="1" t="s">
        <v>52</v>
      </c>
    </row>
    <row r="757" spans="1:52" ht="30" customHeight="1" x14ac:dyDescent="0.3">
      <c r="A757" s="26" t="s">
        <v>1579</v>
      </c>
      <c r="B757" s="26" t="s">
        <v>1580</v>
      </c>
      <c r="C757" s="26" t="s">
        <v>162</v>
      </c>
      <c r="D757" s="27">
        <v>1</v>
      </c>
      <c r="E757" s="29">
        <f>단가대비표!O178</f>
        <v>1540000</v>
      </c>
      <c r="F757" s="32">
        <f t="shared" si="173"/>
        <v>1540000</v>
      </c>
      <c r="G757" s="29">
        <f>단가대비표!P178</f>
        <v>0</v>
      </c>
      <c r="H757" s="32">
        <f t="shared" si="174"/>
        <v>0</v>
      </c>
      <c r="I757" s="29">
        <f>단가대비표!V178</f>
        <v>0</v>
      </c>
      <c r="J757" s="32">
        <f t="shared" si="175"/>
        <v>0</v>
      </c>
      <c r="K757" s="29">
        <f t="shared" si="176"/>
        <v>1540000</v>
      </c>
      <c r="L757" s="32">
        <f t="shared" si="177"/>
        <v>1540000</v>
      </c>
      <c r="M757" s="26" t="s">
        <v>52</v>
      </c>
      <c r="N757" s="1" t="s">
        <v>385</v>
      </c>
      <c r="O757" s="1" t="s">
        <v>1581</v>
      </c>
      <c r="P757" s="1" t="s">
        <v>64</v>
      </c>
      <c r="Q757" s="1" t="s">
        <v>64</v>
      </c>
      <c r="R757" s="1" t="s">
        <v>63</v>
      </c>
      <c r="AV757" s="1" t="s">
        <v>52</v>
      </c>
      <c r="AW757" s="1" t="s">
        <v>1582</v>
      </c>
      <c r="AX757" s="1" t="s">
        <v>52</v>
      </c>
      <c r="AY757" s="1" t="s">
        <v>52</v>
      </c>
      <c r="AZ757" s="1" t="s">
        <v>52</v>
      </c>
    </row>
    <row r="758" spans="1:52" ht="30" customHeight="1" x14ac:dyDescent="0.3">
      <c r="A758" s="26" t="s">
        <v>1583</v>
      </c>
      <c r="B758" s="26" t="s">
        <v>1584</v>
      </c>
      <c r="C758" s="26" t="s">
        <v>162</v>
      </c>
      <c r="D758" s="27">
        <v>1</v>
      </c>
      <c r="E758" s="29">
        <f>단가대비표!O179</f>
        <v>360000</v>
      </c>
      <c r="F758" s="32">
        <f t="shared" si="173"/>
        <v>360000</v>
      </c>
      <c r="G758" s="29">
        <f>단가대비표!P179</f>
        <v>0</v>
      </c>
      <c r="H758" s="32">
        <f t="shared" si="174"/>
        <v>0</v>
      </c>
      <c r="I758" s="29">
        <f>단가대비표!V179</f>
        <v>0</v>
      </c>
      <c r="J758" s="32">
        <f t="shared" si="175"/>
        <v>0</v>
      </c>
      <c r="K758" s="29">
        <f t="shared" si="176"/>
        <v>360000</v>
      </c>
      <c r="L758" s="32">
        <f t="shared" si="177"/>
        <v>360000</v>
      </c>
      <c r="M758" s="26" t="s">
        <v>52</v>
      </c>
      <c r="N758" s="1" t="s">
        <v>385</v>
      </c>
      <c r="O758" s="1" t="s">
        <v>1585</v>
      </c>
      <c r="P758" s="1" t="s">
        <v>64</v>
      </c>
      <c r="Q758" s="1" t="s">
        <v>64</v>
      </c>
      <c r="R758" s="1" t="s">
        <v>63</v>
      </c>
      <c r="AV758" s="1" t="s">
        <v>52</v>
      </c>
      <c r="AW758" s="1" t="s">
        <v>1586</v>
      </c>
      <c r="AX758" s="1" t="s">
        <v>52</v>
      </c>
      <c r="AY758" s="1" t="s">
        <v>52</v>
      </c>
      <c r="AZ758" s="1" t="s">
        <v>52</v>
      </c>
    </row>
    <row r="759" spans="1:52" ht="30" customHeight="1" x14ac:dyDescent="0.3">
      <c r="A759" s="26" t="s">
        <v>1587</v>
      </c>
      <c r="B759" s="26" t="s">
        <v>1588</v>
      </c>
      <c r="C759" s="26" t="s">
        <v>162</v>
      </c>
      <c r="D759" s="27">
        <v>1</v>
      </c>
      <c r="E759" s="29">
        <f>단가대비표!O180</f>
        <v>475000</v>
      </c>
      <c r="F759" s="32">
        <f t="shared" si="173"/>
        <v>475000</v>
      </c>
      <c r="G759" s="29">
        <f>단가대비표!P180</f>
        <v>0</v>
      </c>
      <c r="H759" s="32">
        <f t="shared" si="174"/>
        <v>0</v>
      </c>
      <c r="I759" s="29">
        <f>단가대비표!V180</f>
        <v>0</v>
      </c>
      <c r="J759" s="32">
        <f t="shared" si="175"/>
        <v>0</v>
      </c>
      <c r="K759" s="29">
        <f t="shared" si="176"/>
        <v>475000</v>
      </c>
      <c r="L759" s="32">
        <f t="shared" si="177"/>
        <v>475000</v>
      </c>
      <c r="M759" s="26" t="s">
        <v>52</v>
      </c>
      <c r="N759" s="1" t="s">
        <v>385</v>
      </c>
      <c r="O759" s="1" t="s">
        <v>1589</v>
      </c>
      <c r="P759" s="1" t="s">
        <v>64</v>
      </c>
      <c r="Q759" s="1" t="s">
        <v>64</v>
      </c>
      <c r="R759" s="1" t="s">
        <v>63</v>
      </c>
      <c r="AV759" s="1" t="s">
        <v>52</v>
      </c>
      <c r="AW759" s="1" t="s">
        <v>1590</v>
      </c>
      <c r="AX759" s="1" t="s">
        <v>52</v>
      </c>
      <c r="AY759" s="1" t="s">
        <v>52</v>
      </c>
      <c r="AZ759" s="1" t="s">
        <v>52</v>
      </c>
    </row>
    <row r="760" spans="1:52" ht="30" customHeight="1" x14ac:dyDescent="0.3">
      <c r="A760" s="26" t="s">
        <v>1591</v>
      </c>
      <c r="B760" s="26" t="s">
        <v>1592</v>
      </c>
      <c r="C760" s="26" t="s">
        <v>162</v>
      </c>
      <c r="D760" s="27">
        <v>1</v>
      </c>
      <c r="E760" s="29">
        <f>단가대비표!O181</f>
        <v>468000</v>
      </c>
      <c r="F760" s="32">
        <f t="shared" si="173"/>
        <v>468000</v>
      </c>
      <c r="G760" s="29">
        <f>단가대비표!P181</f>
        <v>0</v>
      </c>
      <c r="H760" s="32">
        <f t="shared" si="174"/>
        <v>0</v>
      </c>
      <c r="I760" s="29">
        <f>단가대비표!V181</f>
        <v>0</v>
      </c>
      <c r="J760" s="32">
        <f t="shared" si="175"/>
        <v>0</v>
      </c>
      <c r="K760" s="29">
        <f t="shared" si="176"/>
        <v>468000</v>
      </c>
      <c r="L760" s="32">
        <f t="shared" si="177"/>
        <v>468000</v>
      </c>
      <c r="M760" s="26" t="s">
        <v>52</v>
      </c>
      <c r="N760" s="1" t="s">
        <v>385</v>
      </c>
      <c r="O760" s="1" t="s">
        <v>1593</v>
      </c>
      <c r="P760" s="1" t="s">
        <v>64</v>
      </c>
      <c r="Q760" s="1" t="s">
        <v>64</v>
      </c>
      <c r="R760" s="1" t="s">
        <v>63</v>
      </c>
      <c r="AV760" s="1" t="s">
        <v>52</v>
      </c>
      <c r="AW760" s="1" t="s">
        <v>1594</v>
      </c>
      <c r="AX760" s="1" t="s">
        <v>52</v>
      </c>
      <c r="AY760" s="1" t="s">
        <v>52</v>
      </c>
      <c r="AZ760" s="1" t="s">
        <v>52</v>
      </c>
    </row>
    <row r="761" spans="1:52" ht="30" customHeight="1" x14ac:dyDescent="0.3">
      <c r="A761" s="26" t="s">
        <v>1595</v>
      </c>
      <c r="B761" s="26" t="s">
        <v>1596</v>
      </c>
      <c r="C761" s="26" t="s">
        <v>162</v>
      </c>
      <c r="D761" s="27">
        <v>1</v>
      </c>
      <c r="E761" s="29">
        <f>단가대비표!O182</f>
        <v>1980000</v>
      </c>
      <c r="F761" s="32">
        <f t="shared" si="173"/>
        <v>1980000</v>
      </c>
      <c r="G761" s="29">
        <f>단가대비표!P182</f>
        <v>0</v>
      </c>
      <c r="H761" s="32">
        <f t="shared" si="174"/>
        <v>0</v>
      </c>
      <c r="I761" s="29">
        <f>단가대비표!V182</f>
        <v>0</v>
      </c>
      <c r="J761" s="32">
        <f t="shared" si="175"/>
        <v>0</v>
      </c>
      <c r="K761" s="29">
        <f t="shared" si="176"/>
        <v>1980000</v>
      </c>
      <c r="L761" s="32">
        <f t="shared" si="177"/>
        <v>1980000</v>
      </c>
      <c r="M761" s="26" t="s">
        <v>52</v>
      </c>
      <c r="N761" s="1" t="s">
        <v>385</v>
      </c>
      <c r="O761" s="1" t="s">
        <v>1597</v>
      </c>
      <c r="P761" s="1" t="s">
        <v>64</v>
      </c>
      <c r="Q761" s="1" t="s">
        <v>64</v>
      </c>
      <c r="R761" s="1" t="s">
        <v>63</v>
      </c>
      <c r="AV761" s="1" t="s">
        <v>52</v>
      </c>
      <c r="AW761" s="1" t="s">
        <v>1598</v>
      </c>
      <c r="AX761" s="1" t="s">
        <v>52</v>
      </c>
      <c r="AY761" s="1" t="s">
        <v>52</v>
      </c>
      <c r="AZ761" s="1" t="s">
        <v>52</v>
      </c>
    </row>
    <row r="762" spans="1:52" ht="30" customHeight="1" x14ac:dyDescent="0.3">
      <c r="A762" s="26" t="s">
        <v>1599</v>
      </c>
      <c r="B762" s="26" t="s">
        <v>1600</v>
      </c>
      <c r="C762" s="26" t="s">
        <v>162</v>
      </c>
      <c r="D762" s="27">
        <v>1</v>
      </c>
      <c r="E762" s="29">
        <f>단가대비표!O183</f>
        <v>1107000</v>
      </c>
      <c r="F762" s="32">
        <f t="shared" si="173"/>
        <v>1107000</v>
      </c>
      <c r="G762" s="29">
        <f>단가대비표!P183</f>
        <v>0</v>
      </c>
      <c r="H762" s="32">
        <f t="shared" si="174"/>
        <v>0</v>
      </c>
      <c r="I762" s="29">
        <f>단가대비표!V183</f>
        <v>0</v>
      </c>
      <c r="J762" s="32">
        <f t="shared" si="175"/>
        <v>0</v>
      </c>
      <c r="K762" s="29">
        <f t="shared" si="176"/>
        <v>1107000</v>
      </c>
      <c r="L762" s="32">
        <f t="shared" si="177"/>
        <v>1107000</v>
      </c>
      <c r="M762" s="26" t="s">
        <v>52</v>
      </c>
      <c r="N762" s="1" t="s">
        <v>385</v>
      </c>
      <c r="O762" s="1" t="s">
        <v>1601</v>
      </c>
      <c r="P762" s="1" t="s">
        <v>64</v>
      </c>
      <c r="Q762" s="1" t="s">
        <v>64</v>
      </c>
      <c r="R762" s="1" t="s">
        <v>63</v>
      </c>
      <c r="AV762" s="1" t="s">
        <v>52</v>
      </c>
      <c r="AW762" s="1" t="s">
        <v>1602</v>
      </c>
      <c r="AX762" s="1" t="s">
        <v>52</v>
      </c>
      <c r="AY762" s="1" t="s">
        <v>52</v>
      </c>
      <c r="AZ762" s="1" t="s">
        <v>52</v>
      </c>
    </row>
    <row r="763" spans="1:52" ht="30" customHeight="1" x14ac:dyDescent="0.3">
      <c r="A763" s="26" t="s">
        <v>1603</v>
      </c>
      <c r="B763" s="26" t="s">
        <v>1604</v>
      </c>
      <c r="C763" s="26" t="s">
        <v>162</v>
      </c>
      <c r="D763" s="27">
        <v>1</v>
      </c>
      <c r="E763" s="29">
        <f>단가대비표!O184</f>
        <v>177000</v>
      </c>
      <c r="F763" s="32">
        <f t="shared" si="173"/>
        <v>177000</v>
      </c>
      <c r="G763" s="29">
        <f>단가대비표!P184</f>
        <v>0</v>
      </c>
      <c r="H763" s="32">
        <f t="shared" si="174"/>
        <v>0</v>
      </c>
      <c r="I763" s="29">
        <f>단가대비표!V184</f>
        <v>0</v>
      </c>
      <c r="J763" s="32">
        <f t="shared" si="175"/>
        <v>0</v>
      </c>
      <c r="K763" s="29">
        <f t="shared" si="176"/>
        <v>177000</v>
      </c>
      <c r="L763" s="32">
        <f t="shared" si="177"/>
        <v>177000</v>
      </c>
      <c r="M763" s="26" t="s">
        <v>52</v>
      </c>
      <c r="N763" s="1" t="s">
        <v>385</v>
      </c>
      <c r="O763" s="1" t="s">
        <v>1605</v>
      </c>
      <c r="P763" s="1" t="s">
        <v>64</v>
      </c>
      <c r="Q763" s="1" t="s">
        <v>64</v>
      </c>
      <c r="R763" s="1" t="s">
        <v>63</v>
      </c>
      <c r="AV763" s="1" t="s">
        <v>52</v>
      </c>
      <c r="AW763" s="1" t="s">
        <v>1606</v>
      </c>
      <c r="AX763" s="1" t="s">
        <v>52</v>
      </c>
      <c r="AY763" s="1" t="s">
        <v>52</v>
      </c>
      <c r="AZ763" s="1" t="s">
        <v>52</v>
      </c>
    </row>
    <row r="764" spans="1:52" ht="30" customHeight="1" x14ac:dyDescent="0.3">
      <c r="A764" s="26" t="s">
        <v>1607</v>
      </c>
      <c r="B764" s="26" t="s">
        <v>1608</v>
      </c>
      <c r="C764" s="26" t="s">
        <v>162</v>
      </c>
      <c r="D764" s="27">
        <v>1</v>
      </c>
      <c r="E764" s="29">
        <f>단가대비표!O185</f>
        <v>14000</v>
      </c>
      <c r="F764" s="32">
        <f t="shared" si="173"/>
        <v>14000</v>
      </c>
      <c r="G764" s="29">
        <f>단가대비표!P185</f>
        <v>0</v>
      </c>
      <c r="H764" s="32">
        <f t="shared" si="174"/>
        <v>0</v>
      </c>
      <c r="I764" s="29">
        <f>단가대비표!V185</f>
        <v>0</v>
      </c>
      <c r="J764" s="32">
        <f t="shared" si="175"/>
        <v>0</v>
      </c>
      <c r="K764" s="29">
        <f t="shared" si="176"/>
        <v>14000</v>
      </c>
      <c r="L764" s="32">
        <f t="shared" si="177"/>
        <v>14000</v>
      </c>
      <c r="M764" s="26" t="s">
        <v>52</v>
      </c>
      <c r="N764" s="1" t="s">
        <v>385</v>
      </c>
      <c r="O764" s="1" t="s">
        <v>1609</v>
      </c>
      <c r="P764" s="1" t="s">
        <v>64</v>
      </c>
      <c r="Q764" s="1" t="s">
        <v>64</v>
      </c>
      <c r="R764" s="1" t="s">
        <v>63</v>
      </c>
      <c r="AV764" s="1" t="s">
        <v>52</v>
      </c>
      <c r="AW764" s="1" t="s">
        <v>1610</v>
      </c>
      <c r="AX764" s="1" t="s">
        <v>52</v>
      </c>
      <c r="AY764" s="1" t="s">
        <v>52</v>
      </c>
      <c r="AZ764" s="1" t="s">
        <v>52</v>
      </c>
    </row>
    <row r="765" spans="1:52" ht="30" customHeight="1" x14ac:dyDescent="0.3">
      <c r="A765" s="26" t="s">
        <v>1603</v>
      </c>
      <c r="B765" s="26" t="s">
        <v>1611</v>
      </c>
      <c r="C765" s="26" t="s">
        <v>162</v>
      </c>
      <c r="D765" s="27">
        <v>1</v>
      </c>
      <c r="E765" s="29">
        <f>단가대비표!O186</f>
        <v>26000</v>
      </c>
      <c r="F765" s="32">
        <f t="shared" si="173"/>
        <v>26000</v>
      </c>
      <c r="G765" s="29">
        <f>단가대비표!P186</f>
        <v>0</v>
      </c>
      <c r="H765" s="32">
        <f t="shared" si="174"/>
        <v>0</v>
      </c>
      <c r="I765" s="29">
        <f>단가대비표!V186</f>
        <v>0</v>
      </c>
      <c r="J765" s="32">
        <f t="shared" si="175"/>
        <v>0</v>
      </c>
      <c r="K765" s="29">
        <f t="shared" si="176"/>
        <v>26000</v>
      </c>
      <c r="L765" s="32">
        <f t="shared" si="177"/>
        <v>26000</v>
      </c>
      <c r="M765" s="26" t="s">
        <v>52</v>
      </c>
      <c r="N765" s="1" t="s">
        <v>385</v>
      </c>
      <c r="O765" s="1" t="s">
        <v>1612</v>
      </c>
      <c r="P765" s="1" t="s">
        <v>64</v>
      </c>
      <c r="Q765" s="1" t="s">
        <v>64</v>
      </c>
      <c r="R765" s="1" t="s">
        <v>63</v>
      </c>
      <c r="AV765" s="1" t="s">
        <v>52</v>
      </c>
      <c r="AW765" s="1" t="s">
        <v>1613</v>
      </c>
      <c r="AX765" s="1" t="s">
        <v>52</v>
      </c>
      <c r="AY765" s="1" t="s">
        <v>52</v>
      </c>
      <c r="AZ765" s="1" t="s">
        <v>52</v>
      </c>
    </row>
    <row r="766" spans="1:52" ht="30" customHeight="1" x14ac:dyDescent="0.3">
      <c r="A766" s="26" t="s">
        <v>1614</v>
      </c>
      <c r="B766" s="26" t="s">
        <v>1615</v>
      </c>
      <c r="C766" s="26" t="s">
        <v>162</v>
      </c>
      <c r="D766" s="27">
        <v>1</v>
      </c>
      <c r="E766" s="29">
        <f>단가대비표!O187</f>
        <v>210000</v>
      </c>
      <c r="F766" s="32">
        <f t="shared" si="173"/>
        <v>210000</v>
      </c>
      <c r="G766" s="29">
        <f>단가대비표!P187</f>
        <v>0</v>
      </c>
      <c r="H766" s="32">
        <f t="shared" si="174"/>
        <v>0</v>
      </c>
      <c r="I766" s="29">
        <f>단가대비표!V187</f>
        <v>0</v>
      </c>
      <c r="J766" s="32">
        <f t="shared" si="175"/>
        <v>0</v>
      </c>
      <c r="K766" s="29">
        <f t="shared" si="176"/>
        <v>210000</v>
      </c>
      <c r="L766" s="32">
        <f t="shared" si="177"/>
        <v>210000</v>
      </c>
      <c r="M766" s="26" t="s">
        <v>52</v>
      </c>
      <c r="N766" s="1" t="s">
        <v>385</v>
      </c>
      <c r="O766" s="1" t="s">
        <v>1616</v>
      </c>
      <c r="P766" s="1" t="s">
        <v>64</v>
      </c>
      <c r="Q766" s="1" t="s">
        <v>64</v>
      </c>
      <c r="R766" s="1" t="s">
        <v>63</v>
      </c>
      <c r="AV766" s="1" t="s">
        <v>52</v>
      </c>
      <c r="AW766" s="1" t="s">
        <v>1617</v>
      </c>
      <c r="AX766" s="1" t="s">
        <v>52</v>
      </c>
      <c r="AY766" s="1" t="s">
        <v>52</v>
      </c>
      <c r="AZ766" s="1" t="s">
        <v>52</v>
      </c>
    </row>
    <row r="767" spans="1:52" ht="30" customHeight="1" x14ac:dyDescent="0.3">
      <c r="A767" s="26" t="s">
        <v>631</v>
      </c>
      <c r="B767" s="26" t="s">
        <v>52</v>
      </c>
      <c r="C767" s="26" t="s">
        <v>52</v>
      </c>
      <c r="D767" s="27"/>
      <c r="E767" s="29"/>
      <c r="F767" s="32">
        <f>TRUNC(SUMIF(N739:N766, N738, F739:F766),0)</f>
        <v>19465900</v>
      </c>
      <c r="G767" s="29"/>
      <c r="H767" s="32">
        <f>TRUNC(SUMIF(N739:N766, N738, H739:H766),0)</f>
        <v>0</v>
      </c>
      <c r="I767" s="29"/>
      <c r="J767" s="32">
        <f>TRUNC(SUMIF(N739:N766, N738, J739:J766),0)</f>
        <v>0</v>
      </c>
      <c r="K767" s="29"/>
      <c r="L767" s="32">
        <f>F767+H767+J767</f>
        <v>19465900</v>
      </c>
      <c r="M767" s="26" t="s">
        <v>52</v>
      </c>
      <c r="N767" s="1" t="s">
        <v>166</v>
      </c>
      <c r="O767" s="1" t="s">
        <v>166</v>
      </c>
      <c r="P767" s="1" t="s">
        <v>52</v>
      </c>
      <c r="Q767" s="1" t="s">
        <v>52</v>
      </c>
      <c r="R767" s="1" t="s">
        <v>52</v>
      </c>
      <c r="AV767" s="1" t="s">
        <v>52</v>
      </c>
      <c r="AW767" s="1" t="s">
        <v>52</v>
      </c>
      <c r="AX767" s="1" t="s">
        <v>52</v>
      </c>
      <c r="AY767" s="1" t="s">
        <v>52</v>
      </c>
      <c r="AZ767" s="1" t="s">
        <v>52</v>
      </c>
    </row>
    <row r="768" spans="1:52" ht="30" customHeight="1" x14ac:dyDescent="0.3">
      <c r="A768" s="27"/>
      <c r="B768" s="27"/>
      <c r="C768" s="27"/>
      <c r="D768" s="27"/>
      <c r="E768" s="29"/>
      <c r="F768" s="32"/>
      <c r="G768" s="29"/>
      <c r="H768" s="32"/>
      <c r="I768" s="29"/>
      <c r="J768" s="32"/>
      <c r="K768" s="29"/>
      <c r="L768" s="32"/>
      <c r="M768" s="27"/>
    </row>
    <row r="769" spans="1:52" ht="30" customHeight="1" x14ac:dyDescent="0.3">
      <c r="A769" s="23" t="s">
        <v>1618</v>
      </c>
      <c r="B769" s="24"/>
      <c r="C769" s="24"/>
      <c r="D769" s="24"/>
      <c r="E769" s="28"/>
      <c r="F769" s="31"/>
      <c r="G769" s="28"/>
      <c r="H769" s="31"/>
      <c r="I769" s="28"/>
      <c r="J769" s="31"/>
      <c r="K769" s="28"/>
      <c r="L769" s="31"/>
      <c r="M769" s="25"/>
      <c r="N769" s="1" t="s">
        <v>438</v>
      </c>
    </row>
    <row r="770" spans="1:52" ht="30" customHeight="1" x14ac:dyDescent="0.3">
      <c r="A770" s="26" t="s">
        <v>1619</v>
      </c>
      <c r="B770" s="26" t="s">
        <v>52</v>
      </c>
      <c r="C770" s="26" t="s">
        <v>274</v>
      </c>
      <c r="D770" s="27">
        <v>1</v>
      </c>
      <c r="E770" s="29">
        <f>일위대가목록!E100</f>
        <v>19581000</v>
      </c>
      <c r="F770" s="32">
        <f>TRUNC(E770*D770,1)</f>
        <v>19581000</v>
      </c>
      <c r="G770" s="29">
        <f>일위대가목록!F100</f>
        <v>0</v>
      </c>
      <c r="H770" s="32">
        <f>TRUNC(G770*D770,1)</f>
        <v>0</v>
      </c>
      <c r="I770" s="29">
        <f>일위대가목록!G100</f>
        <v>0</v>
      </c>
      <c r="J770" s="32">
        <f>TRUNC(I770*D770,1)</f>
        <v>0</v>
      </c>
      <c r="K770" s="29">
        <f t="shared" ref="K770:L773" si="178">TRUNC(E770+G770+I770,1)</f>
        <v>19581000</v>
      </c>
      <c r="L770" s="32">
        <f t="shared" si="178"/>
        <v>19581000</v>
      </c>
      <c r="M770" s="26" t="s">
        <v>1620</v>
      </c>
      <c r="N770" s="1" t="s">
        <v>438</v>
      </c>
      <c r="O770" s="1" t="s">
        <v>1621</v>
      </c>
      <c r="P770" s="1" t="s">
        <v>63</v>
      </c>
      <c r="Q770" s="1" t="s">
        <v>64</v>
      </c>
      <c r="R770" s="1" t="s">
        <v>64</v>
      </c>
      <c r="AV770" s="1" t="s">
        <v>52</v>
      </c>
      <c r="AW770" s="1" t="s">
        <v>1622</v>
      </c>
      <c r="AX770" s="1" t="s">
        <v>52</v>
      </c>
      <c r="AY770" s="1" t="s">
        <v>52</v>
      </c>
      <c r="AZ770" s="1" t="s">
        <v>52</v>
      </c>
    </row>
    <row r="771" spans="1:52" ht="30" customHeight="1" x14ac:dyDescent="0.3">
      <c r="A771" s="26" t="s">
        <v>1623</v>
      </c>
      <c r="B771" s="26" t="s">
        <v>52</v>
      </c>
      <c r="C771" s="26" t="s">
        <v>274</v>
      </c>
      <c r="D771" s="27">
        <v>1</v>
      </c>
      <c r="E771" s="29">
        <f>일위대가목록!E101</f>
        <v>24021000</v>
      </c>
      <c r="F771" s="32">
        <f>TRUNC(E771*D771,1)</f>
        <v>24021000</v>
      </c>
      <c r="G771" s="29">
        <f>일위대가목록!F101</f>
        <v>0</v>
      </c>
      <c r="H771" s="32">
        <f>TRUNC(G771*D771,1)</f>
        <v>0</v>
      </c>
      <c r="I771" s="29">
        <f>일위대가목록!G101</f>
        <v>0</v>
      </c>
      <c r="J771" s="32">
        <f>TRUNC(I771*D771,1)</f>
        <v>0</v>
      </c>
      <c r="K771" s="29">
        <f t="shared" si="178"/>
        <v>24021000</v>
      </c>
      <c r="L771" s="32">
        <f t="shared" si="178"/>
        <v>24021000</v>
      </c>
      <c r="M771" s="26" t="s">
        <v>1624</v>
      </c>
      <c r="N771" s="1" t="s">
        <v>438</v>
      </c>
      <c r="O771" s="1" t="s">
        <v>1625</v>
      </c>
      <c r="P771" s="1" t="s">
        <v>63</v>
      </c>
      <c r="Q771" s="1" t="s">
        <v>64</v>
      </c>
      <c r="R771" s="1" t="s">
        <v>64</v>
      </c>
      <c r="AV771" s="1" t="s">
        <v>52</v>
      </c>
      <c r="AW771" s="1" t="s">
        <v>1626</v>
      </c>
      <c r="AX771" s="1" t="s">
        <v>52</v>
      </c>
      <c r="AY771" s="1" t="s">
        <v>52</v>
      </c>
      <c r="AZ771" s="1" t="s">
        <v>52</v>
      </c>
    </row>
    <row r="772" spans="1:52" ht="30" customHeight="1" x14ac:dyDescent="0.3">
      <c r="A772" s="26" t="s">
        <v>1627</v>
      </c>
      <c r="B772" s="26" t="s">
        <v>52</v>
      </c>
      <c r="C772" s="26" t="s">
        <v>274</v>
      </c>
      <c r="D772" s="27">
        <v>1</v>
      </c>
      <c r="E772" s="29">
        <f>일위대가목록!E102</f>
        <v>5950000</v>
      </c>
      <c r="F772" s="32">
        <f>TRUNC(E772*D772,1)</f>
        <v>5950000</v>
      </c>
      <c r="G772" s="29">
        <f>일위대가목록!F102</f>
        <v>0</v>
      </c>
      <c r="H772" s="32">
        <f>TRUNC(G772*D772,1)</f>
        <v>0</v>
      </c>
      <c r="I772" s="29">
        <f>일위대가목록!G102</f>
        <v>0</v>
      </c>
      <c r="J772" s="32">
        <f>TRUNC(I772*D772,1)</f>
        <v>0</v>
      </c>
      <c r="K772" s="29">
        <f t="shared" si="178"/>
        <v>5950000</v>
      </c>
      <c r="L772" s="32">
        <f t="shared" si="178"/>
        <v>5950000</v>
      </c>
      <c r="M772" s="26" t="s">
        <v>1628</v>
      </c>
      <c r="N772" s="1" t="s">
        <v>438</v>
      </c>
      <c r="O772" s="1" t="s">
        <v>1629</v>
      </c>
      <c r="P772" s="1" t="s">
        <v>63</v>
      </c>
      <c r="Q772" s="1" t="s">
        <v>64</v>
      </c>
      <c r="R772" s="1" t="s">
        <v>64</v>
      </c>
      <c r="AV772" s="1" t="s">
        <v>52</v>
      </c>
      <c r="AW772" s="1" t="s">
        <v>1630</v>
      </c>
      <c r="AX772" s="1" t="s">
        <v>52</v>
      </c>
      <c r="AY772" s="1" t="s">
        <v>52</v>
      </c>
      <c r="AZ772" s="1" t="s">
        <v>52</v>
      </c>
    </row>
    <row r="773" spans="1:52" ht="30" customHeight="1" x14ac:dyDescent="0.3">
      <c r="A773" s="26" t="s">
        <v>1631</v>
      </c>
      <c r="B773" s="26" t="s">
        <v>52</v>
      </c>
      <c r="C773" s="26" t="s">
        <v>274</v>
      </c>
      <c r="D773" s="27">
        <v>1</v>
      </c>
      <c r="E773" s="29">
        <f>일위대가목록!E103</f>
        <v>31328000</v>
      </c>
      <c r="F773" s="32">
        <f>TRUNC(E773*D773,1)</f>
        <v>31328000</v>
      </c>
      <c r="G773" s="29">
        <f>일위대가목록!F103</f>
        <v>0</v>
      </c>
      <c r="H773" s="32">
        <f>TRUNC(G773*D773,1)</f>
        <v>0</v>
      </c>
      <c r="I773" s="29">
        <f>일위대가목록!G103</f>
        <v>0</v>
      </c>
      <c r="J773" s="32">
        <f>TRUNC(I773*D773,1)</f>
        <v>0</v>
      </c>
      <c r="K773" s="29">
        <f t="shared" si="178"/>
        <v>31328000</v>
      </c>
      <c r="L773" s="32">
        <f t="shared" si="178"/>
        <v>31328000</v>
      </c>
      <c r="M773" s="26" t="s">
        <v>1632</v>
      </c>
      <c r="N773" s="1" t="s">
        <v>438</v>
      </c>
      <c r="O773" s="1" t="s">
        <v>1633</v>
      </c>
      <c r="P773" s="1" t="s">
        <v>63</v>
      </c>
      <c r="Q773" s="1" t="s">
        <v>64</v>
      </c>
      <c r="R773" s="1" t="s">
        <v>64</v>
      </c>
      <c r="AV773" s="1" t="s">
        <v>52</v>
      </c>
      <c r="AW773" s="1" t="s">
        <v>1634</v>
      </c>
      <c r="AX773" s="1" t="s">
        <v>52</v>
      </c>
      <c r="AY773" s="1" t="s">
        <v>52</v>
      </c>
      <c r="AZ773" s="1" t="s">
        <v>52</v>
      </c>
    </row>
    <row r="774" spans="1:52" ht="30" customHeight="1" x14ac:dyDescent="0.3">
      <c r="A774" s="26" t="s">
        <v>631</v>
      </c>
      <c r="B774" s="26" t="s">
        <v>52</v>
      </c>
      <c r="C774" s="26" t="s">
        <v>52</v>
      </c>
      <c r="D774" s="27"/>
      <c r="E774" s="29"/>
      <c r="F774" s="32">
        <f>TRUNC(SUMIF(N770:N773, N769, F770:F773),0)</f>
        <v>80880000</v>
      </c>
      <c r="G774" s="29"/>
      <c r="H774" s="32">
        <f>TRUNC(SUMIF(N770:N773, N769, H770:H773),0)</f>
        <v>0</v>
      </c>
      <c r="I774" s="29"/>
      <c r="J774" s="32">
        <f>TRUNC(SUMIF(N770:N773, N769, J770:J773),0)</f>
        <v>0</v>
      </c>
      <c r="K774" s="29"/>
      <c r="L774" s="32">
        <f>F774+H774+J774</f>
        <v>80880000</v>
      </c>
      <c r="M774" s="26" t="s">
        <v>52</v>
      </c>
      <c r="N774" s="1" t="s">
        <v>166</v>
      </c>
      <c r="O774" s="1" t="s">
        <v>166</v>
      </c>
      <c r="P774" s="1" t="s">
        <v>52</v>
      </c>
      <c r="Q774" s="1" t="s">
        <v>52</v>
      </c>
      <c r="R774" s="1" t="s">
        <v>52</v>
      </c>
      <c r="AV774" s="1" t="s">
        <v>52</v>
      </c>
      <c r="AW774" s="1" t="s">
        <v>52</v>
      </c>
      <c r="AX774" s="1" t="s">
        <v>52</v>
      </c>
      <c r="AY774" s="1" t="s">
        <v>52</v>
      </c>
      <c r="AZ774" s="1" t="s">
        <v>52</v>
      </c>
    </row>
    <row r="775" spans="1:52" ht="30" customHeight="1" x14ac:dyDescent="0.3">
      <c r="A775" s="27"/>
      <c r="B775" s="27"/>
      <c r="C775" s="27"/>
      <c r="D775" s="27"/>
      <c r="E775" s="29"/>
      <c r="F775" s="32"/>
      <c r="G775" s="29"/>
      <c r="H775" s="32"/>
      <c r="I775" s="29"/>
      <c r="J775" s="32"/>
      <c r="K775" s="29"/>
      <c r="L775" s="32"/>
      <c r="M775" s="27"/>
    </row>
    <row r="776" spans="1:52" ht="30" customHeight="1" x14ac:dyDescent="0.3">
      <c r="A776" s="23" t="s">
        <v>1635</v>
      </c>
      <c r="B776" s="24"/>
      <c r="C776" s="24"/>
      <c r="D776" s="24"/>
      <c r="E776" s="28"/>
      <c r="F776" s="31"/>
      <c r="G776" s="28"/>
      <c r="H776" s="31"/>
      <c r="I776" s="28"/>
      <c r="J776" s="31"/>
      <c r="K776" s="28"/>
      <c r="L776" s="31"/>
      <c r="M776" s="25"/>
      <c r="N776" s="1" t="s">
        <v>280</v>
      </c>
    </row>
    <row r="777" spans="1:52" ht="30" customHeight="1" x14ac:dyDescent="0.3">
      <c r="A777" s="26" t="s">
        <v>546</v>
      </c>
      <c r="B777" s="26" t="s">
        <v>52</v>
      </c>
      <c r="C777" s="26" t="s">
        <v>274</v>
      </c>
      <c r="D777" s="27">
        <v>1</v>
      </c>
      <c r="E777" s="29">
        <f>일위대가목록!E107</f>
        <v>15462700</v>
      </c>
      <c r="F777" s="32">
        <f>TRUNC(E777*D777,1)</f>
        <v>15462700</v>
      </c>
      <c r="G777" s="29">
        <f>일위대가목록!F107</f>
        <v>0</v>
      </c>
      <c r="H777" s="32">
        <f>TRUNC(G777*D777,1)</f>
        <v>0</v>
      </c>
      <c r="I777" s="29">
        <f>일위대가목록!G107</f>
        <v>0</v>
      </c>
      <c r="J777" s="32">
        <f>TRUNC(I777*D777,1)</f>
        <v>0</v>
      </c>
      <c r="K777" s="29">
        <f>TRUNC(E777+G777+I777,1)</f>
        <v>15462700</v>
      </c>
      <c r="L777" s="32">
        <f>TRUNC(F777+H777+J777,1)</f>
        <v>15462700</v>
      </c>
      <c r="M777" s="26" t="s">
        <v>547</v>
      </c>
      <c r="N777" s="1" t="s">
        <v>280</v>
      </c>
      <c r="O777" s="1" t="s">
        <v>548</v>
      </c>
      <c r="P777" s="1" t="s">
        <v>63</v>
      </c>
      <c r="Q777" s="1" t="s">
        <v>64</v>
      </c>
      <c r="R777" s="1" t="s">
        <v>64</v>
      </c>
      <c r="AV777" s="1" t="s">
        <v>52</v>
      </c>
      <c r="AW777" s="1" t="s">
        <v>1637</v>
      </c>
      <c r="AX777" s="1" t="s">
        <v>52</v>
      </c>
      <c r="AY777" s="1" t="s">
        <v>52</v>
      </c>
      <c r="AZ777" s="1" t="s">
        <v>52</v>
      </c>
    </row>
    <row r="778" spans="1:52" ht="30" customHeight="1" x14ac:dyDescent="0.3">
      <c r="A778" s="26" t="s">
        <v>550</v>
      </c>
      <c r="B778" s="26" t="s">
        <v>52</v>
      </c>
      <c r="C778" s="26" t="s">
        <v>274</v>
      </c>
      <c r="D778" s="27">
        <v>1</v>
      </c>
      <c r="E778" s="29">
        <f>일위대가목록!E108</f>
        <v>69623800</v>
      </c>
      <c r="F778" s="32">
        <f>TRUNC(E778*D778,1)</f>
        <v>69623800</v>
      </c>
      <c r="G778" s="29">
        <f>일위대가목록!F108</f>
        <v>0</v>
      </c>
      <c r="H778" s="32">
        <f>TRUNC(G778*D778,1)</f>
        <v>0</v>
      </c>
      <c r="I778" s="29">
        <f>일위대가목록!G108</f>
        <v>0</v>
      </c>
      <c r="J778" s="32">
        <f>TRUNC(I778*D778,1)</f>
        <v>0</v>
      </c>
      <c r="K778" s="29">
        <f>TRUNC(E778+G778+I778,1)</f>
        <v>69623800</v>
      </c>
      <c r="L778" s="32">
        <f>TRUNC(F778+H778+J778,1)</f>
        <v>69623800</v>
      </c>
      <c r="M778" s="26" t="s">
        <v>551</v>
      </c>
      <c r="N778" s="1" t="s">
        <v>280</v>
      </c>
      <c r="O778" s="1" t="s">
        <v>552</v>
      </c>
      <c r="P778" s="1" t="s">
        <v>63</v>
      </c>
      <c r="Q778" s="1" t="s">
        <v>64</v>
      </c>
      <c r="R778" s="1" t="s">
        <v>64</v>
      </c>
      <c r="AV778" s="1" t="s">
        <v>52</v>
      </c>
      <c r="AW778" s="1" t="s">
        <v>1638</v>
      </c>
      <c r="AX778" s="1" t="s">
        <v>52</v>
      </c>
      <c r="AY778" s="1" t="s">
        <v>52</v>
      </c>
      <c r="AZ778" s="1" t="s">
        <v>52</v>
      </c>
    </row>
    <row r="779" spans="1:52" ht="30" customHeight="1" x14ac:dyDescent="0.3">
      <c r="A779" s="26" t="s">
        <v>631</v>
      </c>
      <c r="B779" s="26" t="s">
        <v>52</v>
      </c>
      <c r="C779" s="26" t="s">
        <v>52</v>
      </c>
      <c r="D779" s="27"/>
      <c r="E779" s="29"/>
      <c r="F779" s="32">
        <f>TRUNC(SUMIF(N777:N778, N776, F777:F778),0)</f>
        <v>85086500</v>
      </c>
      <c r="G779" s="29"/>
      <c r="H779" s="32">
        <f>TRUNC(SUMIF(N777:N778, N776, H777:H778),0)</f>
        <v>0</v>
      </c>
      <c r="I779" s="29"/>
      <c r="J779" s="32">
        <f>TRUNC(SUMIF(N777:N778, N776, J777:J778),0)</f>
        <v>0</v>
      </c>
      <c r="K779" s="29"/>
      <c r="L779" s="32">
        <f>F779+H779+J779</f>
        <v>85086500</v>
      </c>
      <c r="M779" s="26" t="s">
        <v>52</v>
      </c>
      <c r="N779" s="1" t="s">
        <v>166</v>
      </c>
      <c r="O779" s="1" t="s">
        <v>166</v>
      </c>
      <c r="P779" s="1" t="s">
        <v>52</v>
      </c>
      <c r="Q779" s="1" t="s">
        <v>52</v>
      </c>
      <c r="R779" s="1" t="s">
        <v>52</v>
      </c>
      <c r="AV779" s="1" t="s">
        <v>52</v>
      </c>
      <c r="AW779" s="1" t="s">
        <v>52</v>
      </c>
      <c r="AX779" s="1" t="s">
        <v>52</v>
      </c>
      <c r="AY779" s="1" t="s">
        <v>52</v>
      </c>
      <c r="AZ779" s="1" t="s">
        <v>52</v>
      </c>
    </row>
    <row r="780" spans="1:52" ht="30" customHeight="1" x14ac:dyDescent="0.3">
      <c r="A780" s="27"/>
      <c r="B780" s="27"/>
      <c r="C780" s="27"/>
      <c r="D780" s="27"/>
      <c r="E780" s="29"/>
      <c r="F780" s="32"/>
      <c r="G780" s="29"/>
      <c r="H780" s="32"/>
      <c r="I780" s="29"/>
      <c r="J780" s="32"/>
      <c r="K780" s="29"/>
      <c r="L780" s="32"/>
      <c r="M780" s="27"/>
    </row>
    <row r="781" spans="1:52" ht="30" customHeight="1" x14ac:dyDescent="0.3">
      <c r="A781" s="23" t="s">
        <v>1639</v>
      </c>
      <c r="B781" s="24"/>
      <c r="C781" s="24"/>
      <c r="D781" s="24"/>
      <c r="E781" s="28"/>
      <c r="F781" s="31"/>
      <c r="G781" s="28"/>
      <c r="H781" s="31"/>
      <c r="I781" s="28"/>
      <c r="J781" s="31"/>
      <c r="K781" s="28"/>
      <c r="L781" s="31"/>
      <c r="M781" s="25"/>
      <c r="N781" s="1" t="s">
        <v>1621</v>
      </c>
    </row>
    <row r="782" spans="1:52" ht="30" customHeight="1" x14ac:dyDescent="0.3">
      <c r="A782" s="26" t="s">
        <v>1640</v>
      </c>
      <c r="B782" s="26" t="s">
        <v>1641</v>
      </c>
      <c r="C782" s="26" t="s">
        <v>162</v>
      </c>
      <c r="D782" s="27">
        <v>1</v>
      </c>
      <c r="E782" s="29">
        <f>단가대비표!O188</f>
        <v>1400000</v>
      </c>
      <c r="F782" s="32">
        <f t="shared" ref="F782:F800" si="179">TRUNC(E782*D782,1)</f>
        <v>1400000</v>
      </c>
      <c r="G782" s="29">
        <f>단가대비표!P188</f>
        <v>0</v>
      </c>
      <c r="H782" s="32">
        <f t="shared" ref="H782:H800" si="180">TRUNC(G782*D782,1)</f>
        <v>0</v>
      </c>
      <c r="I782" s="29">
        <f>단가대비표!V188</f>
        <v>0</v>
      </c>
      <c r="J782" s="32">
        <f t="shared" ref="J782:J800" si="181">TRUNC(I782*D782,1)</f>
        <v>0</v>
      </c>
      <c r="K782" s="29">
        <f t="shared" ref="K782:K800" si="182">TRUNC(E782+G782+I782,1)</f>
        <v>1400000</v>
      </c>
      <c r="L782" s="32">
        <f t="shared" ref="L782:L800" si="183">TRUNC(F782+H782+J782,1)</f>
        <v>1400000</v>
      </c>
      <c r="M782" s="26" t="s">
        <v>52</v>
      </c>
      <c r="N782" s="1" t="s">
        <v>1621</v>
      </c>
      <c r="O782" s="1" t="s">
        <v>1642</v>
      </c>
      <c r="P782" s="1" t="s">
        <v>64</v>
      </c>
      <c r="Q782" s="1" t="s">
        <v>64</v>
      </c>
      <c r="R782" s="1" t="s">
        <v>63</v>
      </c>
      <c r="AV782" s="1" t="s">
        <v>52</v>
      </c>
      <c r="AW782" s="1" t="s">
        <v>1643</v>
      </c>
      <c r="AX782" s="1" t="s">
        <v>52</v>
      </c>
      <c r="AY782" s="1" t="s">
        <v>52</v>
      </c>
      <c r="AZ782" s="1" t="s">
        <v>52</v>
      </c>
    </row>
    <row r="783" spans="1:52" ht="30" customHeight="1" x14ac:dyDescent="0.3">
      <c r="A783" s="26" t="s">
        <v>1644</v>
      </c>
      <c r="B783" s="26" t="s">
        <v>1645</v>
      </c>
      <c r="C783" s="26" t="s">
        <v>162</v>
      </c>
      <c r="D783" s="27">
        <v>1</v>
      </c>
      <c r="E783" s="29">
        <f>단가대비표!O189</f>
        <v>980000</v>
      </c>
      <c r="F783" s="32">
        <f t="shared" si="179"/>
        <v>980000</v>
      </c>
      <c r="G783" s="29">
        <f>단가대비표!P189</f>
        <v>0</v>
      </c>
      <c r="H783" s="32">
        <f t="shared" si="180"/>
        <v>0</v>
      </c>
      <c r="I783" s="29">
        <f>단가대비표!V189</f>
        <v>0</v>
      </c>
      <c r="J783" s="32">
        <f t="shared" si="181"/>
        <v>0</v>
      </c>
      <c r="K783" s="29">
        <f t="shared" si="182"/>
        <v>980000</v>
      </c>
      <c r="L783" s="32">
        <f t="shared" si="183"/>
        <v>980000</v>
      </c>
      <c r="M783" s="26" t="s">
        <v>52</v>
      </c>
      <c r="N783" s="1" t="s">
        <v>1621</v>
      </c>
      <c r="O783" s="1" t="s">
        <v>1646</v>
      </c>
      <c r="P783" s="1" t="s">
        <v>64</v>
      </c>
      <c r="Q783" s="1" t="s">
        <v>64</v>
      </c>
      <c r="R783" s="1" t="s">
        <v>63</v>
      </c>
      <c r="AV783" s="1" t="s">
        <v>52</v>
      </c>
      <c r="AW783" s="1" t="s">
        <v>1647</v>
      </c>
      <c r="AX783" s="1" t="s">
        <v>52</v>
      </c>
      <c r="AY783" s="1" t="s">
        <v>52</v>
      </c>
      <c r="AZ783" s="1" t="s">
        <v>52</v>
      </c>
    </row>
    <row r="784" spans="1:52" ht="30" customHeight="1" x14ac:dyDescent="0.3">
      <c r="A784" s="26" t="s">
        <v>1648</v>
      </c>
      <c r="B784" s="26" t="s">
        <v>1649</v>
      </c>
      <c r="C784" s="26" t="s">
        <v>162</v>
      </c>
      <c r="D784" s="27">
        <v>1</v>
      </c>
      <c r="E784" s="29">
        <f>단가대비표!O190</f>
        <v>1300000</v>
      </c>
      <c r="F784" s="32">
        <f t="shared" si="179"/>
        <v>1300000</v>
      </c>
      <c r="G784" s="29">
        <f>단가대비표!P190</f>
        <v>0</v>
      </c>
      <c r="H784" s="32">
        <f t="shared" si="180"/>
        <v>0</v>
      </c>
      <c r="I784" s="29">
        <f>단가대비표!V190</f>
        <v>0</v>
      </c>
      <c r="J784" s="32">
        <f t="shared" si="181"/>
        <v>0</v>
      </c>
      <c r="K784" s="29">
        <f t="shared" si="182"/>
        <v>1300000</v>
      </c>
      <c r="L784" s="32">
        <f t="shared" si="183"/>
        <v>1300000</v>
      </c>
      <c r="M784" s="26" t="s">
        <v>52</v>
      </c>
      <c r="N784" s="1" t="s">
        <v>1621</v>
      </c>
      <c r="O784" s="1" t="s">
        <v>1650</v>
      </c>
      <c r="P784" s="1" t="s">
        <v>64</v>
      </c>
      <c r="Q784" s="1" t="s">
        <v>64</v>
      </c>
      <c r="R784" s="1" t="s">
        <v>63</v>
      </c>
      <c r="AV784" s="1" t="s">
        <v>52</v>
      </c>
      <c r="AW784" s="1" t="s">
        <v>1651</v>
      </c>
      <c r="AX784" s="1" t="s">
        <v>52</v>
      </c>
      <c r="AY784" s="1" t="s">
        <v>52</v>
      </c>
      <c r="AZ784" s="1" t="s">
        <v>52</v>
      </c>
    </row>
    <row r="785" spans="1:52" ht="30" customHeight="1" x14ac:dyDescent="0.3">
      <c r="A785" s="26" t="s">
        <v>1652</v>
      </c>
      <c r="B785" s="26" t="s">
        <v>1653</v>
      </c>
      <c r="C785" s="26" t="s">
        <v>162</v>
      </c>
      <c r="D785" s="27">
        <v>1</v>
      </c>
      <c r="E785" s="29">
        <f>단가대비표!O191</f>
        <v>500000</v>
      </c>
      <c r="F785" s="32">
        <f t="shared" si="179"/>
        <v>500000</v>
      </c>
      <c r="G785" s="29">
        <f>단가대비표!P191</f>
        <v>0</v>
      </c>
      <c r="H785" s="32">
        <f t="shared" si="180"/>
        <v>0</v>
      </c>
      <c r="I785" s="29">
        <f>단가대비표!V191</f>
        <v>0</v>
      </c>
      <c r="J785" s="32">
        <f t="shared" si="181"/>
        <v>0</v>
      </c>
      <c r="K785" s="29">
        <f t="shared" si="182"/>
        <v>500000</v>
      </c>
      <c r="L785" s="32">
        <f t="shared" si="183"/>
        <v>500000</v>
      </c>
      <c r="M785" s="26" t="s">
        <v>52</v>
      </c>
      <c r="N785" s="1" t="s">
        <v>1621</v>
      </c>
      <c r="O785" s="1" t="s">
        <v>1654</v>
      </c>
      <c r="P785" s="1" t="s">
        <v>64</v>
      </c>
      <c r="Q785" s="1" t="s">
        <v>64</v>
      </c>
      <c r="R785" s="1" t="s">
        <v>63</v>
      </c>
      <c r="AV785" s="1" t="s">
        <v>52</v>
      </c>
      <c r="AW785" s="1" t="s">
        <v>1655</v>
      </c>
      <c r="AX785" s="1" t="s">
        <v>52</v>
      </c>
      <c r="AY785" s="1" t="s">
        <v>52</v>
      </c>
      <c r="AZ785" s="1" t="s">
        <v>52</v>
      </c>
    </row>
    <row r="786" spans="1:52" ht="30" customHeight="1" x14ac:dyDescent="0.3">
      <c r="A786" s="26" t="s">
        <v>1656</v>
      </c>
      <c r="B786" s="26" t="s">
        <v>1653</v>
      </c>
      <c r="C786" s="26" t="s">
        <v>162</v>
      </c>
      <c r="D786" s="27">
        <v>1</v>
      </c>
      <c r="E786" s="29">
        <f>단가대비표!O192</f>
        <v>500000</v>
      </c>
      <c r="F786" s="32">
        <f t="shared" si="179"/>
        <v>500000</v>
      </c>
      <c r="G786" s="29">
        <f>단가대비표!P192</f>
        <v>0</v>
      </c>
      <c r="H786" s="32">
        <f t="shared" si="180"/>
        <v>0</v>
      </c>
      <c r="I786" s="29">
        <f>단가대비표!V192</f>
        <v>0</v>
      </c>
      <c r="J786" s="32">
        <f t="shared" si="181"/>
        <v>0</v>
      </c>
      <c r="K786" s="29">
        <f t="shared" si="182"/>
        <v>500000</v>
      </c>
      <c r="L786" s="32">
        <f t="shared" si="183"/>
        <v>500000</v>
      </c>
      <c r="M786" s="26" t="s">
        <v>52</v>
      </c>
      <c r="N786" s="1" t="s">
        <v>1621</v>
      </c>
      <c r="O786" s="1" t="s">
        <v>1657</v>
      </c>
      <c r="P786" s="1" t="s">
        <v>64</v>
      </c>
      <c r="Q786" s="1" t="s">
        <v>64</v>
      </c>
      <c r="R786" s="1" t="s">
        <v>63</v>
      </c>
      <c r="AV786" s="1" t="s">
        <v>52</v>
      </c>
      <c r="AW786" s="1" t="s">
        <v>1658</v>
      </c>
      <c r="AX786" s="1" t="s">
        <v>52</v>
      </c>
      <c r="AY786" s="1" t="s">
        <v>52</v>
      </c>
      <c r="AZ786" s="1" t="s">
        <v>52</v>
      </c>
    </row>
    <row r="787" spans="1:52" ht="30" customHeight="1" x14ac:dyDescent="0.3">
      <c r="A787" s="26" t="s">
        <v>1659</v>
      </c>
      <c r="B787" s="26" t="s">
        <v>1660</v>
      </c>
      <c r="C787" s="26" t="s">
        <v>162</v>
      </c>
      <c r="D787" s="27">
        <v>1</v>
      </c>
      <c r="E787" s="29">
        <f>단가대비표!O193</f>
        <v>160000</v>
      </c>
      <c r="F787" s="32">
        <f t="shared" si="179"/>
        <v>160000</v>
      </c>
      <c r="G787" s="29">
        <f>단가대비표!P193</f>
        <v>0</v>
      </c>
      <c r="H787" s="32">
        <f t="shared" si="180"/>
        <v>0</v>
      </c>
      <c r="I787" s="29">
        <f>단가대비표!V193</f>
        <v>0</v>
      </c>
      <c r="J787" s="32">
        <f t="shared" si="181"/>
        <v>0</v>
      </c>
      <c r="K787" s="29">
        <f t="shared" si="182"/>
        <v>160000</v>
      </c>
      <c r="L787" s="32">
        <f t="shared" si="183"/>
        <v>160000</v>
      </c>
      <c r="M787" s="26" t="s">
        <v>52</v>
      </c>
      <c r="N787" s="1" t="s">
        <v>1621</v>
      </c>
      <c r="O787" s="1" t="s">
        <v>1661</v>
      </c>
      <c r="P787" s="1" t="s">
        <v>64</v>
      </c>
      <c r="Q787" s="1" t="s">
        <v>64</v>
      </c>
      <c r="R787" s="1" t="s">
        <v>63</v>
      </c>
      <c r="AV787" s="1" t="s">
        <v>52</v>
      </c>
      <c r="AW787" s="1" t="s">
        <v>1662</v>
      </c>
      <c r="AX787" s="1" t="s">
        <v>52</v>
      </c>
      <c r="AY787" s="1" t="s">
        <v>52</v>
      </c>
      <c r="AZ787" s="1" t="s">
        <v>52</v>
      </c>
    </row>
    <row r="788" spans="1:52" ht="30" customHeight="1" x14ac:dyDescent="0.3">
      <c r="A788" s="26" t="s">
        <v>1663</v>
      </c>
      <c r="B788" s="26" t="s">
        <v>1653</v>
      </c>
      <c r="C788" s="26" t="s">
        <v>162</v>
      </c>
      <c r="D788" s="27">
        <v>2</v>
      </c>
      <c r="E788" s="29">
        <f>단가대비표!O194</f>
        <v>250000</v>
      </c>
      <c r="F788" s="32">
        <f t="shared" si="179"/>
        <v>500000</v>
      </c>
      <c r="G788" s="29">
        <f>단가대비표!P194</f>
        <v>0</v>
      </c>
      <c r="H788" s="32">
        <f t="shared" si="180"/>
        <v>0</v>
      </c>
      <c r="I788" s="29">
        <f>단가대비표!V194</f>
        <v>0</v>
      </c>
      <c r="J788" s="32">
        <f t="shared" si="181"/>
        <v>0</v>
      </c>
      <c r="K788" s="29">
        <f t="shared" si="182"/>
        <v>250000</v>
      </c>
      <c r="L788" s="32">
        <f t="shared" si="183"/>
        <v>500000</v>
      </c>
      <c r="M788" s="26" t="s">
        <v>52</v>
      </c>
      <c r="N788" s="1" t="s">
        <v>1621</v>
      </c>
      <c r="O788" s="1" t="s">
        <v>1664</v>
      </c>
      <c r="P788" s="1" t="s">
        <v>64</v>
      </c>
      <c r="Q788" s="1" t="s">
        <v>64</v>
      </c>
      <c r="R788" s="1" t="s">
        <v>63</v>
      </c>
      <c r="AV788" s="1" t="s">
        <v>52</v>
      </c>
      <c r="AW788" s="1" t="s">
        <v>1665</v>
      </c>
      <c r="AX788" s="1" t="s">
        <v>52</v>
      </c>
      <c r="AY788" s="1" t="s">
        <v>52</v>
      </c>
      <c r="AZ788" s="1" t="s">
        <v>52</v>
      </c>
    </row>
    <row r="789" spans="1:52" ht="30" customHeight="1" x14ac:dyDescent="0.3">
      <c r="A789" s="26" t="s">
        <v>1666</v>
      </c>
      <c r="B789" s="26" t="s">
        <v>1667</v>
      </c>
      <c r="C789" s="26" t="s">
        <v>162</v>
      </c>
      <c r="D789" s="27">
        <v>1</v>
      </c>
      <c r="E789" s="29">
        <f>단가대비표!O195</f>
        <v>980000</v>
      </c>
      <c r="F789" s="32">
        <f t="shared" si="179"/>
        <v>980000</v>
      </c>
      <c r="G789" s="29">
        <f>단가대비표!P195</f>
        <v>0</v>
      </c>
      <c r="H789" s="32">
        <f t="shared" si="180"/>
        <v>0</v>
      </c>
      <c r="I789" s="29">
        <f>단가대비표!V195</f>
        <v>0</v>
      </c>
      <c r="J789" s="32">
        <f t="shared" si="181"/>
        <v>0</v>
      </c>
      <c r="K789" s="29">
        <f t="shared" si="182"/>
        <v>980000</v>
      </c>
      <c r="L789" s="32">
        <f t="shared" si="183"/>
        <v>980000</v>
      </c>
      <c r="M789" s="26" t="s">
        <v>52</v>
      </c>
      <c r="N789" s="1" t="s">
        <v>1621</v>
      </c>
      <c r="O789" s="1" t="s">
        <v>1668</v>
      </c>
      <c r="P789" s="1" t="s">
        <v>64</v>
      </c>
      <c r="Q789" s="1" t="s">
        <v>64</v>
      </c>
      <c r="R789" s="1" t="s">
        <v>63</v>
      </c>
      <c r="AV789" s="1" t="s">
        <v>52</v>
      </c>
      <c r="AW789" s="1" t="s">
        <v>1669</v>
      </c>
      <c r="AX789" s="1" t="s">
        <v>52</v>
      </c>
      <c r="AY789" s="1" t="s">
        <v>52</v>
      </c>
      <c r="AZ789" s="1" t="s">
        <v>52</v>
      </c>
    </row>
    <row r="790" spans="1:52" ht="30" customHeight="1" x14ac:dyDescent="0.3">
      <c r="A790" s="26" t="s">
        <v>1670</v>
      </c>
      <c r="B790" s="26" t="s">
        <v>1671</v>
      </c>
      <c r="C790" s="26" t="s">
        <v>162</v>
      </c>
      <c r="D790" s="27">
        <v>1</v>
      </c>
      <c r="E790" s="29">
        <f>단가대비표!O196</f>
        <v>2060000</v>
      </c>
      <c r="F790" s="32">
        <f t="shared" si="179"/>
        <v>2060000</v>
      </c>
      <c r="G790" s="29">
        <f>단가대비표!P196</f>
        <v>0</v>
      </c>
      <c r="H790" s="32">
        <f t="shared" si="180"/>
        <v>0</v>
      </c>
      <c r="I790" s="29">
        <f>단가대비표!V196</f>
        <v>0</v>
      </c>
      <c r="J790" s="32">
        <f t="shared" si="181"/>
        <v>0</v>
      </c>
      <c r="K790" s="29">
        <f t="shared" si="182"/>
        <v>2060000</v>
      </c>
      <c r="L790" s="32">
        <f t="shared" si="183"/>
        <v>2060000</v>
      </c>
      <c r="M790" s="26" t="s">
        <v>52</v>
      </c>
      <c r="N790" s="1" t="s">
        <v>1621</v>
      </c>
      <c r="O790" s="1" t="s">
        <v>1672</v>
      </c>
      <c r="P790" s="1" t="s">
        <v>64</v>
      </c>
      <c r="Q790" s="1" t="s">
        <v>64</v>
      </c>
      <c r="R790" s="1" t="s">
        <v>63</v>
      </c>
      <c r="AV790" s="1" t="s">
        <v>52</v>
      </c>
      <c r="AW790" s="1" t="s">
        <v>1673</v>
      </c>
      <c r="AX790" s="1" t="s">
        <v>52</v>
      </c>
      <c r="AY790" s="1" t="s">
        <v>52</v>
      </c>
      <c r="AZ790" s="1" t="s">
        <v>52</v>
      </c>
    </row>
    <row r="791" spans="1:52" ht="30" customHeight="1" x14ac:dyDescent="0.3">
      <c r="A791" s="26" t="s">
        <v>1674</v>
      </c>
      <c r="B791" s="26" t="s">
        <v>1675</v>
      </c>
      <c r="C791" s="26" t="s">
        <v>162</v>
      </c>
      <c r="D791" s="27">
        <v>2</v>
      </c>
      <c r="E791" s="29">
        <f>단가대비표!O197</f>
        <v>681000</v>
      </c>
      <c r="F791" s="32">
        <f t="shared" si="179"/>
        <v>1362000</v>
      </c>
      <c r="G791" s="29">
        <f>단가대비표!P197</f>
        <v>0</v>
      </c>
      <c r="H791" s="32">
        <f t="shared" si="180"/>
        <v>0</v>
      </c>
      <c r="I791" s="29">
        <f>단가대비표!V197</f>
        <v>0</v>
      </c>
      <c r="J791" s="32">
        <f t="shared" si="181"/>
        <v>0</v>
      </c>
      <c r="K791" s="29">
        <f t="shared" si="182"/>
        <v>681000</v>
      </c>
      <c r="L791" s="32">
        <f t="shared" si="183"/>
        <v>1362000</v>
      </c>
      <c r="M791" s="26" t="s">
        <v>52</v>
      </c>
      <c r="N791" s="1" t="s">
        <v>1621</v>
      </c>
      <c r="O791" s="1" t="s">
        <v>1676</v>
      </c>
      <c r="P791" s="1" t="s">
        <v>64</v>
      </c>
      <c r="Q791" s="1" t="s">
        <v>64</v>
      </c>
      <c r="R791" s="1" t="s">
        <v>63</v>
      </c>
      <c r="AV791" s="1" t="s">
        <v>52</v>
      </c>
      <c r="AW791" s="1" t="s">
        <v>1677</v>
      </c>
      <c r="AX791" s="1" t="s">
        <v>52</v>
      </c>
      <c r="AY791" s="1" t="s">
        <v>52</v>
      </c>
      <c r="AZ791" s="1" t="s">
        <v>52</v>
      </c>
    </row>
    <row r="792" spans="1:52" ht="30" customHeight="1" x14ac:dyDescent="0.3">
      <c r="A792" s="26" t="s">
        <v>1678</v>
      </c>
      <c r="B792" s="26" t="s">
        <v>1679</v>
      </c>
      <c r="C792" s="26" t="s">
        <v>162</v>
      </c>
      <c r="D792" s="27">
        <v>1</v>
      </c>
      <c r="E792" s="29">
        <f>단가대비표!O198</f>
        <v>980000</v>
      </c>
      <c r="F792" s="32">
        <f t="shared" si="179"/>
        <v>980000</v>
      </c>
      <c r="G792" s="29">
        <f>단가대비표!P198</f>
        <v>0</v>
      </c>
      <c r="H792" s="32">
        <f t="shared" si="180"/>
        <v>0</v>
      </c>
      <c r="I792" s="29">
        <f>단가대비표!V198</f>
        <v>0</v>
      </c>
      <c r="J792" s="32">
        <f t="shared" si="181"/>
        <v>0</v>
      </c>
      <c r="K792" s="29">
        <f t="shared" si="182"/>
        <v>980000</v>
      </c>
      <c r="L792" s="32">
        <f t="shared" si="183"/>
        <v>980000</v>
      </c>
      <c r="M792" s="26" t="s">
        <v>52</v>
      </c>
      <c r="N792" s="1" t="s">
        <v>1621</v>
      </c>
      <c r="O792" s="1" t="s">
        <v>1680</v>
      </c>
      <c r="P792" s="1" t="s">
        <v>64</v>
      </c>
      <c r="Q792" s="1" t="s">
        <v>64</v>
      </c>
      <c r="R792" s="1" t="s">
        <v>63</v>
      </c>
      <c r="AV792" s="1" t="s">
        <v>52</v>
      </c>
      <c r="AW792" s="1" t="s">
        <v>1681</v>
      </c>
      <c r="AX792" s="1" t="s">
        <v>52</v>
      </c>
      <c r="AY792" s="1" t="s">
        <v>52</v>
      </c>
      <c r="AZ792" s="1" t="s">
        <v>52</v>
      </c>
    </row>
    <row r="793" spans="1:52" ht="30" customHeight="1" x14ac:dyDescent="0.3">
      <c r="A793" s="26" t="s">
        <v>1682</v>
      </c>
      <c r="B793" s="26" t="s">
        <v>1683</v>
      </c>
      <c r="C793" s="26" t="s">
        <v>162</v>
      </c>
      <c r="D793" s="27">
        <v>1</v>
      </c>
      <c r="E793" s="29">
        <f>단가대비표!O199</f>
        <v>766000</v>
      </c>
      <c r="F793" s="32">
        <f t="shared" si="179"/>
        <v>766000</v>
      </c>
      <c r="G793" s="29">
        <f>단가대비표!P199</f>
        <v>0</v>
      </c>
      <c r="H793" s="32">
        <f t="shared" si="180"/>
        <v>0</v>
      </c>
      <c r="I793" s="29">
        <f>단가대비표!V199</f>
        <v>0</v>
      </c>
      <c r="J793" s="32">
        <f t="shared" si="181"/>
        <v>0</v>
      </c>
      <c r="K793" s="29">
        <f t="shared" si="182"/>
        <v>766000</v>
      </c>
      <c r="L793" s="32">
        <f t="shared" si="183"/>
        <v>766000</v>
      </c>
      <c r="M793" s="26" t="s">
        <v>52</v>
      </c>
      <c r="N793" s="1" t="s">
        <v>1621</v>
      </c>
      <c r="O793" s="1" t="s">
        <v>1684</v>
      </c>
      <c r="P793" s="1" t="s">
        <v>64</v>
      </c>
      <c r="Q793" s="1" t="s">
        <v>64</v>
      </c>
      <c r="R793" s="1" t="s">
        <v>63</v>
      </c>
      <c r="AV793" s="1" t="s">
        <v>52</v>
      </c>
      <c r="AW793" s="1" t="s">
        <v>1685</v>
      </c>
      <c r="AX793" s="1" t="s">
        <v>52</v>
      </c>
      <c r="AY793" s="1" t="s">
        <v>52</v>
      </c>
      <c r="AZ793" s="1" t="s">
        <v>52</v>
      </c>
    </row>
    <row r="794" spans="1:52" ht="30" customHeight="1" x14ac:dyDescent="0.3">
      <c r="A794" s="26" t="s">
        <v>1686</v>
      </c>
      <c r="B794" s="26" t="s">
        <v>1687</v>
      </c>
      <c r="C794" s="26" t="s">
        <v>162</v>
      </c>
      <c r="D794" s="27">
        <v>1</v>
      </c>
      <c r="E794" s="29">
        <f>단가대비표!O200</f>
        <v>245000</v>
      </c>
      <c r="F794" s="32">
        <f t="shared" si="179"/>
        <v>245000</v>
      </c>
      <c r="G794" s="29">
        <f>단가대비표!P200</f>
        <v>0</v>
      </c>
      <c r="H794" s="32">
        <f t="shared" si="180"/>
        <v>0</v>
      </c>
      <c r="I794" s="29">
        <f>단가대비표!V200</f>
        <v>0</v>
      </c>
      <c r="J794" s="32">
        <f t="shared" si="181"/>
        <v>0</v>
      </c>
      <c r="K794" s="29">
        <f t="shared" si="182"/>
        <v>245000</v>
      </c>
      <c r="L794" s="32">
        <f t="shared" si="183"/>
        <v>245000</v>
      </c>
      <c r="M794" s="26" t="s">
        <v>52</v>
      </c>
      <c r="N794" s="1" t="s">
        <v>1621</v>
      </c>
      <c r="O794" s="1" t="s">
        <v>1688</v>
      </c>
      <c r="P794" s="1" t="s">
        <v>64</v>
      </c>
      <c r="Q794" s="1" t="s">
        <v>64</v>
      </c>
      <c r="R794" s="1" t="s">
        <v>63</v>
      </c>
      <c r="AV794" s="1" t="s">
        <v>52</v>
      </c>
      <c r="AW794" s="1" t="s">
        <v>1689</v>
      </c>
      <c r="AX794" s="1" t="s">
        <v>52</v>
      </c>
      <c r="AY794" s="1" t="s">
        <v>52</v>
      </c>
      <c r="AZ794" s="1" t="s">
        <v>52</v>
      </c>
    </row>
    <row r="795" spans="1:52" ht="30" customHeight="1" x14ac:dyDescent="0.3">
      <c r="A795" s="26" t="s">
        <v>1690</v>
      </c>
      <c r="B795" s="26" t="s">
        <v>1576</v>
      </c>
      <c r="C795" s="26" t="s">
        <v>162</v>
      </c>
      <c r="D795" s="27">
        <v>5</v>
      </c>
      <c r="E795" s="29">
        <f>단가대비표!O201</f>
        <v>23000</v>
      </c>
      <c r="F795" s="32">
        <f t="shared" si="179"/>
        <v>115000</v>
      </c>
      <c r="G795" s="29">
        <f>단가대비표!P201</f>
        <v>0</v>
      </c>
      <c r="H795" s="32">
        <f t="shared" si="180"/>
        <v>0</v>
      </c>
      <c r="I795" s="29">
        <f>단가대비표!V201</f>
        <v>0</v>
      </c>
      <c r="J795" s="32">
        <f t="shared" si="181"/>
        <v>0</v>
      </c>
      <c r="K795" s="29">
        <f t="shared" si="182"/>
        <v>23000</v>
      </c>
      <c r="L795" s="32">
        <f t="shared" si="183"/>
        <v>115000</v>
      </c>
      <c r="M795" s="26" t="s">
        <v>52</v>
      </c>
      <c r="N795" s="1" t="s">
        <v>1621</v>
      </c>
      <c r="O795" s="1" t="s">
        <v>1691</v>
      </c>
      <c r="P795" s="1" t="s">
        <v>64</v>
      </c>
      <c r="Q795" s="1" t="s">
        <v>64</v>
      </c>
      <c r="R795" s="1" t="s">
        <v>63</v>
      </c>
      <c r="AV795" s="1" t="s">
        <v>52</v>
      </c>
      <c r="AW795" s="1" t="s">
        <v>1692</v>
      </c>
      <c r="AX795" s="1" t="s">
        <v>52</v>
      </c>
      <c r="AY795" s="1" t="s">
        <v>52</v>
      </c>
      <c r="AZ795" s="1" t="s">
        <v>52</v>
      </c>
    </row>
    <row r="796" spans="1:52" ht="30" customHeight="1" x14ac:dyDescent="0.3">
      <c r="A796" s="26" t="s">
        <v>1693</v>
      </c>
      <c r="B796" s="26" t="s">
        <v>1694</v>
      </c>
      <c r="C796" s="26" t="s">
        <v>162</v>
      </c>
      <c r="D796" s="27">
        <v>1</v>
      </c>
      <c r="E796" s="29">
        <f>단가대비표!O202</f>
        <v>140000</v>
      </c>
      <c r="F796" s="32">
        <f t="shared" si="179"/>
        <v>140000</v>
      </c>
      <c r="G796" s="29">
        <f>단가대비표!P202</f>
        <v>0</v>
      </c>
      <c r="H796" s="32">
        <f t="shared" si="180"/>
        <v>0</v>
      </c>
      <c r="I796" s="29">
        <f>단가대비표!V202</f>
        <v>0</v>
      </c>
      <c r="J796" s="32">
        <f t="shared" si="181"/>
        <v>0</v>
      </c>
      <c r="K796" s="29">
        <f t="shared" si="182"/>
        <v>140000</v>
      </c>
      <c r="L796" s="32">
        <f t="shared" si="183"/>
        <v>140000</v>
      </c>
      <c r="M796" s="26" t="s">
        <v>52</v>
      </c>
      <c r="N796" s="1" t="s">
        <v>1621</v>
      </c>
      <c r="O796" s="1" t="s">
        <v>1695</v>
      </c>
      <c r="P796" s="1" t="s">
        <v>64</v>
      </c>
      <c r="Q796" s="1" t="s">
        <v>64</v>
      </c>
      <c r="R796" s="1" t="s">
        <v>63</v>
      </c>
      <c r="AV796" s="1" t="s">
        <v>52</v>
      </c>
      <c r="AW796" s="1" t="s">
        <v>1696</v>
      </c>
      <c r="AX796" s="1" t="s">
        <v>52</v>
      </c>
      <c r="AY796" s="1" t="s">
        <v>52</v>
      </c>
      <c r="AZ796" s="1" t="s">
        <v>52</v>
      </c>
    </row>
    <row r="797" spans="1:52" ht="30" customHeight="1" x14ac:dyDescent="0.3">
      <c r="A797" s="26" t="s">
        <v>1697</v>
      </c>
      <c r="B797" s="26" t="s">
        <v>1698</v>
      </c>
      <c r="C797" s="26" t="s">
        <v>162</v>
      </c>
      <c r="D797" s="27">
        <v>1</v>
      </c>
      <c r="E797" s="29">
        <f>단가대비표!O203</f>
        <v>4290000</v>
      </c>
      <c r="F797" s="32">
        <f t="shared" si="179"/>
        <v>4290000</v>
      </c>
      <c r="G797" s="29">
        <f>단가대비표!P203</f>
        <v>0</v>
      </c>
      <c r="H797" s="32">
        <f t="shared" si="180"/>
        <v>0</v>
      </c>
      <c r="I797" s="29">
        <f>단가대비표!V203</f>
        <v>0</v>
      </c>
      <c r="J797" s="32">
        <f t="shared" si="181"/>
        <v>0</v>
      </c>
      <c r="K797" s="29">
        <f t="shared" si="182"/>
        <v>4290000</v>
      </c>
      <c r="L797" s="32">
        <f t="shared" si="183"/>
        <v>4290000</v>
      </c>
      <c r="M797" s="26" t="s">
        <v>52</v>
      </c>
      <c r="N797" s="1" t="s">
        <v>1621</v>
      </c>
      <c r="O797" s="1" t="s">
        <v>1699</v>
      </c>
      <c r="P797" s="1" t="s">
        <v>64</v>
      </c>
      <c r="Q797" s="1" t="s">
        <v>64</v>
      </c>
      <c r="R797" s="1" t="s">
        <v>63</v>
      </c>
      <c r="AV797" s="1" t="s">
        <v>52</v>
      </c>
      <c r="AW797" s="1" t="s">
        <v>1700</v>
      </c>
      <c r="AX797" s="1" t="s">
        <v>52</v>
      </c>
      <c r="AY797" s="1" t="s">
        <v>52</v>
      </c>
      <c r="AZ797" s="1" t="s">
        <v>52</v>
      </c>
    </row>
    <row r="798" spans="1:52" ht="30" customHeight="1" x14ac:dyDescent="0.3">
      <c r="A798" s="26" t="s">
        <v>1701</v>
      </c>
      <c r="B798" s="26" t="s">
        <v>1702</v>
      </c>
      <c r="C798" s="26" t="s">
        <v>162</v>
      </c>
      <c r="D798" s="27">
        <v>1</v>
      </c>
      <c r="E798" s="29">
        <f>단가대비표!O204</f>
        <v>953000</v>
      </c>
      <c r="F798" s="32">
        <f t="shared" si="179"/>
        <v>953000</v>
      </c>
      <c r="G798" s="29">
        <f>단가대비표!P204</f>
        <v>0</v>
      </c>
      <c r="H798" s="32">
        <f t="shared" si="180"/>
        <v>0</v>
      </c>
      <c r="I798" s="29">
        <f>단가대비표!V204</f>
        <v>0</v>
      </c>
      <c r="J798" s="32">
        <f t="shared" si="181"/>
        <v>0</v>
      </c>
      <c r="K798" s="29">
        <f t="shared" si="182"/>
        <v>953000</v>
      </c>
      <c r="L798" s="32">
        <f t="shared" si="183"/>
        <v>953000</v>
      </c>
      <c r="M798" s="26" t="s">
        <v>52</v>
      </c>
      <c r="N798" s="1" t="s">
        <v>1621</v>
      </c>
      <c r="O798" s="1" t="s">
        <v>1703</v>
      </c>
      <c r="P798" s="1" t="s">
        <v>64</v>
      </c>
      <c r="Q798" s="1" t="s">
        <v>64</v>
      </c>
      <c r="R798" s="1" t="s">
        <v>63</v>
      </c>
      <c r="AV798" s="1" t="s">
        <v>52</v>
      </c>
      <c r="AW798" s="1" t="s">
        <v>1704</v>
      </c>
      <c r="AX798" s="1" t="s">
        <v>52</v>
      </c>
      <c r="AY798" s="1" t="s">
        <v>52</v>
      </c>
      <c r="AZ798" s="1" t="s">
        <v>52</v>
      </c>
    </row>
    <row r="799" spans="1:52" ht="30" customHeight="1" x14ac:dyDescent="0.3">
      <c r="A799" s="26" t="s">
        <v>1705</v>
      </c>
      <c r="B799" s="26" t="s">
        <v>1706</v>
      </c>
      <c r="C799" s="26" t="s">
        <v>162</v>
      </c>
      <c r="D799" s="27">
        <v>1</v>
      </c>
      <c r="E799" s="29">
        <f>단가대비표!O205</f>
        <v>1200000</v>
      </c>
      <c r="F799" s="32">
        <f t="shared" si="179"/>
        <v>1200000</v>
      </c>
      <c r="G799" s="29">
        <f>단가대비표!P205</f>
        <v>0</v>
      </c>
      <c r="H799" s="32">
        <f t="shared" si="180"/>
        <v>0</v>
      </c>
      <c r="I799" s="29">
        <f>단가대비표!V205</f>
        <v>0</v>
      </c>
      <c r="J799" s="32">
        <f t="shared" si="181"/>
        <v>0</v>
      </c>
      <c r="K799" s="29">
        <f t="shared" si="182"/>
        <v>1200000</v>
      </c>
      <c r="L799" s="32">
        <f t="shared" si="183"/>
        <v>1200000</v>
      </c>
      <c r="M799" s="26" t="s">
        <v>52</v>
      </c>
      <c r="N799" s="1" t="s">
        <v>1621</v>
      </c>
      <c r="O799" s="1" t="s">
        <v>1707</v>
      </c>
      <c r="P799" s="1" t="s">
        <v>64</v>
      </c>
      <c r="Q799" s="1" t="s">
        <v>64</v>
      </c>
      <c r="R799" s="1" t="s">
        <v>63</v>
      </c>
      <c r="AV799" s="1" t="s">
        <v>52</v>
      </c>
      <c r="AW799" s="1" t="s">
        <v>1708</v>
      </c>
      <c r="AX799" s="1" t="s">
        <v>52</v>
      </c>
      <c r="AY799" s="1" t="s">
        <v>52</v>
      </c>
      <c r="AZ799" s="1" t="s">
        <v>52</v>
      </c>
    </row>
    <row r="800" spans="1:52" ht="30" customHeight="1" x14ac:dyDescent="0.3">
      <c r="A800" s="26" t="s">
        <v>1709</v>
      </c>
      <c r="B800" s="26" t="s">
        <v>1710</v>
      </c>
      <c r="C800" s="26" t="s">
        <v>162</v>
      </c>
      <c r="D800" s="27">
        <v>1</v>
      </c>
      <c r="E800" s="29">
        <f>단가대비표!O206</f>
        <v>1150000</v>
      </c>
      <c r="F800" s="32">
        <f t="shared" si="179"/>
        <v>1150000</v>
      </c>
      <c r="G800" s="29">
        <f>단가대비표!P206</f>
        <v>0</v>
      </c>
      <c r="H800" s="32">
        <f t="shared" si="180"/>
        <v>0</v>
      </c>
      <c r="I800" s="29">
        <f>단가대비표!V206</f>
        <v>0</v>
      </c>
      <c r="J800" s="32">
        <f t="shared" si="181"/>
        <v>0</v>
      </c>
      <c r="K800" s="29">
        <f t="shared" si="182"/>
        <v>1150000</v>
      </c>
      <c r="L800" s="32">
        <f t="shared" si="183"/>
        <v>1150000</v>
      </c>
      <c r="M800" s="26" t="s">
        <v>52</v>
      </c>
      <c r="N800" s="1" t="s">
        <v>1621</v>
      </c>
      <c r="O800" s="1" t="s">
        <v>1711</v>
      </c>
      <c r="P800" s="1" t="s">
        <v>64</v>
      </c>
      <c r="Q800" s="1" t="s">
        <v>64</v>
      </c>
      <c r="R800" s="1" t="s">
        <v>63</v>
      </c>
      <c r="AV800" s="1" t="s">
        <v>52</v>
      </c>
      <c r="AW800" s="1" t="s">
        <v>1712</v>
      </c>
      <c r="AX800" s="1" t="s">
        <v>52</v>
      </c>
      <c r="AY800" s="1" t="s">
        <v>52</v>
      </c>
      <c r="AZ800" s="1" t="s">
        <v>52</v>
      </c>
    </row>
    <row r="801" spans="1:52" ht="30" customHeight="1" x14ac:dyDescent="0.3">
      <c r="A801" s="26" t="s">
        <v>631</v>
      </c>
      <c r="B801" s="26" t="s">
        <v>52</v>
      </c>
      <c r="C801" s="26" t="s">
        <v>52</v>
      </c>
      <c r="D801" s="27"/>
      <c r="E801" s="29"/>
      <c r="F801" s="32">
        <f>TRUNC(SUMIF(N782:N800, N781, F782:F800),0)</f>
        <v>19581000</v>
      </c>
      <c r="G801" s="29"/>
      <c r="H801" s="32">
        <f>TRUNC(SUMIF(N782:N800, N781, H782:H800),0)</f>
        <v>0</v>
      </c>
      <c r="I801" s="29"/>
      <c r="J801" s="32">
        <f>TRUNC(SUMIF(N782:N800, N781, J782:J800),0)</f>
        <v>0</v>
      </c>
      <c r="K801" s="29"/>
      <c r="L801" s="32">
        <f>F801+H801+J801</f>
        <v>19581000</v>
      </c>
      <c r="M801" s="26" t="s">
        <v>52</v>
      </c>
      <c r="N801" s="1" t="s">
        <v>166</v>
      </c>
      <c r="O801" s="1" t="s">
        <v>166</v>
      </c>
      <c r="P801" s="1" t="s">
        <v>52</v>
      </c>
      <c r="Q801" s="1" t="s">
        <v>52</v>
      </c>
      <c r="R801" s="1" t="s">
        <v>52</v>
      </c>
      <c r="AV801" s="1" t="s">
        <v>52</v>
      </c>
      <c r="AW801" s="1" t="s">
        <v>52</v>
      </c>
      <c r="AX801" s="1" t="s">
        <v>52</v>
      </c>
      <c r="AY801" s="1" t="s">
        <v>52</v>
      </c>
      <c r="AZ801" s="1" t="s">
        <v>52</v>
      </c>
    </row>
    <row r="802" spans="1:52" ht="30" customHeight="1" x14ac:dyDescent="0.3">
      <c r="A802" s="27"/>
      <c r="B802" s="27"/>
      <c r="C802" s="27"/>
      <c r="D802" s="27"/>
      <c r="E802" s="29"/>
      <c r="F802" s="32"/>
      <c r="G802" s="29"/>
      <c r="H802" s="32"/>
      <c r="I802" s="29"/>
      <c r="J802" s="32"/>
      <c r="K802" s="29"/>
      <c r="L802" s="32"/>
      <c r="M802" s="27"/>
    </row>
    <row r="803" spans="1:52" ht="30" customHeight="1" x14ac:dyDescent="0.3">
      <c r="A803" s="23" t="s">
        <v>1713</v>
      </c>
      <c r="B803" s="24"/>
      <c r="C803" s="24"/>
      <c r="D803" s="24"/>
      <c r="E803" s="28"/>
      <c r="F803" s="31"/>
      <c r="G803" s="28"/>
      <c r="H803" s="31"/>
      <c r="I803" s="28"/>
      <c r="J803" s="31"/>
      <c r="K803" s="28"/>
      <c r="L803" s="31"/>
      <c r="M803" s="25"/>
      <c r="N803" s="1" t="s">
        <v>1625</v>
      </c>
    </row>
    <row r="804" spans="1:52" ht="30" customHeight="1" x14ac:dyDescent="0.3">
      <c r="A804" s="26" t="s">
        <v>1640</v>
      </c>
      <c r="B804" s="26" t="s">
        <v>1641</v>
      </c>
      <c r="C804" s="26" t="s">
        <v>162</v>
      </c>
      <c r="D804" s="27">
        <v>1</v>
      </c>
      <c r="E804" s="29">
        <f>단가대비표!O188</f>
        <v>1400000</v>
      </c>
      <c r="F804" s="32">
        <f t="shared" ref="F804:F822" si="184">TRUNC(E804*D804,1)</f>
        <v>1400000</v>
      </c>
      <c r="G804" s="29">
        <f>단가대비표!P188</f>
        <v>0</v>
      </c>
      <c r="H804" s="32">
        <f t="shared" ref="H804:H822" si="185">TRUNC(G804*D804,1)</f>
        <v>0</v>
      </c>
      <c r="I804" s="29">
        <f>단가대비표!V188</f>
        <v>0</v>
      </c>
      <c r="J804" s="32">
        <f t="shared" ref="J804:J822" si="186">TRUNC(I804*D804,1)</f>
        <v>0</v>
      </c>
      <c r="K804" s="29">
        <f t="shared" ref="K804:K822" si="187">TRUNC(E804+G804+I804,1)</f>
        <v>1400000</v>
      </c>
      <c r="L804" s="32">
        <f t="shared" ref="L804:L822" si="188">TRUNC(F804+H804+J804,1)</f>
        <v>1400000</v>
      </c>
      <c r="M804" s="26" t="s">
        <v>52</v>
      </c>
      <c r="N804" s="1" t="s">
        <v>1625</v>
      </c>
      <c r="O804" s="1" t="s">
        <v>1642</v>
      </c>
      <c r="P804" s="1" t="s">
        <v>64</v>
      </c>
      <c r="Q804" s="1" t="s">
        <v>64</v>
      </c>
      <c r="R804" s="1" t="s">
        <v>63</v>
      </c>
      <c r="AV804" s="1" t="s">
        <v>52</v>
      </c>
      <c r="AW804" s="1" t="s">
        <v>1714</v>
      </c>
      <c r="AX804" s="1" t="s">
        <v>52</v>
      </c>
      <c r="AY804" s="1" t="s">
        <v>52</v>
      </c>
      <c r="AZ804" s="1" t="s">
        <v>52</v>
      </c>
    </row>
    <row r="805" spans="1:52" ht="30" customHeight="1" x14ac:dyDescent="0.3">
      <c r="A805" s="26" t="s">
        <v>1644</v>
      </c>
      <c r="B805" s="26" t="s">
        <v>1645</v>
      </c>
      <c r="C805" s="26" t="s">
        <v>162</v>
      </c>
      <c r="D805" s="27">
        <v>1</v>
      </c>
      <c r="E805" s="29">
        <f>단가대비표!O189</f>
        <v>980000</v>
      </c>
      <c r="F805" s="32">
        <f t="shared" si="184"/>
        <v>980000</v>
      </c>
      <c r="G805" s="29">
        <f>단가대비표!P189</f>
        <v>0</v>
      </c>
      <c r="H805" s="32">
        <f t="shared" si="185"/>
        <v>0</v>
      </c>
      <c r="I805" s="29">
        <f>단가대비표!V189</f>
        <v>0</v>
      </c>
      <c r="J805" s="32">
        <f t="shared" si="186"/>
        <v>0</v>
      </c>
      <c r="K805" s="29">
        <f t="shared" si="187"/>
        <v>980000</v>
      </c>
      <c r="L805" s="32">
        <f t="shared" si="188"/>
        <v>980000</v>
      </c>
      <c r="M805" s="26" t="s">
        <v>52</v>
      </c>
      <c r="N805" s="1" t="s">
        <v>1625</v>
      </c>
      <c r="O805" s="1" t="s">
        <v>1646</v>
      </c>
      <c r="P805" s="1" t="s">
        <v>64</v>
      </c>
      <c r="Q805" s="1" t="s">
        <v>64</v>
      </c>
      <c r="R805" s="1" t="s">
        <v>63</v>
      </c>
      <c r="AV805" s="1" t="s">
        <v>52</v>
      </c>
      <c r="AW805" s="1" t="s">
        <v>1715</v>
      </c>
      <c r="AX805" s="1" t="s">
        <v>52</v>
      </c>
      <c r="AY805" s="1" t="s">
        <v>52</v>
      </c>
      <c r="AZ805" s="1" t="s">
        <v>52</v>
      </c>
    </row>
    <row r="806" spans="1:52" ht="30" customHeight="1" x14ac:dyDescent="0.3">
      <c r="A806" s="26" t="s">
        <v>1648</v>
      </c>
      <c r="B806" s="26" t="s">
        <v>1649</v>
      </c>
      <c r="C806" s="26" t="s">
        <v>162</v>
      </c>
      <c r="D806" s="27">
        <v>1</v>
      </c>
      <c r="E806" s="29">
        <f>단가대비표!O190</f>
        <v>1300000</v>
      </c>
      <c r="F806" s="32">
        <f t="shared" si="184"/>
        <v>1300000</v>
      </c>
      <c r="G806" s="29">
        <f>단가대비표!P190</f>
        <v>0</v>
      </c>
      <c r="H806" s="32">
        <f t="shared" si="185"/>
        <v>0</v>
      </c>
      <c r="I806" s="29">
        <f>단가대비표!V190</f>
        <v>0</v>
      </c>
      <c r="J806" s="32">
        <f t="shared" si="186"/>
        <v>0</v>
      </c>
      <c r="K806" s="29">
        <f t="shared" si="187"/>
        <v>1300000</v>
      </c>
      <c r="L806" s="32">
        <f t="shared" si="188"/>
        <v>1300000</v>
      </c>
      <c r="M806" s="26" t="s">
        <v>52</v>
      </c>
      <c r="N806" s="1" t="s">
        <v>1625</v>
      </c>
      <c r="O806" s="1" t="s">
        <v>1650</v>
      </c>
      <c r="P806" s="1" t="s">
        <v>64</v>
      </c>
      <c r="Q806" s="1" t="s">
        <v>64</v>
      </c>
      <c r="R806" s="1" t="s">
        <v>63</v>
      </c>
      <c r="AV806" s="1" t="s">
        <v>52</v>
      </c>
      <c r="AW806" s="1" t="s">
        <v>1716</v>
      </c>
      <c r="AX806" s="1" t="s">
        <v>52</v>
      </c>
      <c r="AY806" s="1" t="s">
        <v>52</v>
      </c>
      <c r="AZ806" s="1" t="s">
        <v>52</v>
      </c>
    </row>
    <row r="807" spans="1:52" ht="30" customHeight="1" x14ac:dyDescent="0.3">
      <c r="A807" s="26" t="s">
        <v>1652</v>
      </c>
      <c r="B807" s="26" t="s">
        <v>1653</v>
      </c>
      <c r="C807" s="26" t="s">
        <v>162</v>
      </c>
      <c r="D807" s="27">
        <v>1</v>
      </c>
      <c r="E807" s="29">
        <f>단가대비표!O191</f>
        <v>500000</v>
      </c>
      <c r="F807" s="32">
        <f t="shared" si="184"/>
        <v>500000</v>
      </c>
      <c r="G807" s="29">
        <f>단가대비표!P191</f>
        <v>0</v>
      </c>
      <c r="H807" s="32">
        <f t="shared" si="185"/>
        <v>0</v>
      </c>
      <c r="I807" s="29">
        <f>단가대비표!V191</f>
        <v>0</v>
      </c>
      <c r="J807" s="32">
        <f t="shared" si="186"/>
        <v>0</v>
      </c>
      <c r="K807" s="29">
        <f t="shared" si="187"/>
        <v>500000</v>
      </c>
      <c r="L807" s="32">
        <f t="shared" si="188"/>
        <v>500000</v>
      </c>
      <c r="M807" s="26" t="s">
        <v>52</v>
      </c>
      <c r="N807" s="1" t="s">
        <v>1625</v>
      </c>
      <c r="O807" s="1" t="s">
        <v>1654</v>
      </c>
      <c r="P807" s="1" t="s">
        <v>64</v>
      </c>
      <c r="Q807" s="1" t="s">
        <v>64</v>
      </c>
      <c r="R807" s="1" t="s">
        <v>63</v>
      </c>
      <c r="AV807" s="1" t="s">
        <v>52</v>
      </c>
      <c r="AW807" s="1" t="s">
        <v>1717</v>
      </c>
      <c r="AX807" s="1" t="s">
        <v>52</v>
      </c>
      <c r="AY807" s="1" t="s">
        <v>52</v>
      </c>
      <c r="AZ807" s="1" t="s">
        <v>52</v>
      </c>
    </row>
    <row r="808" spans="1:52" ht="30" customHeight="1" x14ac:dyDescent="0.3">
      <c r="A808" s="26" t="s">
        <v>1656</v>
      </c>
      <c r="B808" s="26" t="s">
        <v>1653</v>
      </c>
      <c r="C808" s="26" t="s">
        <v>162</v>
      </c>
      <c r="D808" s="27">
        <v>1</v>
      </c>
      <c r="E808" s="29">
        <f>단가대비표!O192</f>
        <v>500000</v>
      </c>
      <c r="F808" s="32">
        <f t="shared" si="184"/>
        <v>500000</v>
      </c>
      <c r="G808" s="29">
        <f>단가대비표!P192</f>
        <v>0</v>
      </c>
      <c r="H808" s="32">
        <f t="shared" si="185"/>
        <v>0</v>
      </c>
      <c r="I808" s="29">
        <f>단가대비표!V192</f>
        <v>0</v>
      </c>
      <c r="J808" s="32">
        <f t="shared" si="186"/>
        <v>0</v>
      </c>
      <c r="K808" s="29">
        <f t="shared" si="187"/>
        <v>500000</v>
      </c>
      <c r="L808" s="32">
        <f t="shared" si="188"/>
        <v>500000</v>
      </c>
      <c r="M808" s="26" t="s">
        <v>52</v>
      </c>
      <c r="N808" s="1" t="s">
        <v>1625</v>
      </c>
      <c r="O808" s="1" t="s">
        <v>1657</v>
      </c>
      <c r="P808" s="1" t="s">
        <v>64</v>
      </c>
      <c r="Q808" s="1" t="s">
        <v>64</v>
      </c>
      <c r="R808" s="1" t="s">
        <v>63</v>
      </c>
      <c r="AV808" s="1" t="s">
        <v>52</v>
      </c>
      <c r="AW808" s="1" t="s">
        <v>1718</v>
      </c>
      <c r="AX808" s="1" t="s">
        <v>52</v>
      </c>
      <c r="AY808" s="1" t="s">
        <v>52</v>
      </c>
      <c r="AZ808" s="1" t="s">
        <v>52</v>
      </c>
    </row>
    <row r="809" spans="1:52" ht="30" customHeight="1" x14ac:dyDescent="0.3">
      <c r="A809" s="26" t="s">
        <v>1659</v>
      </c>
      <c r="B809" s="26" t="s">
        <v>1660</v>
      </c>
      <c r="C809" s="26" t="s">
        <v>162</v>
      </c>
      <c r="D809" s="27">
        <v>1</v>
      </c>
      <c r="E809" s="29">
        <f>단가대비표!O193</f>
        <v>160000</v>
      </c>
      <c r="F809" s="32">
        <f t="shared" si="184"/>
        <v>160000</v>
      </c>
      <c r="G809" s="29">
        <f>단가대비표!P193</f>
        <v>0</v>
      </c>
      <c r="H809" s="32">
        <f t="shared" si="185"/>
        <v>0</v>
      </c>
      <c r="I809" s="29">
        <f>단가대비표!V193</f>
        <v>0</v>
      </c>
      <c r="J809" s="32">
        <f t="shared" si="186"/>
        <v>0</v>
      </c>
      <c r="K809" s="29">
        <f t="shared" si="187"/>
        <v>160000</v>
      </c>
      <c r="L809" s="32">
        <f t="shared" si="188"/>
        <v>160000</v>
      </c>
      <c r="M809" s="26" t="s">
        <v>52</v>
      </c>
      <c r="N809" s="1" t="s">
        <v>1625</v>
      </c>
      <c r="O809" s="1" t="s">
        <v>1661</v>
      </c>
      <c r="P809" s="1" t="s">
        <v>64</v>
      </c>
      <c r="Q809" s="1" t="s">
        <v>64</v>
      </c>
      <c r="R809" s="1" t="s">
        <v>63</v>
      </c>
      <c r="AV809" s="1" t="s">
        <v>52</v>
      </c>
      <c r="AW809" s="1" t="s">
        <v>1719</v>
      </c>
      <c r="AX809" s="1" t="s">
        <v>52</v>
      </c>
      <c r="AY809" s="1" t="s">
        <v>52</v>
      </c>
      <c r="AZ809" s="1" t="s">
        <v>52</v>
      </c>
    </row>
    <row r="810" spans="1:52" ht="30" customHeight="1" x14ac:dyDescent="0.3">
      <c r="A810" s="26" t="s">
        <v>1663</v>
      </c>
      <c r="B810" s="26" t="s">
        <v>1653</v>
      </c>
      <c r="C810" s="26" t="s">
        <v>162</v>
      </c>
      <c r="D810" s="27">
        <v>2</v>
      </c>
      <c r="E810" s="29">
        <f>단가대비표!O194</f>
        <v>250000</v>
      </c>
      <c r="F810" s="32">
        <f t="shared" si="184"/>
        <v>500000</v>
      </c>
      <c r="G810" s="29">
        <f>단가대비표!P194</f>
        <v>0</v>
      </c>
      <c r="H810" s="32">
        <f t="shared" si="185"/>
        <v>0</v>
      </c>
      <c r="I810" s="29">
        <f>단가대비표!V194</f>
        <v>0</v>
      </c>
      <c r="J810" s="32">
        <f t="shared" si="186"/>
        <v>0</v>
      </c>
      <c r="K810" s="29">
        <f t="shared" si="187"/>
        <v>250000</v>
      </c>
      <c r="L810" s="32">
        <f t="shared" si="188"/>
        <v>500000</v>
      </c>
      <c r="M810" s="26" t="s">
        <v>52</v>
      </c>
      <c r="N810" s="1" t="s">
        <v>1625</v>
      </c>
      <c r="O810" s="1" t="s">
        <v>1664</v>
      </c>
      <c r="P810" s="1" t="s">
        <v>64</v>
      </c>
      <c r="Q810" s="1" t="s">
        <v>64</v>
      </c>
      <c r="R810" s="1" t="s">
        <v>63</v>
      </c>
      <c r="AV810" s="1" t="s">
        <v>52</v>
      </c>
      <c r="AW810" s="1" t="s">
        <v>1720</v>
      </c>
      <c r="AX810" s="1" t="s">
        <v>52</v>
      </c>
      <c r="AY810" s="1" t="s">
        <v>52</v>
      </c>
      <c r="AZ810" s="1" t="s">
        <v>52</v>
      </c>
    </row>
    <row r="811" spans="1:52" ht="30" customHeight="1" x14ac:dyDescent="0.3">
      <c r="A811" s="26" t="s">
        <v>1666</v>
      </c>
      <c r="B811" s="26" t="s">
        <v>1667</v>
      </c>
      <c r="C811" s="26" t="s">
        <v>162</v>
      </c>
      <c r="D811" s="27">
        <v>2</v>
      </c>
      <c r="E811" s="29">
        <f>단가대비표!O195</f>
        <v>980000</v>
      </c>
      <c r="F811" s="32">
        <f t="shared" si="184"/>
        <v>1960000</v>
      </c>
      <c r="G811" s="29">
        <f>단가대비표!P195</f>
        <v>0</v>
      </c>
      <c r="H811" s="32">
        <f t="shared" si="185"/>
        <v>0</v>
      </c>
      <c r="I811" s="29">
        <f>단가대비표!V195</f>
        <v>0</v>
      </c>
      <c r="J811" s="32">
        <f t="shared" si="186"/>
        <v>0</v>
      </c>
      <c r="K811" s="29">
        <f t="shared" si="187"/>
        <v>980000</v>
      </c>
      <c r="L811" s="32">
        <f t="shared" si="188"/>
        <v>1960000</v>
      </c>
      <c r="M811" s="26" t="s">
        <v>52</v>
      </c>
      <c r="N811" s="1" t="s">
        <v>1625</v>
      </c>
      <c r="O811" s="1" t="s">
        <v>1668</v>
      </c>
      <c r="P811" s="1" t="s">
        <v>64</v>
      </c>
      <c r="Q811" s="1" t="s">
        <v>64</v>
      </c>
      <c r="R811" s="1" t="s">
        <v>63</v>
      </c>
      <c r="AV811" s="1" t="s">
        <v>52</v>
      </c>
      <c r="AW811" s="1" t="s">
        <v>1721</v>
      </c>
      <c r="AX811" s="1" t="s">
        <v>52</v>
      </c>
      <c r="AY811" s="1" t="s">
        <v>52</v>
      </c>
      <c r="AZ811" s="1" t="s">
        <v>52</v>
      </c>
    </row>
    <row r="812" spans="1:52" ht="30" customHeight="1" x14ac:dyDescent="0.3">
      <c r="A812" s="26" t="s">
        <v>1670</v>
      </c>
      <c r="B812" s="26" t="s">
        <v>1671</v>
      </c>
      <c r="C812" s="26" t="s">
        <v>162</v>
      </c>
      <c r="D812" s="27">
        <v>2</v>
      </c>
      <c r="E812" s="29">
        <f>단가대비표!O196</f>
        <v>2060000</v>
      </c>
      <c r="F812" s="32">
        <f t="shared" si="184"/>
        <v>4120000</v>
      </c>
      <c r="G812" s="29">
        <f>단가대비표!P196</f>
        <v>0</v>
      </c>
      <c r="H812" s="32">
        <f t="shared" si="185"/>
        <v>0</v>
      </c>
      <c r="I812" s="29">
        <f>단가대비표!V196</f>
        <v>0</v>
      </c>
      <c r="J812" s="32">
        <f t="shared" si="186"/>
        <v>0</v>
      </c>
      <c r="K812" s="29">
        <f t="shared" si="187"/>
        <v>2060000</v>
      </c>
      <c r="L812" s="32">
        <f t="shared" si="188"/>
        <v>4120000</v>
      </c>
      <c r="M812" s="26" t="s">
        <v>52</v>
      </c>
      <c r="N812" s="1" t="s">
        <v>1625</v>
      </c>
      <c r="O812" s="1" t="s">
        <v>1672</v>
      </c>
      <c r="P812" s="1" t="s">
        <v>64</v>
      </c>
      <c r="Q812" s="1" t="s">
        <v>64</v>
      </c>
      <c r="R812" s="1" t="s">
        <v>63</v>
      </c>
      <c r="AV812" s="1" t="s">
        <v>52</v>
      </c>
      <c r="AW812" s="1" t="s">
        <v>1722</v>
      </c>
      <c r="AX812" s="1" t="s">
        <v>52</v>
      </c>
      <c r="AY812" s="1" t="s">
        <v>52</v>
      </c>
      <c r="AZ812" s="1" t="s">
        <v>52</v>
      </c>
    </row>
    <row r="813" spans="1:52" ht="30" customHeight="1" x14ac:dyDescent="0.3">
      <c r="A813" s="26" t="s">
        <v>1674</v>
      </c>
      <c r="B813" s="26" t="s">
        <v>1675</v>
      </c>
      <c r="C813" s="26" t="s">
        <v>162</v>
      </c>
      <c r="D813" s="27">
        <v>4</v>
      </c>
      <c r="E813" s="29">
        <f>단가대비표!O197</f>
        <v>681000</v>
      </c>
      <c r="F813" s="32">
        <f t="shared" si="184"/>
        <v>2724000</v>
      </c>
      <c r="G813" s="29">
        <f>단가대비표!P197</f>
        <v>0</v>
      </c>
      <c r="H813" s="32">
        <f t="shared" si="185"/>
        <v>0</v>
      </c>
      <c r="I813" s="29">
        <f>단가대비표!V197</f>
        <v>0</v>
      </c>
      <c r="J813" s="32">
        <f t="shared" si="186"/>
        <v>0</v>
      </c>
      <c r="K813" s="29">
        <f t="shared" si="187"/>
        <v>681000</v>
      </c>
      <c r="L813" s="32">
        <f t="shared" si="188"/>
        <v>2724000</v>
      </c>
      <c r="M813" s="26" t="s">
        <v>52</v>
      </c>
      <c r="N813" s="1" t="s">
        <v>1625</v>
      </c>
      <c r="O813" s="1" t="s">
        <v>1676</v>
      </c>
      <c r="P813" s="1" t="s">
        <v>64</v>
      </c>
      <c r="Q813" s="1" t="s">
        <v>64</v>
      </c>
      <c r="R813" s="1" t="s">
        <v>63</v>
      </c>
      <c r="AV813" s="1" t="s">
        <v>52</v>
      </c>
      <c r="AW813" s="1" t="s">
        <v>1723</v>
      </c>
      <c r="AX813" s="1" t="s">
        <v>52</v>
      </c>
      <c r="AY813" s="1" t="s">
        <v>52</v>
      </c>
      <c r="AZ813" s="1" t="s">
        <v>52</v>
      </c>
    </row>
    <row r="814" spans="1:52" ht="30" customHeight="1" x14ac:dyDescent="0.3">
      <c r="A814" s="26" t="s">
        <v>1678</v>
      </c>
      <c r="B814" s="26" t="s">
        <v>1679</v>
      </c>
      <c r="C814" s="26" t="s">
        <v>162</v>
      </c>
      <c r="D814" s="27">
        <v>1</v>
      </c>
      <c r="E814" s="29">
        <f>단가대비표!O198</f>
        <v>980000</v>
      </c>
      <c r="F814" s="32">
        <f t="shared" si="184"/>
        <v>980000</v>
      </c>
      <c r="G814" s="29">
        <f>단가대비표!P198</f>
        <v>0</v>
      </c>
      <c r="H814" s="32">
        <f t="shared" si="185"/>
        <v>0</v>
      </c>
      <c r="I814" s="29">
        <f>단가대비표!V198</f>
        <v>0</v>
      </c>
      <c r="J814" s="32">
        <f t="shared" si="186"/>
        <v>0</v>
      </c>
      <c r="K814" s="29">
        <f t="shared" si="187"/>
        <v>980000</v>
      </c>
      <c r="L814" s="32">
        <f t="shared" si="188"/>
        <v>980000</v>
      </c>
      <c r="M814" s="26" t="s">
        <v>52</v>
      </c>
      <c r="N814" s="1" t="s">
        <v>1625</v>
      </c>
      <c r="O814" s="1" t="s">
        <v>1680</v>
      </c>
      <c r="P814" s="1" t="s">
        <v>64</v>
      </c>
      <c r="Q814" s="1" t="s">
        <v>64</v>
      </c>
      <c r="R814" s="1" t="s">
        <v>63</v>
      </c>
      <c r="AV814" s="1" t="s">
        <v>52</v>
      </c>
      <c r="AW814" s="1" t="s">
        <v>1724</v>
      </c>
      <c r="AX814" s="1" t="s">
        <v>52</v>
      </c>
      <c r="AY814" s="1" t="s">
        <v>52</v>
      </c>
      <c r="AZ814" s="1" t="s">
        <v>52</v>
      </c>
    </row>
    <row r="815" spans="1:52" ht="30" customHeight="1" x14ac:dyDescent="0.3">
      <c r="A815" s="26" t="s">
        <v>1682</v>
      </c>
      <c r="B815" s="26" t="s">
        <v>1725</v>
      </c>
      <c r="C815" s="26" t="s">
        <v>162</v>
      </c>
      <c r="D815" s="27">
        <v>1</v>
      </c>
      <c r="E815" s="29">
        <f>단가대비표!O207</f>
        <v>850000</v>
      </c>
      <c r="F815" s="32">
        <f t="shared" si="184"/>
        <v>850000</v>
      </c>
      <c r="G815" s="29">
        <f>단가대비표!P207</f>
        <v>0</v>
      </c>
      <c r="H815" s="32">
        <f t="shared" si="185"/>
        <v>0</v>
      </c>
      <c r="I815" s="29">
        <f>단가대비표!V207</f>
        <v>0</v>
      </c>
      <c r="J815" s="32">
        <f t="shared" si="186"/>
        <v>0</v>
      </c>
      <c r="K815" s="29">
        <f t="shared" si="187"/>
        <v>850000</v>
      </c>
      <c r="L815" s="32">
        <f t="shared" si="188"/>
        <v>850000</v>
      </c>
      <c r="M815" s="26" t="s">
        <v>52</v>
      </c>
      <c r="N815" s="1" t="s">
        <v>1625</v>
      </c>
      <c r="O815" s="1" t="s">
        <v>1726</v>
      </c>
      <c r="P815" s="1" t="s">
        <v>64</v>
      </c>
      <c r="Q815" s="1" t="s">
        <v>64</v>
      </c>
      <c r="R815" s="1" t="s">
        <v>63</v>
      </c>
      <c r="AV815" s="1" t="s">
        <v>52</v>
      </c>
      <c r="AW815" s="1" t="s">
        <v>1727</v>
      </c>
      <c r="AX815" s="1" t="s">
        <v>52</v>
      </c>
      <c r="AY815" s="1" t="s">
        <v>52</v>
      </c>
      <c r="AZ815" s="1" t="s">
        <v>52</v>
      </c>
    </row>
    <row r="816" spans="1:52" ht="30" customHeight="1" x14ac:dyDescent="0.3">
      <c r="A816" s="26" t="s">
        <v>1686</v>
      </c>
      <c r="B816" s="26" t="s">
        <v>1687</v>
      </c>
      <c r="C816" s="26" t="s">
        <v>162</v>
      </c>
      <c r="D816" s="27">
        <v>1</v>
      </c>
      <c r="E816" s="29">
        <f>단가대비표!O200</f>
        <v>245000</v>
      </c>
      <c r="F816" s="32">
        <f t="shared" si="184"/>
        <v>245000</v>
      </c>
      <c r="G816" s="29">
        <f>단가대비표!P200</f>
        <v>0</v>
      </c>
      <c r="H816" s="32">
        <f t="shared" si="185"/>
        <v>0</v>
      </c>
      <c r="I816" s="29">
        <f>단가대비표!V200</f>
        <v>0</v>
      </c>
      <c r="J816" s="32">
        <f t="shared" si="186"/>
        <v>0</v>
      </c>
      <c r="K816" s="29">
        <f t="shared" si="187"/>
        <v>245000</v>
      </c>
      <c r="L816" s="32">
        <f t="shared" si="188"/>
        <v>245000</v>
      </c>
      <c r="M816" s="26" t="s">
        <v>52</v>
      </c>
      <c r="N816" s="1" t="s">
        <v>1625</v>
      </c>
      <c r="O816" s="1" t="s">
        <v>1688</v>
      </c>
      <c r="P816" s="1" t="s">
        <v>64</v>
      </c>
      <c r="Q816" s="1" t="s">
        <v>64</v>
      </c>
      <c r="R816" s="1" t="s">
        <v>63</v>
      </c>
      <c r="AV816" s="1" t="s">
        <v>52</v>
      </c>
      <c r="AW816" s="1" t="s">
        <v>1728</v>
      </c>
      <c r="AX816" s="1" t="s">
        <v>52</v>
      </c>
      <c r="AY816" s="1" t="s">
        <v>52</v>
      </c>
      <c r="AZ816" s="1" t="s">
        <v>52</v>
      </c>
    </row>
    <row r="817" spans="1:52" ht="30" customHeight="1" x14ac:dyDescent="0.3">
      <c r="A817" s="26" t="s">
        <v>1690</v>
      </c>
      <c r="B817" s="26" t="s">
        <v>1576</v>
      </c>
      <c r="C817" s="26" t="s">
        <v>162</v>
      </c>
      <c r="D817" s="27">
        <v>3</v>
      </c>
      <c r="E817" s="29">
        <f>단가대비표!O201</f>
        <v>23000</v>
      </c>
      <c r="F817" s="32">
        <f t="shared" si="184"/>
        <v>69000</v>
      </c>
      <c r="G817" s="29">
        <f>단가대비표!P201</f>
        <v>0</v>
      </c>
      <c r="H817" s="32">
        <f t="shared" si="185"/>
        <v>0</v>
      </c>
      <c r="I817" s="29">
        <f>단가대비표!V201</f>
        <v>0</v>
      </c>
      <c r="J817" s="32">
        <f t="shared" si="186"/>
        <v>0</v>
      </c>
      <c r="K817" s="29">
        <f t="shared" si="187"/>
        <v>23000</v>
      </c>
      <c r="L817" s="32">
        <f t="shared" si="188"/>
        <v>69000</v>
      </c>
      <c r="M817" s="26" t="s">
        <v>52</v>
      </c>
      <c r="N817" s="1" t="s">
        <v>1625</v>
      </c>
      <c r="O817" s="1" t="s">
        <v>1691</v>
      </c>
      <c r="P817" s="1" t="s">
        <v>64</v>
      </c>
      <c r="Q817" s="1" t="s">
        <v>64</v>
      </c>
      <c r="R817" s="1" t="s">
        <v>63</v>
      </c>
      <c r="AV817" s="1" t="s">
        <v>52</v>
      </c>
      <c r="AW817" s="1" t="s">
        <v>1729</v>
      </c>
      <c r="AX817" s="1" t="s">
        <v>52</v>
      </c>
      <c r="AY817" s="1" t="s">
        <v>52</v>
      </c>
      <c r="AZ817" s="1" t="s">
        <v>52</v>
      </c>
    </row>
    <row r="818" spans="1:52" ht="30" customHeight="1" x14ac:dyDescent="0.3">
      <c r="A818" s="26" t="s">
        <v>1693</v>
      </c>
      <c r="B818" s="26" t="s">
        <v>1694</v>
      </c>
      <c r="C818" s="26" t="s">
        <v>162</v>
      </c>
      <c r="D818" s="27">
        <v>1</v>
      </c>
      <c r="E818" s="29">
        <f>단가대비표!O202</f>
        <v>140000</v>
      </c>
      <c r="F818" s="32">
        <f t="shared" si="184"/>
        <v>140000</v>
      </c>
      <c r="G818" s="29">
        <f>단가대비표!P202</f>
        <v>0</v>
      </c>
      <c r="H818" s="32">
        <f t="shared" si="185"/>
        <v>0</v>
      </c>
      <c r="I818" s="29">
        <f>단가대비표!V202</f>
        <v>0</v>
      </c>
      <c r="J818" s="32">
        <f t="shared" si="186"/>
        <v>0</v>
      </c>
      <c r="K818" s="29">
        <f t="shared" si="187"/>
        <v>140000</v>
      </c>
      <c r="L818" s="32">
        <f t="shared" si="188"/>
        <v>140000</v>
      </c>
      <c r="M818" s="26" t="s">
        <v>52</v>
      </c>
      <c r="N818" s="1" t="s">
        <v>1625</v>
      </c>
      <c r="O818" s="1" t="s">
        <v>1695</v>
      </c>
      <c r="P818" s="1" t="s">
        <v>64</v>
      </c>
      <c r="Q818" s="1" t="s">
        <v>64</v>
      </c>
      <c r="R818" s="1" t="s">
        <v>63</v>
      </c>
      <c r="AV818" s="1" t="s">
        <v>52</v>
      </c>
      <c r="AW818" s="1" t="s">
        <v>1730</v>
      </c>
      <c r="AX818" s="1" t="s">
        <v>52</v>
      </c>
      <c r="AY818" s="1" t="s">
        <v>52</v>
      </c>
      <c r="AZ818" s="1" t="s">
        <v>52</v>
      </c>
    </row>
    <row r="819" spans="1:52" ht="30" customHeight="1" x14ac:dyDescent="0.3">
      <c r="A819" s="26" t="s">
        <v>1697</v>
      </c>
      <c r="B819" s="26" t="s">
        <v>1698</v>
      </c>
      <c r="C819" s="26" t="s">
        <v>162</v>
      </c>
      <c r="D819" s="27">
        <v>1</v>
      </c>
      <c r="E819" s="29">
        <f>단가대비표!O203</f>
        <v>4290000</v>
      </c>
      <c r="F819" s="32">
        <f t="shared" si="184"/>
        <v>4290000</v>
      </c>
      <c r="G819" s="29">
        <f>단가대비표!P203</f>
        <v>0</v>
      </c>
      <c r="H819" s="32">
        <f t="shared" si="185"/>
        <v>0</v>
      </c>
      <c r="I819" s="29">
        <f>단가대비표!V203</f>
        <v>0</v>
      </c>
      <c r="J819" s="32">
        <f t="shared" si="186"/>
        <v>0</v>
      </c>
      <c r="K819" s="29">
        <f t="shared" si="187"/>
        <v>4290000</v>
      </c>
      <c r="L819" s="32">
        <f t="shared" si="188"/>
        <v>4290000</v>
      </c>
      <c r="M819" s="26" t="s">
        <v>52</v>
      </c>
      <c r="N819" s="1" t="s">
        <v>1625</v>
      </c>
      <c r="O819" s="1" t="s">
        <v>1699</v>
      </c>
      <c r="P819" s="1" t="s">
        <v>64</v>
      </c>
      <c r="Q819" s="1" t="s">
        <v>64</v>
      </c>
      <c r="R819" s="1" t="s">
        <v>63</v>
      </c>
      <c r="AV819" s="1" t="s">
        <v>52</v>
      </c>
      <c r="AW819" s="1" t="s">
        <v>1731</v>
      </c>
      <c r="AX819" s="1" t="s">
        <v>52</v>
      </c>
      <c r="AY819" s="1" t="s">
        <v>52</v>
      </c>
      <c r="AZ819" s="1" t="s">
        <v>52</v>
      </c>
    </row>
    <row r="820" spans="1:52" ht="30" customHeight="1" x14ac:dyDescent="0.3">
      <c r="A820" s="26" t="s">
        <v>1701</v>
      </c>
      <c r="B820" s="26" t="s">
        <v>1702</v>
      </c>
      <c r="C820" s="26" t="s">
        <v>162</v>
      </c>
      <c r="D820" s="27">
        <v>1</v>
      </c>
      <c r="E820" s="29">
        <f>단가대비표!O204</f>
        <v>953000</v>
      </c>
      <c r="F820" s="32">
        <f t="shared" si="184"/>
        <v>953000</v>
      </c>
      <c r="G820" s="29">
        <f>단가대비표!P204</f>
        <v>0</v>
      </c>
      <c r="H820" s="32">
        <f t="shared" si="185"/>
        <v>0</v>
      </c>
      <c r="I820" s="29">
        <f>단가대비표!V204</f>
        <v>0</v>
      </c>
      <c r="J820" s="32">
        <f t="shared" si="186"/>
        <v>0</v>
      </c>
      <c r="K820" s="29">
        <f t="shared" si="187"/>
        <v>953000</v>
      </c>
      <c r="L820" s="32">
        <f t="shared" si="188"/>
        <v>953000</v>
      </c>
      <c r="M820" s="26" t="s">
        <v>52</v>
      </c>
      <c r="N820" s="1" t="s">
        <v>1625</v>
      </c>
      <c r="O820" s="1" t="s">
        <v>1703</v>
      </c>
      <c r="P820" s="1" t="s">
        <v>64</v>
      </c>
      <c r="Q820" s="1" t="s">
        <v>64</v>
      </c>
      <c r="R820" s="1" t="s">
        <v>63</v>
      </c>
      <c r="AV820" s="1" t="s">
        <v>52</v>
      </c>
      <c r="AW820" s="1" t="s">
        <v>1732</v>
      </c>
      <c r="AX820" s="1" t="s">
        <v>52</v>
      </c>
      <c r="AY820" s="1" t="s">
        <v>52</v>
      </c>
      <c r="AZ820" s="1" t="s">
        <v>52</v>
      </c>
    </row>
    <row r="821" spans="1:52" ht="30" customHeight="1" x14ac:dyDescent="0.3">
      <c r="A821" s="26" t="s">
        <v>1705</v>
      </c>
      <c r="B821" s="26" t="s">
        <v>1706</v>
      </c>
      <c r="C821" s="26" t="s">
        <v>162</v>
      </c>
      <c r="D821" s="27">
        <v>1</v>
      </c>
      <c r="E821" s="29">
        <f>단가대비표!O205</f>
        <v>1200000</v>
      </c>
      <c r="F821" s="32">
        <f t="shared" si="184"/>
        <v>1200000</v>
      </c>
      <c r="G821" s="29">
        <f>단가대비표!P205</f>
        <v>0</v>
      </c>
      <c r="H821" s="32">
        <f t="shared" si="185"/>
        <v>0</v>
      </c>
      <c r="I821" s="29">
        <f>단가대비표!V205</f>
        <v>0</v>
      </c>
      <c r="J821" s="32">
        <f t="shared" si="186"/>
        <v>0</v>
      </c>
      <c r="K821" s="29">
        <f t="shared" si="187"/>
        <v>1200000</v>
      </c>
      <c r="L821" s="32">
        <f t="shared" si="188"/>
        <v>1200000</v>
      </c>
      <c r="M821" s="26" t="s">
        <v>52</v>
      </c>
      <c r="N821" s="1" t="s">
        <v>1625</v>
      </c>
      <c r="O821" s="1" t="s">
        <v>1707</v>
      </c>
      <c r="P821" s="1" t="s">
        <v>64</v>
      </c>
      <c r="Q821" s="1" t="s">
        <v>64</v>
      </c>
      <c r="R821" s="1" t="s">
        <v>63</v>
      </c>
      <c r="AV821" s="1" t="s">
        <v>52</v>
      </c>
      <c r="AW821" s="1" t="s">
        <v>1733</v>
      </c>
      <c r="AX821" s="1" t="s">
        <v>52</v>
      </c>
      <c r="AY821" s="1" t="s">
        <v>52</v>
      </c>
      <c r="AZ821" s="1" t="s">
        <v>52</v>
      </c>
    </row>
    <row r="822" spans="1:52" ht="30" customHeight="1" x14ac:dyDescent="0.3">
      <c r="A822" s="26" t="s">
        <v>1709</v>
      </c>
      <c r="B822" s="26" t="s">
        <v>1710</v>
      </c>
      <c r="C822" s="26" t="s">
        <v>162</v>
      </c>
      <c r="D822" s="27">
        <v>1</v>
      </c>
      <c r="E822" s="29">
        <f>단가대비표!O206</f>
        <v>1150000</v>
      </c>
      <c r="F822" s="32">
        <f t="shared" si="184"/>
        <v>1150000</v>
      </c>
      <c r="G822" s="29">
        <f>단가대비표!P206</f>
        <v>0</v>
      </c>
      <c r="H822" s="32">
        <f t="shared" si="185"/>
        <v>0</v>
      </c>
      <c r="I822" s="29">
        <f>단가대비표!V206</f>
        <v>0</v>
      </c>
      <c r="J822" s="32">
        <f t="shared" si="186"/>
        <v>0</v>
      </c>
      <c r="K822" s="29">
        <f t="shared" si="187"/>
        <v>1150000</v>
      </c>
      <c r="L822" s="32">
        <f t="shared" si="188"/>
        <v>1150000</v>
      </c>
      <c r="M822" s="26" t="s">
        <v>52</v>
      </c>
      <c r="N822" s="1" t="s">
        <v>1625</v>
      </c>
      <c r="O822" s="1" t="s">
        <v>1711</v>
      </c>
      <c r="P822" s="1" t="s">
        <v>64</v>
      </c>
      <c r="Q822" s="1" t="s">
        <v>64</v>
      </c>
      <c r="R822" s="1" t="s">
        <v>63</v>
      </c>
      <c r="AV822" s="1" t="s">
        <v>52</v>
      </c>
      <c r="AW822" s="1" t="s">
        <v>1734</v>
      </c>
      <c r="AX822" s="1" t="s">
        <v>52</v>
      </c>
      <c r="AY822" s="1" t="s">
        <v>52</v>
      </c>
      <c r="AZ822" s="1" t="s">
        <v>52</v>
      </c>
    </row>
    <row r="823" spans="1:52" ht="30" customHeight="1" x14ac:dyDescent="0.3">
      <c r="A823" s="26" t="s">
        <v>631</v>
      </c>
      <c r="B823" s="26" t="s">
        <v>52</v>
      </c>
      <c r="C823" s="26" t="s">
        <v>52</v>
      </c>
      <c r="D823" s="27"/>
      <c r="E823" s="29"/>
      <c r="F823" s="32">
        <f>TRUNC(SUMIF(N804:N822, N803, F804:F822),0)</f>
        <v>24021000</v>
      </c>
      <c r="G823" s="29"/>
      <c r="H823" s="32">
        <f>TRUNC(SUMIF(N804:N822, N803, H804:H822),0)</f>
        <v>0</v>
      </c>
      <c r="I823" s="29"/>
      <c r="J823" s="32">
        <f>TRUNC(SUMIF(N804:N822, N803, J804:J822),0)</f>
        <v>0</v>
      </c>
      <c r="K823" s="29"/>
      <c r="L823" s="32">
        <f>F823+H823+J823</f>
        <v>24021000</v>
      </c>
      <c r="M823" s="26" t="s">
        <v>52</v>
      </c>
      <c r="N823" s="1" t="s">
        <v>166</v>
      </c>
      <c r="O823" s="1" t="s">
        <v>166</v>
      </c>
      <c r="P823" s="1" t="s">
        <v>52</v>
      </c>
      <c r="Q823" s="1" t="s">
        <v>52</v>
      </c>
      <c r="R823" s="1" t="s">
        <v>52</v>
      </c>
      <c r="AV823" s="1" t="s">
        <v>52</v>
      </c>
      <c r="AW823" s="1" t="s">
        <v>52</v>
      </c>
      <c r="AX823" s="1" t="s">
        <v>52</v>
      </c>
      <c r="AY823" s="1" t="s">
        <v>52</v>
      </c>
      <c r="AZ823" s="1" t="s">
        <v>52</v>
      </c>
    </row>
    <row r="824" spans="1:52" ht="30" customHeight="1" x14ac:dyDescent="0.3">
      <c r="A824" s="27"/>
      <c r="B824" s="27"/>
      <c r="C824" s="27"/>
      <c r="D824" s="27"/>
      <c r="E824" s="29"/>
      <c r="F824" s="32"/>
      <c r="G824" s="29"/>
      <c r="H824" s="32"/>
      <c r="I824" s="29"/>
      <c r="J824" s="32"/>
      <c r="K824" s="29"/>
      <c r="L824" s="32"/>
      <c r="M824" s="27"/>
    </row>
    <row r="825" spans="1:52" ht="30" customHeight="1" x14ac:dyDescent="0.3">
      <c r="A825" s="23" t="s">
        <v>1735</v>
      </c>
      <c r="B825" s="24"/>
      <c r="C825" s="24"/>
      <c r="D825" s="24"/>
      <c r="E825" s="28"/>
      <c r="F825" s="31"/>
      <c r="G825" s="28"/>
      <c r="H825" s="31"/>
      <c r="I825" s="28"/>
      <c r="J825" s="31"/>
      <c r="K825" s="28"/>
      <c r="L825" s="31"/>
      <c r="M825" s="25"/>
      <c r="N825" s="1" t="s">
        <v>1629</v>
      </c>
    </row>
    <row r="826" spans="1:52" ht="30" customHeight="1" x14ac:dyDescent="0.3">
      <c r="A826" s="26" t="s">
        <v>1697</v>
      </c>
      <c r="B826" s="26" t="s">
        <v>1736</v>
      </c>
      <c r="C826" s="26" t="s">
        <v>162</v>
      </c>
      <c r="D826" s="27">
        <v>1</v>
      </c>
      <c r="E826" s="29">
        <f>단가대비표!O208</f>
        <v>3905000</v>
      </c>
      <c r="F826" s="32">
        <f>TRUNC(E826*D826,1)</f>
        <v>3905000</v>
      </c>
      <c r="G826" s="29">
        <f>단가대비표!P208</f>
        <v>0</v>
      </c>
      <c r="H826" s="32">
        <f>TRUNC(G826*D826,1)</f>
        <v>0</v>
      </c>
      <c r="I826" s="29">
        <f>단가대비표!V208</f>
        <v>0</v>
      </c>
      <c r="J826" s="32">
        <f>TRUNC(I826*D826,1)</f>
        <v>0</v>
      </c>
      <c r="K826" s="29">
        <f t="shared" ref="K826:L829" si="189">TRUNC(E826+G826+I826,1)</f>
        <v>3905000</v>
      </c>
      <c r="L826" s="32">
        <f t="shared" si="189"/>
        <v>3905000</v>
      </c>
      <c r="M826" s="26" t="s">
        <v>52</v>
      </c>
      <c r="N826" s="1" t="s">
        <v>1629</v>
      </c>
      <c r="O826" s="1" t="s">
        <v>1737</v>
      </c>
      <c r="P826" s="1" t="s">
        <v>64</v>
      </c>
      <c r="Q826" s="1" t="s">
        <v>64</v>
      </c>
      <c r="R826" s="1" t="s">
        <v>63</v>
      </c>
      <c r="AV826" s="1" t="s">
        <v>52</v>
      </c>
      <c r="AW826" s="1" t="s">
        <v>1738</v>
      </c>
      <c r="AX826" s="1" t="s">
        <v>52</v>
      </c>
      <c r="AY826" s="1" t="s">
        <v>52</v>
      </c>
      <c r="AZ826" s="1" t="s">
        <v>52</v>
      </c>
    </row>
    <row r="827" spans="1:52" ht="30" customHeight="1" x14ac:dyDescent="0.3">
      <c r="A827" s="26" t="s">
        <v>1739</v>
      </c>
      <c r="B827" s="26" t="s">
        <v>1740</v>
      </c>
      <c r="C827" s="26" t="s">
        <v>162</v>
      </c>
      <c r="D827" s="27">
        <v>1</v>
      </c>
      <c r="E827" s="29">
        <f>단가대비표!O209</f>
        <v>720000</v>
      </c>
      <c r="F827" s="32">
        <f>TRUNC(E827*D827,1)</f>
        <v>720000</v>
      </c>
      <c r="G827" s="29">
        <f>단가대비표!P209</f>
        <v>0</v>
      </c>
      <c r="H827" s="32">
        <f>TRUNC(G827*D827,1)</f>
        <v>0</v>
      </c>
      <c r="I827" s="29">
        <f>단가대비표!V209</f>
        <v>0</v>
      </c>
      <c r="J827" s="32">
        <f>TRUNC(I827*D827,1)</f>
        <v>0</v>
      </c>
      <c r="K827" s="29">
        <f t="shared" si="189"/>
        <v>720000</v>
      </c>
      <c r="L827" s="32">
        <f t="shared" si="189"/>
        <v>720000</v>
      </c>
      <c r="M827" s="26" t="s">
        <v>52</v>
      </c>
      <c r="N827" s="1" t="s">
        <v>1629</v>
      </c>
      <c r="O827" s="1" t="s">
        <v>1741</v>
      </c>
      <c r="P827" s="1" t="s">
        <v>64</v>
      </c>
      <c r="Q827" s="1" t="s">
        <v>64</v>
      </c>
      <c r="R827" s="1" t="s">
        <v>63</v>
      </c>
      <c r="AV827" s="1" t="s">
        <v>52</v>
      </c>
      <c r="AW827" s="1" t="s">
        <v>1742</v>
      </c>
      <c r="AX827" s="1" t="s">
        <v>52</v>
      </c>
      <c r="AY827" s="1" t="s">
        <v>52</v>
      </c>
      <c r="AZ827" s="1" t="s">
        <v>52</v>
      </c>
    </row>
    <row r="828" spans="1:52" ht="30" customHeight="1" x14ac:dyDescent="0.3">
      <c r="A828" s="26" t="s">
        <v>1743</v>
      </c>
      <c r="B828" s="26" t="s">
        <v>1706</v>
      </c>
      <c r="C828" s="26" t="s">
        <v>162</v>
      </c>
      <c r="D828" s="27">
        <v>1</v>
      </c>
      <c r="E828" s="29">
        <f>단가대비표!O210</f>
        <v>1180000</v>
      </c>
      <c r="F828" s="32">
        <f>TRUNC(E828*D828,1)</f>
        <v>1180000</v>
      </c>
      <c r="G828" s="29">
        <f>단가대비표!P210</f>
        <v>0</v>
      </c>
      <c r="H828" s="32">
        <f>TRUNC(G828*D828,1)</f>
        <v>0</v>
      </c>
      <c r="I828" s="29">
        <f>단가대비표!V210</f>
        <v>0</v>
      </c>
      <c r="J828" s="32">
        <f>TRUNC(I828*D828,1)</f>
        <v>0</v>
      </c>
      <c r="K828" s="29">
        <f t="shared" si="189"/>
        <v>1180000</v>
      </c>
      <c r="L828" s="32">
        <f t="shared" si="189"/>
        <v>1180000</v>
      </c>
      <c r="M828" s="26" t="s">
        <v>52</v>
      </c>
      <c r="N828" s="1" t="s">
        <v>1629</v>
      </c>
      <c r="O828" s="1" t="s">
        <v>1744</v>
      </c>
      <c r="P828" s="1" t="s">
        <v>64</v>
      </c>
      <c r="Q828" s="1" t="s">
        <v>64</v>
      </c>
      <c r="R828" s="1" t="s">
        <v>63</v>
      </c>
      <c r="AV828" s="1" t="s">
        <v>52</v>
      </c>
      <c r="AW828" s="1" t="s">
        <v>1745</v>
      </c>
      <c r="AX828" s="1" t="s">
        <v>52</v>
      </c>
      <c r="AY828" s="1" t="s">
        <v>52</v>
      </c>
      <c r="AZ828" s="1" t="s">
        <v>52</v>
      </c>
    </row>
    <row r="829" spans="1:52" ht="30" customHeight="1" x14ac:dyDescent="0.3">
      <c r="A829" s="26" t="s">
        <v>1746</v>
      </c>
      <c r="B829" s="26" t="s">
        <v>1747</v>
      </c>
      <c r="C829" s="26" t="s">
        <v>162</v>
      </c>
      <c r="D829" s="27">
        <v>1</v>
      </c>
      <c r="E829" s="29">
        <f>단가대비표!O211</f>
        <v>145000</v>
      </c>
      <c r="F829" s="32">
        <f>TRUNC(E829*D829,1)</f>
        <v>145000</v>
      </c>
      <c r="G829" s="29">
        <f>단가대비표!P211</f>
        <v>0</v>
      </c>
      <c r="H829" s="32">
        <f>TRUNC(G829*D829,1)</f>
        <v>0</v>
      </c>
      <c r="I829" s="29">
        <f>단가대비표!V211</f>
        <v>0</v>
      </c>
      <c r="J829" s="32">
        <f>TRUNC(I829*D829,1)</f>
        <v>0</v>
      </c>
      <c r="K829" s="29">
        <f t="shared" si="189"/>
        <v>145000</v>
      </c>
      <c r="L829" s="32">
        <f t="shared" si="189"/>
        <v>145000</v>
      </c>
      <c r="M829" s="26" t="s">
        <v>52</v>
      </c>
      <c r="N829" s="1" t="s">
        <v>1629</v>
      </c>
      <c r="O829" s="1" t="s">
        <v>1748</v>
      </c>
      <c r="P829" s="1" t="s">
        <v>64</v>
      </c>
      <c r="Q829" s="1" t="s">
        <v>64</v>
      </c>
      <c r="R829" s="1" t="s">
        <v>63</v>
      </c>
      <c r="AV829" s="1" t="s">
        <v>52</v>
      </c>
      <c r="AW829" s="1" t="s">
        <v>1749</v>
      </c>
      <c r="AX829" s="1" t="s">
        <v>52</v>
      </c>
      <c r="AY829" s="1" t="s">
        <v>52</v>
      </c>
      <c r="AZ829" s="1" t="s">
        <v>52</v>
      </c>
    </row>
    <row r="830" spans="1:52" ht="30" customHeight="1" x14ac:dyDescent="0.3">
      <c r="A830" s="26" t="s">
        <v>631</v>
      </c>
      <c r="B830" s="26" t="s">
        <v>52</v>
      </c>
      <c r="C830" s="26" t="s">
        <v>52</v>
      </c>
      <c r="D830" s="27"/>
      <c r="E830" s="29"/>
      <c r="F830" s="32">
        <f>TRUNC(SUMIF(N826:N829, N825, F826:F829),0)</f>
        <v>5950000</v>
      </c>
      <c r="G830" s="29"/>
      <c r="H830" s="32">
        <f>TRUNC(SUMIF(N826:N829, N825, H826:H829),0)</f>
        <v>0</v>
      </c>
      <c r="I830" s="29"/>
      <c r="J830" s="32">
        <f>TRUNC(SUMIF(N826:N829, N825, J826:J829),0)</f>
        <v>0</v>
      </c>
      <c r="K830" s="29"/>
      <c r="L830" s="32">
        <f>F830+H830+J830</f>
        <v>5950000</v>
      </c>
      <c r="M830" s="26" t="s">
        <v>52</v>
      </c>
      <c r="N830" s="1" t="s">
        <v>166</v>
      </c>
      <c r="O830" s="1" t="s">
        <v>166</v>
      </c>
      <c r="P830" s="1" t="s">
        <v>52</v>
      </c>
      <c r="Q830" s="1" t="s">
        <v>52</v>
      </c>
      <c r="R830" s="1" t="s">
        <v>52</v>
      </c>
      <c r="AV830" s="1" t="s">
        <v>52</v>
      </c>
      <c r="AW830" s="1" t="s">
        <v>52</v>
      </c>
      <c r="AX830" s="1" t="s">
        <v>52</v>
      </c>
      <c r="AY830" s="1" t="s">
        <v>52</v>
      </c>
      <c r="AZ830" s="1" t="s">
        <v>52</v>
      </c>
    </row>
    <row r="831" spans="1:52" ht="30" customHeight="1" x14ac:dyDescent="0.3">
      <c r="A831" s="27"/>
      <c r="B831" s="27"/>
      <c r="C831" s="27"/>
      <c r="D831" s="27"/>
      <c r="E831" s="29"/>
      <c r="F831" s="32"/>
      <c r="G831" s="29"/>
      <c r="H831" s="32"/>
      <c r="I831" s="29"/>
      <c r="J831" s="32"/>
      <c r="K831" s="29"/>
      <c r="L831" s="32"/>
      <c r="M831" s="27"/>
    </row>
    <row r="832" spans="1:52" ht="30" customHeight="1" x14ac:dyDescent="0.3">
      <c r="A832" s="23" t="s">
        <v>1750</v>
      </c>
      <c r="B832" s="24"/>
      <c r="C832" s="24"/>
      <c r="D832" s="24"/>
      <c r="E832" s="28"/>
      <c r="F832" s="31"/>
      <c r="G832" s="28"/>
      <c r="H832" s="31"/>
      <c r="I832" s="28"/>
      <c r="J832" s="31"/>
      <c r="K832" s="28"/>
      <c r="L832" s="31"/>
      <c r="M832" s="25"/>
      <c r="N832" s="1" t="s">
        <v>1633</v>
      </c>
    </row>
    <row r="833" spans="1:52" ht="30" customHeight="1" x14ac:dyDescent="0.3">
      <c r="A833" s="26" t="s">
        <v>1640</v>
      </c>
      <c r="B833" s="26" t="s">
        <v>1641</v>
      </c>
      <c r="C833" s="26" t="s">
        <v>162</v>
      </c>
      <c r="D833" s="27">
        <v>1</v>
      </c>
      <c r="E833" s="29">
        <f>단가대비표!O188</f>
        <v>1400000</v>
      </c>
      <c r="F833" s="32">
        <f t="shared" ref="F833:F854" si="190">TRUNC(E833*D833,1)</f>
        <v>1400000</v>
      </c>
      <c r="G833" s="29">
        <f>단가대비표!P188</f>
        <v>0</v>
      </c>
      <c r="H833" s="32">
        <f t="shared" ref="H833:H854" si="191">TRUNC(G833*D833,1)</f>
        <v>0</v>
      </c>
      <c r="I833" s="29">
        <f>단가대비표!V188</f>
        <v>0</v>
      </c>
      <c r="J833" s="32">
        <f t="shared" ref="J833:J854" si="192">TRUNC(I833*D833,1)</f>
        <v>0</v>
      </c>
      <c r="K833" s="29">
        <f t="shared" ref="K833:K854" si="193">TRUNC(E833+G833+I833,1)</f>
        <v>1400000</v>
      </c>
      <c r="L833" s="32">
        <f t="shared" ref="L833:L854" si="194">TRUNC(F833+H833+J833,1)</f>
        <v>1400000</v>
      </c>
      <c r="M833" s="26" t="s">
        <v>52</v>
      </c>
      <c r="N833" s="1" t="s">
        <v>1633</v>
      </c>
      <c r="O833" s="1" t="s">
        <v>1642</v>
      </c>
      <c r="P833" s="1" t="s">
        <v>64</v>
      </c>
      <c r="Q833" s="1" t="s">
        <v>64</v>
      </c>
      <c r="R833" s="1" t="s">
        <v>63</v>
      </c>
      <c r="AV833" s="1" t="s">
        <v>52</v>
      </c>
      <c r="AW833" s="1" t="s">
        <v>1751</v>
      </c>
      <c r="AX833" s="1" t="s">
        <v>52</v>
      </c>
      <c r="AY833" s="1" t="s">
        <v>52</v>
      </c>
      <c r="AZ833" s="1" t="s">
        <v>52</v>
      </c>
    </row>
    <row r="834" spans="1:52" ht="30" customHeight="1" x14ac:dyDescent="0.3">
      <c r="A834" s="26" t="s">
        <v>1644</v>
      </c>
      <c r="B834" s="26" t="s">
        <v>1645</v>
      </c>
      <c r="C834" s="26" t="s">
        <v>162</v>
      </c>
      <c r="D834" s="27">
        <v>1</v>
      </c>
      <c r="E834" s="29">
        <f>단가대비표!O189</f>
        <v>980000</v>
      </c>
      <c r="F834" s="32">
        <f t="shared" si="190"/>
        <v>980000</v>
      </c>
      <c r="G834" s="29">
        <f>단가대비표!P189</f>
        <v>0</v>
      </c>
      <c r="H834" s="32">
        <f t="shared" si="191"/>
        <v>0</v>
      </c>
      <c r="I834" s="29">
        <f>단가대비표!V189</f>
        <v>0</v>
      </c>
      <c r="J834" s="32">
        <f t="shared" si="192"/>
        <v>0</v>
      </c>
      <c r="K834" s="29">
        <f t="shared" si="193"/>
        <v>980000</v>
      </c>
      <c r="L834" s="32">
        <f t="shared" si="194"/>
        <v>980000</v>
      </c>
      <c r="M834" s="26" t="s">
        <v>52</v>
      </c>
      <c r="N834" s="1" t="s">
        <v>1633</v>
      </c>
      <c r="O834" s="1" t="s">
        <v>1646</v>
      </c>
      <c r="P834" s="1" t="s">
        <v>64</v>
      </c>
      <c r="Q834" s="1" t="s">
        <v>64</v>
      </c>
      <c r="R834" s="1" t="s">
        <v>63</v>
      </c>
      <c r="AV834" s="1" t="s">
        <v>52</v>
      </c>
      <c r="AW834" s="1" t="s">
        <v>1752</v>
      </c>
      <c r="AX834" s="1" t="s">
        <v>52</v>
      </c>
      <c r="AY834" s="1" t="s">
        <v>52</v>
      </c>
      <c r="AZ834" s="1" t="s">
        <v>52</v>
      </c>
    </row>
    <row r="835" spans="1:52" ht="30" customHeight="1" x14ac:dyDescent="0.3">
      <c r="A835" s="26" t="s">
        <v>1648</v>
      </c>
      <c r="B835" s="26" t="s">
        <v>1649</v>
      </c>
      <c r="C835" s="26" t="s">
        <v>162</v>
      </c>
      <c r="D835" s="27">
        <v>2</v>
      </c>
      <c r="E835" s="29">
        <f>단가대비표!O190</f>
        <v>1300000</v>
      </c>
      <c r="F835" s="32">
        <f t="shared" si="190"/>
        <v>2600000</v>
      </c>
      <c r="G835" s="29">
        <f>단가대비표!P190</f>
        <v>0</v>
      </c>
      <c r="H835" s="32">
        <f t="shared" si="191"/>
        <v>0</v>
      </c>
      <c r="I835" s="29">
        <f>단가대비표!V190</f>
        <v>0</v>
      </c>
      <c r="J835" s="32">
        <f t="shared" si="192"/>
        <v>0</v>
      </c>
      <c r="K835" s="29">
        <f t="shared" si="193"/>
        <v>1300000</v>
      </c>
      <c r="L835" s="32">
        <f t="shared" si="194"/>
        <v>2600000</v>
      </c>
      <c r="M835" s="26" t="s">
        <v>52</v>
      </c>
      <c r="N835" s="1" t="s">
        <v>1633</v>
      </c>
      <c r="O835" s="1" t="s">
        <v>1650</v>
      </c>
      <c r="P835" s="1" t="s">
        <v>64</v>
      </c>
      <c r="Q835" s="1" t="s">
        <v>64</v>
      </c>
      <c r="R835" s="1" t="s">
        <v>63</v>
      </c>
      <c r="AV835" s="1" t="s">
        <v>52</v>
      </c>
      <c r="AW835" s="1" t="s">
        <v>1753</v>
      </c>
      <c r="AX835" s="1" t="s">
        <v>52</v>
      </c>
      <c r="AY835" s="1" t="s">
        <v>52</v>
      </c>
      <c r="AZ835" s="1" t="s">
        <v>52</v>
      </c>
    </row>
    <row r="836" spans="1:52" ht="30" customHeight="1" x14ac:dyDescent="0.3">
      <c r="A836" s="26" t="s">
        <v>1652</v>
      </c>
      <c r="B836" s="26" t="s">
        <v>1653</v>
      </c>
      <c r="C836" s="26" t="s">
        <v>162</v>
      </c>
      <c r="D836" s="27">
        <v>3</v>
      </c>
      <c r="E836" s="29">
        <f>단가대비표!O191</f>
        <v>500000</v>
      </c>
      <c r="F836" s="32">
        <f t="shared" si="190"/>
        <v>1500000</v>
      </c>
      <c r="G836" s="29">
        <f>단가대비표!P191</f>
        <v>0</v>
      </c>
      <c r="H836" s="32">
        <f t="shared" si="191"/>
        <v>0</v>
      </c>
      <c r="I836" s="29">
        <f>단가대비표!V191</f>
        <v>0</v>
      </c>
      <c r="J836" s="32">
        <f t="shared" si="192"/>
        <v>0</v>
      </c>
      <c r="K836" s="29">
        <f t="shared" si="193"/>
        <v>500000</v>
      </c>
      <c r="L836" s="32">
        <f t="shared" si="194"/>
        <v>1500000</v>
      </c>
      <c r="M836" s="26" t="s">
        <v>52</v>
      </c>
      <c r="N836" s="1" t="s">
        <v>1633</v>
      </c>
      <c r="O836" s="1" t="s">
        <v>1654</v>
      </c>
      <c r="P836" s="1" t="s">
        <v>64</v>
      </c>
      <c r="Q836" s="1" t="s">
        <v>64</v>
      </c>
      <c r="R836" s="1" t="s">
        <v>63</v>
      </c>
      <c r="AV836" s="1" t="s">
        <v>52</v>
      </c>
      <c r="AW836" s="1" t="s">
        <v>1754</v>
      </c>
      <c r="AX836" s="1" t="s">
        <v>52</v>
      </c>
      <c r="AY836" s="1" t="s">
        <v>52</v>
      </c>
      <c r="AZ836" s="1" t="s">
        <v>52</v>
      </c>
    </row>
    <row r="837" spans="1:52" ht="30" customHeight="1" x14ac:dyDescent="0.3">
      <c r="A837" s="26" t="s">
        <v>1656</v>
      </c>
      <c r="B837" s="26" t="s">
        <v>1653</v>
      </c>
      <c r="C837" s="26" t="s">
        <v>162</v>
      </c>
      <c r="D837" s="27">
        <v>1</v>
      </c>
      <c r="E837" s="29">
        <f>단가대비표!O192</f>
        <v>500000</v>
      </c>
      <c r="F837" s="32">
        <f t="shared" si="190"/>
        <v>500000</v>
      </c>
      <c r="G837" s="29">
        <f>단가대비표!P192</f>
        <v>0</v>
      </c>
      <c r="H837" s="32">
        <f t="shared" si="191"/>
        <v>0</v>
      </c>
      <c r="I837" s="29">
        <f>단가대비표!V192</f>
        <v>0</v>
      </c>
      <c r="J837" s="32">
        <f t="shared" si="192"/>
        <v>0</v>
      </c>
      <c r="K837" s="29">
        <f t="shared" si="193"/>
        <v>500000</v>
      </c>
      <c r="L837" s="32">
        <f t="shared" si="194"/>
        <v>500000</v>
      </c>
      <c r="M837" s="26" t="s">
        <v>52</v>
      </c>
      <c r="N837" s="1" t="s">
        <v>1633</v>
      </c>
      <c r="O837" s="1" t="s">
        <v>1657</v>
      </c>
      <c r="P837" s="1" t="s">
        <v>64</v>
      </c>
      <c r="Q837" s="1" t="s">
        <v>64</v>
      </c>
      <c r="R837" s="1" t="s">
        <v>63</v>
      </c>
      <c r="AV837" s="1" t="s">
        <v>52</v>
      </c>
      <c r="AW837" s="1" t="s">
        <v>1755</v>
      </c>
      <c r="AX837" s="1" t="s">
        <v>52</v>
      </c>
      <c r="AY837" s="1" t="s">
        <v>52</v>
      </c>
      <c r="AZ837" s="1" t="s">
        <v>52</v>
      </c>
    </row>
    <row r="838" spans="1:52" ht="30" customHeight="1" x14ac:dyDescent="0.3">
      <c r="A838" s="26" t="s">
        <v>1659</v>
      </c>
      <c r="B838" s="26" t="s">
        <v>1660</v>
      </c>
      <c r="C838" s="26" t="s">
        <v>162</v>
      </c>
      <c r="D838" s="27">
        <v>1</v>
      </c>
      <c r="E838" s="29">
        <f>단가대비표!O193</f>
        <v>160000</v>
      </c>
      <c r="F838" s="32">
        <f t="shared" si="190"/>
        <v>160000</v>
      </c>
      <c r="G838" s="29">
        <f>단가대비표!P193</f>
        <v>0</v>
      </c>
      <c r="H838" s="32">
        <f t="shared" si="191"/>
        <v>0</v>
      </c>
      <c r="I838" s="29">
        <f>단가대비표!V193</f>
        <v>0</v>
      </c>
      <c r="J838" s="32">
        <f t="shared" si="192"/>
        <v>0</v>
      </c>
      <c r="K838" s="29">
        <f t="shared" si="193"/>
        <v>160000</v>
      </c>
      <c r="L838" s="32">
        <f t="shared" si="194"/>
        <v>160000</v>
      </c>
      <c r="M838" s="26" t="s">
        <v>52</v>
      </c>
      <c r="N838" s="1" t="s">
        <v>1633</v>
      </c>
      <c r="O838" s="1" t="s">
        <v>1661</v>
      </c>
      <c r="P838" s="1" t="s">
        <v>64</v>
      </c>
      <c r="Q838" s="1" t="s">
        <v>64</v>
      </c>
      <c r="R838" s="1" t="s">
        <v>63</v>
      </c>
      <c r="AV838" s="1" t="s">
        <v>52</v>
      </c>
      <c r="AW838" s="1" t="s">
        <v>1756</v>
      </c>
      <c r="AX838" s="1" t="s">
        <v>52</v>
      </c>
      <c r="AY838" s="1" t="s">
        <v>52</v>
      </c>
      <c r="AZ838" s="1" t="s">
        <v>52</v>
      </c>
    </row>
    <row r="839" spans="1:52" ht="30" customHeight="1" x14ac:dyDescent="0.3">
      <c r="A839" s="26" t="s">
        <v>1757</v>
      </c>
      <c r="B839" s="26" t="s">
        <v>1694</v>
      </c>
      <c r="C839" s="26" t="s">
        <v>162</v>
      </c>
      <c r="D839" s="27">
        <v>1</v>
      </c>
      <c r="E839" s="29">
        <f>단가대비표!O212</f>
        <v>850000</v>
      </c>
      <c r="F839" s="32">
        <f t="shared" si="190"/>
        <v>850000</v>
      </c>
      <c r="G839" s="29">
        <f>단가대비표!P212</f>
        <v>0</v>
      </c>
      <c r="H839" s="32">
        <f t="shared" si="191"/>
        <v>0</v>
      </c>
      <c r="I839" s="29">
        <f>단가대비표!V212</f>
        <v>0</v>
      </c>
      <c r="J839" s="32">
        <f t="shared" si="192"/>
        <v>0</v>
      </c>
      <c r="K839" s="29">
        <f t="shared" si="193"/>
        <v>850000</v>
      </c>
      <c r="L839" s="32">
        <f t="shared" si="194"/>
        <v>850000</v>
      </c>
      <c r="M839" s="26" t="s">
        <v>52</v>
      </c>
      <c r="N839" s="1" t="s">
        <v>1633</v>
      </c>
      <c r="O839" s="1" t="s">
        <v>1758</v>
      </c>
      <c r="P839" s="1" t="s">
        <v>64</v>
      </c>
      <c r="Q839" s="1" t="s">
        <v>64</v>
      </c>
      <c r="R839" s="1" t="s">
        <v>63</v>
      </c>
      <c r="AV839" s="1" t="s">
        <v>52</v>
      </c>
      <c r="AW839" s="1" t="s">
        <v>1759</v>
      </c>
      <c r="AX839" s="1" t="s">
        <v>52</v>
      </c>
      <c r="AY839" s="1" t="s">
        <v>52</v>
      </c>
      <c r="AZ839" s="1" t="s">
        <v>52</v>
      </c>
    </row>
    <row r="840" spans="1:52" ht="30" customHeight="1" x14ac:dyDescent="0.3">
      <c r="A840" s="26" t="s">
        <v>1663</v>
      </c>
      <c r="B840" s="26" t="s">
        <v>1653</v>
      </c>
      <c r="C840" s="26" t="s">
        <v>162</v>
      </c>
      <c r="D840" s="27">
        <v>2</v>
      </c>
      <c r="E840" s="29">
        <f>단가대비표!O194</f>
        <v>250000</v>
      </c>
      <c r="F840" s="32">
        <f t="shared" si="190"/>
        <v>500000</v>
      </c>
      <c r="G840" s="29">
        <f>단가대비표!P194</f>
        <v>0</v>
      </c>
      <c r="H840" s="32">
        <f t="shared" si="191"/>
        <v>0</v>
      </c>
      <c r="I840" s="29">
        <f>단가대비표!V194</f>
        <v>0</v>
      </c>
      <c r="J840" s="32">
        <f t="shared" si="192"/>
        <v>0</v>
      </c>
      <c r="K840" s="29">
        <f t="shared" si="193"/>
        <v>250000</v>
      </c>
      <c r="L840" s="32">
        <f t="shared" si="194"/>
        <v>500000</v>
      </c>
      <c r="M840" s="26" t="s">
        <v>52</v>
      </c>
      <c r="N840" s="1" t="s">
        <v>1633</v>
      </c>
      <c r="O840" s="1" t="s">
        <v>1664</v>
      </c>
      <c r="P840" s="1" t="s">
        <v>64</v>
      </c>
      <c r="Q840" s="1" t="s">
        <v>64</v>
      </c>
      <c r="R840" s="1" t="s">
        <v>63</v>
      </c>
      <c r="AV840" s="1" t="s">
        <v>52</v>
      </c>
      <c r="AW840" s="1" t="s">
        <v>1760</v>
      </c>
      <c r="AX840" s="1" t="s">
        <v>52</v>
      </c>
      <c r="AY840" s="1" t="s">
        <v>52</v>
      </c>
      <c r="AZ840" s="1" t="s">
        <v>52</v>
      </c>
    </row>
    <row r="841" spans="1:52" ht="30" customHeight="1" x14ac:dyDescent="0.3">
      <c r="A841" s="26" t="s">
        <v>1761</v>
      </c>
      <c r="B841" s="26" t="s">
        <v>1762</v>
      </c>
      <c r="C841" s="26" t="s">
        <v>162</v>
      </c>
      <c r="D841" s="27">
        <v>1</v>
      </c>
      <c r="E841" s="29">
        <f>단가대비표!O213</f>
        <v>2600000</v>
      </c>
      <c r="F841" s="32">
        <f t="shared" si="190"/>
        <v>2600000</v>
      </c>
      <c r="G841" s="29">
        <f>단가대비표!P213</f>
        <v>0</v>
      </c>
      <c r="H841" s="32">
        <f t="shared" si="191"/>
        <v>0</v>
      </c>
      <c r="I841" s="29">
        <f>단가대비표!V213</f>
        <v>0</v>
      </c>
      <c r="J841" s="32">
        <f t="shared" si="192"/>
        <v>0</v>
      </c>
      <c r="K841" s="29">
        <f t="shared" si="193"/>
        <v>2600000</v>
      </c>
      <c r="L841" s="32">
        <f t="shared" si="194"/>
        <v>2600000</v>
      </c>
      <c r="M841" s="26" t="s">
        <v>52</v>
      </c>
      <c r="N841" s="1" t="s">
        <v>1633</v>
      </c>
      <c r="O841" s="1" t="s">
        <v>1763</v>
      </c>
      <c r="P841" s="1" t="s">
        <v>64</v>
      </c>
      <c r="Q841" s="1" t="s">
        <v>64</v>
      </c>
      <c r="R841" s="1" t="s">
        <v>63</v>
      </c>
      <c r="AV841" s="1" t="s">
        <v>52</v>
      </c>
      <c r="AW841" s="1" t="s">
        <v>1764</v>
      </c>
      <c r="AX841" s="1" t="s">
        <v>52</v>
      </c>
      <c r="AY841" s="1" t="s">
        <v>52</v>
      </c>
      <c r="AZ841" s="1" t="s">
        <v>52</v>
      </c>
    </row>
    <row r="842" spans="1:52" ht="30" customHeight="1" x14ac:dyDescent="0.3">
      <c r="A842" s="26" t="s">
        <v>1670</v>
      </c>
      <c r="B842" s="26" t="s">
        <v>1675</v>
      </c>
      <c r="C842" s="26" t="s">
        <v>162</v>
      </c>
      <c r="D842" s="27">
        <v>2</v>
      </c>
      <c r="E842" s="29">
        <f>단가대비표!O214</f>
        <v>1620000</v>
      </c>
      <c r="F842" s="32">
        <f t="shared" si="190"/>
        <v>3240000</v>
      </c>
      <c r="G842" s="29">
        <f>단가대비표!P214</f>
        <v>0</v>
      </c>
      <c r="H842" s="32">
        <f t="shared" si="191"/>
        <v>0</v>
      </c>
      <c r="I842" s="29">
        <f>단가대비표!V214</f>
        <v>0</v>
      </c>
      <c r="J842" s="32">
        <f t="shared" si="192"/>
        <v>0</v>
      </c>
      <c r="K842" s="29">
        <f t="shared" si="193"/>
        <v>1620000</v>
      </c>
      <c r="L842" s="32">
        <f t="shared" si="194"/>
        <v>3240000</v>
      </c>
      <c r="M842" s="26" t="s">
        <v>52</v>
      </c>
      <c r="N842" s="1" t="s">
        <v>1633</v>
      </c>
      <c r="O842" s="1" t="s">
        <v>1765</v>
      </c>
      <c r="P842" s="1" t="s">
        <v>64</v>
      </c>
      <c r="Q842" s="1" t="s">
        <v>64</v>
      </c>
      <c r="R842" s="1" t="s">
        <v>63</v>
      </c>
      <c r="AV842" s="1" t="s">
        <v>52</v>
      </c>
      <c r="AW842" s="1" t="s">
        <v>1766</v>
      </c>
      <c r="AX842" s="1" t="s">
        <v>52</v>
      </c>
      <c r="AY842" s="1" t="s">
        <v>52</v>
      </c>
      <c r="AZ842" s="1" t="s">
        <v>52</v>
      </c>
    </row>
    <row r="843" spans="1:52" ht="30" customHeight="1" x14ac:dyDescent="0.3">
      <c r="A843" s="26" t="s">
        <v>1674</v>
      </c>
      <c r="B843" s="26" t="s">
        <v>1675</v>
      </c>
      <c r="C843" s="26" t="s">
        <v>162</v>
      </c>
      <c r="D843" s="27">
        <v>2</v>
      </c>
      <c r="E843" s="29">
        <f>단가대비표!O197</f>
        <v>681000</v>
      </c>
      <c r="F843" s="32">
        <f t="shared" si="190"/>
        <v>1362000</v>
      </c>
      <c r="G843" s="29">
        <f>단가대비표!P197</f>
        <v>0</v>
      </c>
      <c r="H843" s="32">
        <f t="shared" si="191"/>
        <v>0</v>
      </c>
      <c r="I843" s="29">
        <f>단가대비표!V197</f>
        <v>0</v>
      </c>
      <c r="J843" s="32">
        <f t="shared" si="192"/>
        <v>0</v>
      </c>
      <c r="K843" s="29">
        <f t="shared" si="193"/>
        <v>681000</v>
      </c>
      <c r="L843" s="32">
        <f t="shared" si="194"/>
        <v>1362000</v>
      </c>
      <c r="M843" s="26" t="s">
        <v>52</v>
      </c>
      <c r="N843" s="1" t="s">
        <v>1633</v>
      </c>
      <c r="O843" s="1" t="s">
        <v>1676</v>
      </c>
      <c r="P843" s="1" t="s">
        <v>64</v>
      </c>
      <c r="Q843" s="1" t="s">
        <v>64</v>
      </c>
      <c r="R843" s="1" t="s">
        <v>63</v>
      </c>
      <c r="AV843" s="1" t="s">
        <v>52</v>
      </c>
      <c r="AW843" s="1" t="s">
        <v>1767</v>
      </c>
      <c r="AX843" s="1" t="s">
        <v>52</v>
      </c>
      <c r="AY843" s="1" t="s">
        <v>52</v>
      </c>
      <c r="AZ843" s="1" t="s">
        <v>52</v>
      </c>
    </row>
    <row r="844" spans="1:52" ht="30" customHeight="1" x14ac:dyDescent="0.3">
      <c r="A844" s="26" t="s">
        <v>1768</v>
      </c>
      <c r="B844" s="26" t="s">
        <v>1769</v>
      </c>
      <c r="C844" s="26" t="s">
        <v>162</v>
      </c>
      <c r="D844" s="27">
        <v>2</v>
      </c>
      <c r="E844" s="29">
        <f>단가대비표!O215</f>
        <v>345000</v>
      </c>
      <c r="F844" s="32">
        <f t="shared" si="190"/>
        <v>690000</v>
      </c>
      <c r="G844" s="29">
        <f>단가대비표!P215</f>
        <v>0</v>
      </c>
      <c r="H844" s="32">
        <f t="shared" si="191"/>
        <v>0</v>
      </c>
      <c r="I844" s="29">
        <f>단가대비표!V215</f>
        <v>0</v>
      </c>
      <c r="J844" s="32">
        <f t="shared" si="192"/>
        <v>0</v>
      </c>
      <c r="K844" s="29">
        <f t="shared" si="193"/>
        <v>345000</v>
      </c>
      <c r="L844" s="32">
        <f t="shared" si="194"/>
        <v>690000</v>
      </c>
      <c r="M844" s="26" t="s">
        <v>52</v>
      </c>
      <c r="N844" s="1" t="s">
        <v>1633</v>
      </c>
      <c r="O844" s="1" t="s">
        <v>1770</v>
      </c>
      <c r="P844" s="1" t="s">
        <v>64</v>
      </c>
      <c r="Q844" s="1" t="s">
        <v>64</v>
      </c>
      <c r="R844" s="1" t="s">
        <v>63</v>
      </c>
      <c r="AV844" s="1" t="s">
        <v>52</v>
      </c>
      <c r="AW844" s="1" t="s">
        <v>1771</v>
      </c>
      <c r="AX844" s="1" t="s">
        <v>52</v>
      </c>
      <c r="AY844" s="1" t="s">
        <v>52</v>
      </c>
      <c r="AZ844" s="1" t="s">
        <v>52</v>
      </c>
    </row>
    <row r="845" spans="1:52" ht="30" customHeight="1" x14ac:dyDescent="0.3">
      <c r="A845" s="26" t="s">
        <v>1678</v>
      </c>
      <c r="B845" s="26" t="s">
        <v>1679</v>
      </c>
      <c r="C845" s="26" t="s">
        <v>162</v>
      </c>
      <c r="D845" s="27">
        <v>1</v>
      </c>
      <c r="E845" s="29">
        <f>단가대비표!O198</f>
        <v>980000</v>
      </c>
      <c r="F845" s="32">
        <f t="shared" si="190"/>
        <v>980000</v>
      </c>
      <c r="G845" s="29">
        <f>단가대비표!P198</f>
        <v>0</v>
      </c>
      <c r="H845" s="32">
        <f t="shared" si="191"/>
        <v>0</v>
      </c>
      <c r="I845" s="29">
        <f>단가대비표!V198</f>
        <v>0</v>
      </c>
      <c r="J845" s="32">
        <f t="shared" si="192"/>
        <v>0</v>
      </c>
      <c r="K845" s="29">
        <f t="shared" si="193"/>
        <v>980000</v>
      </c>
      <c r="L845" s="32">
        <f t="shared" si="194"/>
        <v>980000</v>
      </c>
      <c r="M845" s="26" t="s">
        <v>52</v>
      </c>
      <c r="N845" s="1" t="s">
        <v>1633</v>
      </c>
      <c r="O845" s="1" t="s">
        <v>1680</v>
      </c>
      <c r="P845" s="1" t="s">
        <v>64</v>
      </c>
      <c r="Q845" s="1" t="s">
        <v>64</v>
      </c>
      <c r="R845" s="1" t="s">
        <v>63</v>
      </c>
      <c r="AV845" s="1" t="s">
        <v>52</v>
      </c>
      <c r="AW845" s="1" t="s">
        <v>1772</v>
      </c>
      <c r="AX845" s="1" t="s">
        <v>52</v>
      </c>
      <c r="AY845" s="1" t="s">
        <v>52</v>
      </c>
      <c r="AZ845" s="1" t="s">
        <v>52</v>
      </c>
    </row>
    <row r="846" spans="1:52" ht="30" customHeight="1" x14ac:dyDescent="0.3">
      <c r="A846" s="26" t="s">
        <v>1682</v>
      </c>
      <c r="B846" s="26" t="s">
        <v>1725</v>
      </c>
      <c r="C846" s="26" t="s">
        <v>162</v>
      </c>
      <c r="D846" s="27">
        <v>1</v>
      </c>
      <c r="E846" s="29">
        <f>단가대비표!O207</f>
        <v>850000</v>
      </c>
      <c r="F846" s="32">
        <f t="shared" si="190"/>
        <v>850000</v>
      </c>
      <c r="G846" s="29">
        <f>단가대비표!P207</f>
        <v>0</v>
      </c>
      <c r="H846" s="32">
        <f t="shared" si="191"/>
        <v>0</v>
      </c>
      <c r="I846" s="29">
        <f>단가대비표!V207</f>
        <v>0</v>
      </c>
      <c r="J846" s="32">
        <f t="shared" si="192"/>
        <v>0</v>
      </c>
      <c r="K846" s="29">
        <f t="shared" si="193"/>
        <v>850000</v>
      </c>
      <c r="L846" s="32">
        <f t="shared" si="194"/>
        <v>850000</v>
      </c>
      <c r="M846" s="26" t="s">
        <v>52</v>
      </c>
      <c r="N846" s="1" t="s">
        <v>1633</v>
      </c>
      <c r="O846" s="1" t="s">
        <v>1726</v>
      </c>
      <c r="P846" s="1" t="s">
        <v>64</v>
      </c>
      <c r="Q846" s="1" t="s">
        <v>64</v>
      </c>
      <c r="R846" s="1" t="s">
        <v>63</v>
      </c>
      <c r="AV846" s="1" t="s">
        <v>52</v>
      </c>
      <c r="AW846" s="1" t="s">
        <v>1773</v>
      </c>
      <c r="AX846" s="1" t="s">
        <v>52</v>
      </c>
      <c r="AY846" s="1" t="s">
        <v>52</v>
      </c>
      <c r="AZ846" s="1" t="s">
        <v>52</v>
      </c>
    </row>
    <row r="847" spans="1:52" ht="30" customHeight="1" x14ac:dyDescent="0.3">
      <c r="A847" s="26" t="s">
        <v>1686</v>
      </c>
      <c r="B847" s="26" t="s">
        <v>1687</v>
      </c>
      <c r="C847" s="26" t="s">
        <v>162</v>
      </c>
      <c r="D847" s="27">
        <v>1</v>
      </c>
      <c r="E847" s="29">
        <f>단가대비표!O200</f>
        <v>245000</v>
      </c>
      <c r="F847" s="32">
        <f t="shared" si="190"/>
        <v>245000</v>
      </c>
      <c r="G847" s="29">
        <f>단가대비표!P200</f>
        <v>0</v>
      </c>
      <c r="H847" s="32">
        <f t="shared" si="191"/>
        <v>0</v>
      </c>
      <c r="I847" s="29">
        <f>단가대비표!V200</f>
        <v>0</v>
      </c>
      <c r="J847" s="32">
        <f t="shared" si="192"/>
        <v>0</v>
      </c>
      <c r="K847" s="29">
        <f t="shared" si="193"/>
        <v>245000</v>
      </c>
      <c r="L847" s="32">
        <f t="shared" si="194"/>
        <v>245000</v>
      </c>
      <c r="M847" s="26" t="s">
        <v>52</v>
      </c>
      <c r="N847" s="1" t="s">
        <v>1633</v>
      </c>
      <c r="O847" s="1" t="s">
        <v>1688</v>
      </c>
      <c r="P847" s="1" t="s">
        <v>64</v>
      </c>
      <c r="Q847" s="1" t="s">
        <v>64</v>
      </c>
      <c r="R847" s="1" t="s">
        <v>63</v>
      </c>
      <c r="AV847" s="1" t="s">
        <v>52</v>
      </c>
      <c r="AW847" s="1" t="s">
        <v>1774</v>
      </c>
      <c r="AX847" s="1" t="s">
        <v>52</v>
      </c>
      <c r="AY847" s="1" t="s">
        <v>52</v>
      </c>
      <c r="AZ847" s="1" t="s">
        <v>52</v>
      </c>
    </row>
    <row r="848" spans="1:52" ht="30" customHeight="1" x14ac:dyDescent="0.3">
      <c r="A848" s="26" t="s">
        <v>1690</v>
      </c>
      <c r="B848" s="26" t="s">
        <v>1576</v>
      </c>
      <c r="C848" s="26" t="s">
        <v>162</v>
      </c>
      <c r="D848" s="27">
        <v>3</v>
      </c>
      <c r="E848" s="29">
        <f>단가대비표!O201</f>
        <v>23000</v>
      </c>
      <c r="F848" s="32">
        <f t="shared" si="190"/>
        <v>69000</v>
      </c>
      <c r="G848" s="29">
        <f>단가대비표!P201</f>
        <v>0</v>
      </c>
      <c r="H848" s="32">
        <f t="shared" si="191"/>
        <v>0</v>
      </c>
      <c r="I848" s="29">
        <f>단가대비표!V201</f>
        <v>0</v>
      </c>
      <c r="J848" s="32">
        <f t="shared" si="192"/>
        <v>0</v>
      </c>
      <c r="K848" s="29">
        <f t="shared" si="193"/>
        <v>23000</v>
      </c>
      <c r="L848" s="32">
        <f t="shared" si="194"/>
        <v>69000</v>
      </c>
      <c r="M848" s="26" t="s">
        <v>52</v>
      </c>
      <c r="N848" s="1" t="s">
        <v>1633</v>
      </c>
      <c r="O848" s="1" t="s">
        <v>1691</v>
      </c>
      <c r="P848" s="1" t="s">
        <v>64</v>
      </c>
      <c r="Q848" s="1" t="s">
        <v>64</v>
      </c>
      <c r="R848" s="1" t="s">
        <v>63</v>
      </c>
      <c r="AV848" s="1" t="s">
        <v>52</v>
      </c>
      <c r="AW848" s="1" t="s">
        <v>1775</v>
      </c>
      <c r="AX848" s="1" t="s">
        <v>52</v>
      </c>
      <c r="AY848" s="1" t="s">
        <v>52</v>
      </c>
      <c r="AZ848" s="1" t="s">
        <v>52</v>
      </c>
    </row>
    <row r="849" spans="1:52" ht="30" customHeight="1" x14ac:dyDescent="0.3">
      <c r="A849" s="26" t="s">
        <v>1693</v>
      </c>
      <c r="B849" s="26" t="s">
        <v>1694</v>
      </c>
      <c r="C849" s="26" t="s">
        <v>162</v>
      </c>
      <c r="D849" s="27">
        <v>1</v>
      </c>
      <c r="E849" s="29">
        <f>단가대비표!O202</f>
        <v>140000</v>
      </c>
      <c r="F849" s="32">
        <f t="shared" si="190"/>
        <v>140000</v>
      </c>
      <c r="G849" s="29">
        <f>단가대비표!P202</f>
        <v>0</v>
      </c>
      <c r="H849" s="32">
        <f t="shared" si="191"/>
        <v>0</v>
      </c>
      <c r="I849" s="29">
        <f>단가대비표!V202</f>
        <v>0</v>
      </c>
      <c r="J849" s="32">
        <f t="shared" si="192"/>
        <v>0</v>
      </c>
      <c r="K849" s="29">
        <f t="shared" si="193"/>
        <v>140000</v>
      </c>
      <c r="L849" s="32">
        <f t="shared" si="194"/>
        <v>140000</v>
      </c>
      <c r="M849" s="26" t="s">
        <v>52</v>
      </c>
      <c r="N849" s="1" t="s">
        <v>1633</v>
      </c>
      <c r="O849" s="1" t="s">
        <v>1695</v>
      </c>
      <c r="P849" s="1" t="s">
        <v>64</v>
      </c>
      <c r="Q849" s="1" t="s">
        <v>64</v>
      </c>
      <c r="R849" s="1" t="s">
        <v>63</v>
      </c>
      <c r="AV849" s="1" t="s">
        <v>52</v>
      </c>
      <c r="AW849" s="1" t="s">
        <v>1776</v>
      </c>
      <c r="AX849" s="1" t="s">
        <v>52</v>
      </c>
      <c r="AY849" s="1" t="s">
        <v>52</v>
      </c>
      <c r="AZ849" s="1" t="s">
        <v>52</v>
      </c>
    </row>
    <row r="850" spans="1:52" ht="30" customHeight="1" x14ac:dyDescent="0.3">
      <c r="A850" s="26" t="s">
        <v>1697</v>
      </c>
      <c r="B850" s="26" t="s">
        <v>1698</v>
      </c>
      <c r="C850" s="26" t="s">
        <v>162</v>
      </c>
      <c r="D850" s="27">
        <v>1</v>
      </c>
      <c r="E850" s="29">
        <f>단가대비표!O203</f>
        <v>4290000</v>
      </c>
      <c r="F850" s="32">
        <f t="shared" si="190"/>
        <v>4290000</v>
      </c>
      <c r="G850" s="29">
        <f>단가대비표!P203</f>
        <v>0</v>
      </c>
      <c r="H850" s="32">
        <f t="shared" si="191"/>
        <v>0</v>
      </c>
      <c r="I850" s="29">
        <f>단가대비표!V203</f>
        <v>0</v>
      </c>
      <c r="J850" s="32">
        <f t="shared" si="192"/>
        <v>0</v>
      </c>
      <c r="K850" s="29">
        <f t="shared" si="193"/>
        <v>4290000</v>
      </c>
      <c r="L850" s="32">
        <f t="shared" si="194"/>
        <v>4290000</v>
      </c>
      <c r="M850" s="26" t="s">
        <v>52</v>
      </c>
      <c r="N850" s="1" t="s">
        <v>1633</v>
      </c>
      <c r="O850" s="1" t="s">
        <v>1699</v>
      </c>
      <c r="P850" s="1" t="s">
        <v>64</v>
      </c>
      <c r="Q850" s="1" t="s">
        <v>64</v>
      </c>
      <c r="R850" s="1" t="s">
        <v>63</v>
      </c>
      <c r="AV850" s="1" t="s">
        <v>52</v>
      </c>
      <c r="AW850" s="1" t="s">
        <v>1777</v>
      </c>
      <c r="AX850" s="1" t="s">
        <v>52</v>
      </c>
      <c r="AY850" s="1" t="s">
        <v>52</v>
      </c>
      <c r="AZ850" s="1" t="s">
        <v>52</v>
      </c>
    </row>
    <row r="851" spans="1:52" ht="30" customHeight="1" x14ac:dyDescent="0.3">
      <c r="A851" s="26" t="s">
        <v>1701</v>
      </c>
      <c r="B851" s="26" t="s">
        <v>1778</v>
      </c>
      <c r="C851" s="26" t="s">
        <v>162</v>
      </c>
      <c r="D851" s="27">
        <v>1</v>
      </c>
      <c r="E851" s="29">
        <f>단가대비표!O216</f>
        <v>1662000</v>
      </c>
      <c r="F851" s="32">
        <f t="shared" si="190"/>
        <v>1662000</v>
      </c>
      <c r="G851" s="29">
        <f>단가대비표!P216</f>
        <v>0</v>
      </c>
      <c r="H851" s="32">
        <f t="shared" si="191"/>
        <v>0</v>
      </c>
      <c r="I851" s="29">
        <f>단가대비표!V216</f>
        <v>0</v>
      </c>
      <c r="J851" s="32">
        <f t="shared" si="192"/>
        <v>0</v>
      </c>
      <c r="K851" s="29">
        <f t="shared" si="193"/>
        <v>1662000</v>
      </c>
      <c r="L851" s="32">
        <f t="shared" si="194"/>
        <v>1662000</v>
      </c>
      <c r="M851" s="26" t="s">
        <v>52</v>
      </c>
      <c r="N851" s="1" t="s">
        <v>1633</v>
      </c>
      <c r="O851" s="1" t="s">
        <v>1779</v>
      </c>
      <c r="P851" s="1" t="s">
        <v>64</v>
      </c>
      <c r="Q851" s="1" t="s">
        <v>64</v>
      </c>
      <c r="R851" s="1" t="s">
        <v>63</v>
      </c>
      <c r="AV851" s="1" t="s">
        <v>52</v>
      </c>
      <c r="AW851" s="1" t="s">
        <v>1780</v>
      </c>
      <c r="AX851" s="1" t="s">
        <v>52</v>
      </c>
      <c r="AY851" s="1" t="s">
        <v>52</v>
      </c>
      <c r="AZ851" s="1" t="s">
        <v>52</v>
      </c>
    </row>
    <row r="852" spans="1:52" ht="30" customHeight="1" x14ac:dyDescent="0.3">
      <c r="A852" s="26" t="s">
        <v>1705</v>
      </c>
      <c r="B852" s="26" t="s">
        <v>1781</v>
      </c>
      <c r="C852" s="26" t="s">
        <v>162</v>
      </c>
      <c r="D852" s="27">
        <v>1</v>
      </c>
      <c r="E852" s="29">
        <f>단가대비표!O217</f>
        <v>3210000</v>
      </c>
      <c r="F852" s="32">
        <f t="shared" si="190"/>
        <v>3210000</v>
      </c>
      <c r="G852" s="29">
        <f>단가대비표!P217</f>
        <v>0</v>
      </c>
      <c r="H852" s="32">
        <f t="shared" si="191"/>
        <v>0</v>
      </c>
      <c r="I852" s="29">
        <f>단가대비표!V217</f>
        <v>0</v>
      </c>
      <c r="J852" s="32">
        <f t="shared" si="192"/>
        <v>0</v>
      </c>
      <c r="K852" s="29">
        <f t="shared" si="193"/>
        <v>3210000</v>
      </c>
      <c r="L852" s="32">
        <f t="shared" si="194"/>
        <v>3210000</v>
      </c>
      <c r="M852" s="26" t="s">
        <v>52</v>
      </c>
      <c r="N852" s="1" t="s">
        <v>1633</v>
      </c>
      <c r="O852" s="1" t="s">
        <v>1782</v>
      </c>
      <c r="P852" s="1" t="s">
        <v>64</v>
      </c>
      <c r="Q852" s="1" t="s">
        <v>64</v>
      </c>
      <c r="R852" s="1" t="s">
        <v>63</v>
      </c>
      <c r="AV852" s="1" t="s">
        <v>52</v>
      </c>
      <c r="AW852" s="1" t="s">
        <v>1783</v>
      </c>
      <c r="AX852" s="1" t="s">
        <v>52</v>
      </c>
      <c r="AY852" s="1" t="s">
        <v>52</v>
      </c>
      <c r="AZ852" s="1" t="s">
        <v>52</v>
      </c>
    </row>
    <row r="853" spans="1:52" ht="30" customHeight="1" x14ac:dyDescent="0.3">
      <c r="A853" s="26" t="s">
        <v>1784</v>
      </c>
      <c r="B853" s="26" t="s">
        <v>1785</v>
      </c>
      <c r="C853" s="26" t="s">
        <v>162</v>
      </c>
      <c r="D853" s="27">
        <v>1</v>
      </c>
      <c r="E853" s="29">
        <f>단가대비표!O218</f>
        <v>1700000</v>
      </c>
      <c r="F853" s="32">
        <f t="shared" si="190"/>
        <v>1700000</v>
      </c>
      <c r="G853" s="29">
        <f>단가대비표!P218</f>
        <v>0</v>
      </c>
      <c r="H853" s="32">
        <f t="shared" si="191"/>
        <v>0</v>
      </c>
      <c r="I853" s="29">
        <f>단가대비표!V218</f>
        <v>0</v>
      </c>
      <c r="J853" s="32">
        <f t="shared" si="192"/>
        <v>0</v>
      </c>
      <c r="K853" s="29">
        <f t="shared" si="193"/>
        <v>1700000</v>
      </c>
      <c r="L853" s="32">
        <f t="shared" si="194"/>
        <v>1700000</v>
      </c>
      <c r="M853" s="26" t="s">
        <v>52</v>
      </c>
      <c r="N853" s="1" t="s">
        <v>1633</v>
      </c>
      <c r="O853" s="1" t="s">
        <v>1786</v>
      </c>
      <c r="P853" s="1" t="s">
        <v>64</v>
      </c>
      <c r="Q853" s="1" t="s">
        <v>64</v>
      </c>
      <c r="R853" s="1" t="s">
        <v>63</v>
      </c>
      <c r="AV853" s="1" t="s">
        <v>52</v>
      </c>
      <c r="AW853" s="1" t="s">
        <v>1787</v>
      </c>
      <c r="AX853" s="1" t="s">
        <v>52</v>
      </c>
      <c r="AY853" s="1" t="s">
        <v>52</v>
      </c>
      <c r="AZ853" s="1" t="s">
        <v>52</v>
      </c>
    </row>
    <row r="854" spans="1:52" ht="30" customHeight="1" x14ac:dyDescent="0.3">
      <c r="A854" s="26" t="s">
        <v>1788</v>
      </c>
      <c r="B854" s="26" t="s">
        <v>1789</v>
      </c>
      <c r="C854" s="26" t="s">
        <v>162</v>
      </c>
      <c r="D854" s="27">
        <v>1</v>
      </c>
      <c r="E854" s="29">
        <f>단가대비표!O219</f>
        <v>1800000</v>
      </c>
      <c r="F854" s="32">
        <f t="shared" si="190"/>
        <v>1800000</v>
      </c>
      <c r="G854" s="29">
        <f>단가대비표!P219</f>
        <v>0</v>
      </c>
      <c r="H854" s="32">
        <f t="shared" si="191"/>
        <v>0</v>
      </c>
      <c r="I854" s="29">
        <f>단가대비표!V219</f>
        <v>0</v>
      </c>
      <c r="J854" s="32">
        <f t="shared" si="192"/>
        <v>0</v>
      </c>
      <c r="K854" s="29">
        <f t="shared" si="193"/>
        <v>1800000</v>
      </c>
      <c r="L854" s="32">
        <f t="shared" si="194"/>
        <v>1800000</v>
      </c>
      <c r="M854" s="26" t="s">
        <v>52</v>
      </c>
      <c r="N854" s="1" t="s">
        <v>1633</v>
      </c>
      <c r="O854" s="1" t="s">
        <v>1790</v>
      </c>
      <c r="P854" s="1" t="s">
        <v>64</v>
      </c>
      <c r="Q854" s="1" t="s">
        <v>64</v>
      </c>
      <c r="R854" s="1" t="s">
        <v>63</v>
      </c>
      <c r="AV854" s="1" t="s">
        <v>52</v>
      </c>
      <c r="AW854" s="1" t="s">
        <v>1791</v>
      </c>
      <c r="AX854" s="1" t="s">
        <v>52</v>
      </c>
      <c r="AY854" s="1" t="s">
        <v>52</v>
      </c>
      <c r="AZ854" s="1" t="s">
        <v>52</v>
      </c>
    </row>
    <row r="855" spans="1:52" ht="30" customHeight="1" x14ac:dyDescent="0.3">
      <c r="A855" s="26" t="s">
        <v>631</v>
      </c>
      <c r="B855" s="26" t="s">
        <v>52</v>
      </c>
      <c r="C855" s="26" t="s">
        <v>52</v>
      </c>
      <c r="D855" s="27"/>
      <c r="E855" s="29"/>
      <c r="F855" s="32">
        <f>TRUNC(SUMIF(N833:N854, N832, F833:F854),0)</f>
        <v>31328000</v>
      </c>
      <c r="G855" s="29"/>
      <c r="H855" s="32">
        <f>TRUNC(SUMIF(N833:N854, N832, H833:H854),0)</f>
        <v>0</v>
      </c>
      <c r="I855" s="29"/>
      <c r="J855" s="32">
        <f>TRUNC(SUMIF(N833:N854, N832, J833:J854),0)</f>
        <v>0</v>
      </c>
      <c r="K855" s="29"/>
      <c r="L855" s="32">
        <f>F855+H855+J855</f>
        <v>31328000</v>
      </c>
      <c r="M855" s="26" t="s">
        <v>52</v>
      </c>
      <c r="N855" s="1" t="s">
        <v>166</v>
      </c>
      <c r="O855" s="1" t="s">
        <v>166</v>
      </c>
      <c r="P855" s="1" t="s">
        <v>52</v>
      </c>
      <c r="Q855" s="1" t="s">
        <v>52</v>
      </c>
      <c r="R855" s="1" t="s">
        <v>52</v>
      </c>
      <c r="AV855" s="1" t="s">
        <v>52</v>
      </c>
      <c r="AW855" s="1" t="s">
        <v>52</v>
      </c>
      <c r="AX855" s="1" t="s">
        <v>52</v>
      </c>
      <c r="AY855" s="1" t="s">
        <v>52</v>
      </c>
      <c r="AZ855" s="1" t="s">
        <v>52</v>
      </c>
    </row>
    <row r="856" spans="1:52" ht="30" customHeight="1" x14ac:dyDescent="0.3">
      <c r="A856" s="27"/>
      <c r="B856" s="27"/>
      <c r="C856" s="27"/>
      <c r="D856" s="27"/>
      <c r="E856" s="29"/>
      <c r="F856" s="32"/>
      <c r="G856" s="29"/>
      <c r="H856" s="32"/>
      <c r="I856" s="29"/>
      <c r="J856" s="32"/>
      <c r="K856" s="29"/>
      <c r="L856" s="32"/>
      <c r="M856" s="27"/>
    </row>
    <row r="857" spans="1:52" ht="30" customHeight="1" x14ac:dyDescent="0.3">
      <c r="A857" s="23" t="s">
        <v>1792</v>
      </c>
      <c r="B857" s="24"/>
      <c r="C857" s="24"/>
      <c r="D857" s="24"/>
      <c r="E857" s="28"/>
      <c r="F857" s="31"/>
      <c r="G857" s="28"/>
      <c r="H857" s="31"/>
      <c r="I857" s="28"/>
      <c r="J857" s="31"/>
      <c r="K857" s="28"/>
      <c r="L857" s="31"/>
      <c r="M857" s="25"/>
      <c r="N857" s="1" t="s">
        <v>1793</v>
      </c>
    </row>
    <row r="858" spans="1:52" ht="30" customHeight="1" x14ac:dyDescent="0.3">
      <c r="A858" s="26" t="s">
        <v>1796</v>
      </c>
      <c r="B858" s="26" t="s">
        <v>1797</v>
      </c>
      <c r="C858" s="26" t="s">
        <v>162</v>
      </c>
      <c r="D858" s="27">
        <v>1</v>
      </c>
      <c r="E858" s="29">
        <f>단가대비표!O220</f>
        <v>1190000</v>
      </c>
      <c r="F858" s="32">
        <f t="shared" ref="F858:F866" si="195">TRUNC(E858*D858,1)</f>
        <v>1190000</v>
      </c>
      <c r="G858" s="29">
        <f>단가대비표!P220</f>
        <v>0</v>
      </c>
      <c r="H858" s="32">
        <f t="shared" ref="H858:H866" si="196">TRUNC(G858*D858,1)</f>
        <v>0</v>
      </c>
      <c r="I858" s="29">
        <f>단가대비표!V220</f>
        <v>0</v>
      </c>
      <c r="J858" s="32">
        <f t="shared" ref="J858:J866" si="197">TRUNC(I858*D858,1)</f>
        <v>0</v>
      </c>
      <c r="K858" s="29">
        <f t="shared" ref="K858:K866" si="198">TRUNC(E858+G858+I858,1)</f>
        <v>1190000</v>
      </c>
      <c r="L858" s="32">
        <f t="shared" ref="L858:L866" si="199">TRUNC(F858+H858+J858,1)</f>
        <v>1190000</v>
      </c>
      <c r="M858" s="26" t="s">
        <v>1798</v>
      </c>
      <c r="N858" s="1" t="s">
        <v>1793</v>
      </c>
      <c r="O858" s="1" t="s">
        <v>1799</v>
      </c>
      <c r="P858" s="1" t="s">
        <v>64</v>
      </c>
      <c r="Q858" s="1" t="s">
        <v>64</v>
      </c>
      <c r="R858" s="1" t="s">
        <v>63</v>
      </c>
      <c r="AV858" s="1" t="s">
        <v>52</v>
      </c>
      <c r="AW858" s="1" t="s">
        <v>1800</v>
      </c>
      <c r="AX858" s="1" t="s">
        <v>52</v>
      </c>
      <c r="AY858" s="1" t="s">
        <v>52</v>
      </c>
      <c r="AZ858" s="1" t="s">
        <v>52</v>
      </c>
    </row>
    <row r="859" spans="1:52" ht="30" customHeight="1" x14ac:dyDescent="0.3">
      <c r="A859" s="26" t="s">
        <v>1801</v>
      </c>
      <c r="B859" s="26" t="s">
        <v>1802</v>
      </c>
      <c r="C859" s="26" t="s">
        <v>162</v>
      </c>
      <c r="D859" s="27">
        <v>5</v>
      </c>
      <c r="E859" s="29">
        <f>단가대비표!O221</f>
        <v>108000</v>
      </c>
      <c r="F859" s="32">
        <f t="shared" si="195"/>
        <v>540000</v>
      </c>
      <c r="G859" s="29">
        <f>단가대비표!P221</f>
        <v>0</v>
      </c>
      <c r="H859" s="32">
        <f t="shared" si="196"/>
        <v>0</v>
      </c>
      <c r="I859" s="29">
        <f>단가대비표!V221</f>
        <v>0</v>
      </c>
      <c r="J859" s="32">
        <f t="shared" si="197"/>
        <v>0</v>
      </c>
      <c r="K859" s="29">
        <f t="shared" si="198"/>
        <v>108000</v>
      </c>
      <c r="L859" s="32">
        <f t="shared" si="199"/>
        <v>540000</v>
      </c>
      <c r="M859" s="26" t="s">
        <v>1798</v>
      </c>
      <c r="N859" s="1" t="s">
        <v>1793</v>
      </c>
      <c r="O859" s="1" t="s">
        <v>1803</v>
      </c>
      <c r="P859" s="1" t="s">
        <v>64</v>
      </c>
      <c r="Q859" s="1" t="s">
        <v>64</v>
      </c>
      <c r="R859" s="1" t="s">
        <v>63</v>
      </c>
      <c r="AV859" s="1" t="s">
        <v>52</v>
      </c>
      <c r="AW859" s="1" t="s">
        <v>1804</v>
      </c>
      <c r="AX859" s="1" t="s">
        <v>52</v>
      </c>
      <c r="AY859" s="1" t="s">
        <v>52</v>
      </c>
      <c r="AZ859" s="1" t="s">
        <v>52</v>
      </c>
    </row>
    <row r="860" spans="1:52" ht="30" customHeight="1" x14ac:dyDescent="0.3">
      <c r="A860" s="26" t="s">
        <v>1805</v>
      </c>
      <c r="B860" s="26" t="s">
        <v>1806</v>
      </c>
      <c r="C860" s="26" t="s">
        <v>162</v>
      </c>
      <c r="D860" s="27">
        <v>1</v>
      </c>
      <c r="E860" s="29">
        <f>단가대비표!O222</f>
        <v>283000</v>
      </c>
      <c r="F860" s="32">
        <f t="shared" si="195"/>
        <v>283000</v>
      </c>
      <c r="G860" s="29">
        <f>단가대비표!P222</f>
        <v>0</v>
      </c>
      <c r="H860" s="32">
        <f t="shared" si="196"/>
        <v>0</v>
      </c>
      <c r="I860" s="29">
        <f>단가대비표!V222</f>
        <v>0</v>
      </c>
      <c r="J860" s="32">
        <f t="shared" si="197"/>
        <v>0</v>
      </c>
      <c r="K860" s="29">
        <f t="shared" si="198"/>
        <v>283000</v>
      </c>
      <c r="L860" s="32">
        <f t="shared" si="199"/>
        <v>283000</v>
      </c>
      <c r="M860" s="26" t="s">
        <v>1798</v>
      </c>
      <c r="N860" s="1" t="s">
        <v>1793</v>
      </c>
      <c r="O860" s="1" t="s">
        <v>1807</v>
      </c>
      <c r="P860" s="1" t="s">
        <v>64</v>
      </c>
      <c r="Q860" s="1" t="s">
        <v>64</v>
      </c>
      <c r="R860" s="1" t="s">
        <v>63</v>
      </c>
      <c r="AV860" s="1" t="s">
        <v>52</v>
      </c>
      <c r="AW860" s="1" t="s">
        <v>1808</v>
      </c>
      <c r="AX860" s="1" t="s">
        <v>52</v>
      </c>
      <c r="AY860" s="1" t="s">
        <v>52</v>
      </c>
      <c r="AZ860" s="1" t="s">
        <v>52</v>
      </c>
    </row>
    <row r="861" spans="1:52" ht="30" customHeight="1" x14ac:dyDescent="0.3">
      <c r="A861" s="26" t="s">
        <v>1809</v>
      </c>
      <c r="B861" s="26" t="s">
        <v>1810</v>
      </c>
      <c r="C861" s="26" t="s">
        <v>162</v>
      </c>
      <c r="D861" s="27">
        <v>1</v>
      </c>
      <c r="E861" s="29">
        <f>단가대비표!O223</f>
        <v>260000</v>
      </c>
      <c r="F861" s="32">
        <f t="shared" si="195"/>
        <v>260000</v>
      </c>
      <c r="G861" s="29">
        <f>단가대비표!P223</f>
        <v>0</v>
      </c>
      <c r="H861" s="32">
        <f t="shared" si="196"/>
        <v>0</v>
      </c>
      <c r="I861" s="29">
        <f>단가대비표!V223</f>
        <v>0</v>
      </c>
      <c r="J861" s="32">
        <f t="shared" si="197"/>
        <v>0</v>
      </c>
      <c r="K861" s="29">
        <f t="shared" si="198"/>
        <v>260000</v>
      </c>
      <c r="L861" s="32">
        <f t="shared" si="199"/>
        <v>260000</v>
      </c>
      <c r="M861" s="26" t="s">
        <v>1798</v>
      </c>
      <c r="N861" s="1" t="s">
        <v>1793</v>
      </c>
      <c r="O861" s="1" t="s">
        <v>1811</v>
      </c>
      <c r="P861" s="1" t="s">
        <v>64</v>
      </c>
      <c r="Q861" s="1" t="s">
        <v>64</v>
      </c>
      <c r="R861" s="1" t="s">
        <v>63</v>
      </c>
      <c r="AV861" s="1" t="s">
        <v>52</v>
      </c>
      <c r="AW861" s="1" t="s">
        <v>1812</v>
      </c>
      <c r="AX861" s="1" t="s">
        <v>52</v>
      </c>
      <c r="AY861" s="1" t="s">
        <v>52</v>
      </c>
      <c r="AZ861" s="1" t="s">
        <v>52</v>
      </c>
    </row>
    <row r="862" spans="1:52" ht="30" customHeight="1" x14ac:dyDescent="0.3">
      <c r="A862" s="26" t="s">
        <v>1813</v>
      </c>
      <c r="B862" s="26" t="s">
        <v>1814</v>
      </c>
      <c r="C862" s="26" t="s">
        <v>162</v>
      </c>
      <c r="D862" s="27">
        <v>1</v>
      </c>
      <c r="E862" s="29">
        <f>단가대비표!O224</f>
        <v>50000</v>
      </c>
      <c r="F862" s="32">
        <f t="shared" si="195"/>
        <v>50000</v>
      </c>
      <c r="G862" s="29">
        <f>단가대비표!P224</f>
        <v>0</v>
      </c>
      <c r="H862" s="32">
        <f t="shared" si="196"/>
        <v>0</v>
      </c>
      <c r="I862" s="29">
        <f>단가대비표!V224</f>
        <v>0</v>
      </c>
      <c r="J862" s="32">
        <f t="shared" si="197"/>
        <v>0</v>
      </c>
      <c r="K862" s="29">
        <f t="shared" si="198"/>
        <v>50000</v>
      </c>
      <c r="L862" s="32">
        <f t="shared" si="199"/>
        <v>50000</v>
      </c>
      <c r="M862" s="26" t="s">
        <v>1798</v>
      </c>
      <c r="N862" s="1" t="s">
        <v>1793</v>
      </c>
      <c r="O862" s="1" t="s">
        <v>1815</v>
      </c>
      <c r="P862" s="1" t="s">
        <v>64</v>
      </c>
      <c r="Q862" s="1" t="s">
        <v>64</v>
      </c>
      <c r="R862" s="1" t="s">
        <v>63</v>
      </c>
      <c r="AV862" s="1" t="s">
        <v>52</v>
      </c>
      <c r="AW862" s="1" t="s">
        <v>1816</v>
      </c>
      <c r="AX862" s="1" t="s">
        <v>52</v>
      </c>
      <c r="AY862" s="1" t="s">
        <v>52</v>
      </c>
      <c r="AZ862" s="1" t="s">
        <v>52</v>
      </c>
    </row>
    <row r="863" spans="1:52" ht="30" customHeight="1" x14ac:dyDescent="0.3">
      <c r="A863" s="26" t="s">
        <v>1817</v>
      </c>
      <c r="B863" s="26" t="s">
        <v>1818</v>
      </c>
      <c r="C863" s="26" t="s">
        <v>162</v>
      </c>
      <c r="D863" s="27">
        <v>3</v>
      </c>
      <c r="E863" s="29">
        <f>단가대비표!O225</f>
        <v>390000</v>
      </c>
      <c r="F863" s="32">
        <f t="shared" si="195"/>
        <v>1170000</v>
      </c>
      <c r="G863" s="29">
        <f>단가대비표!P225</f>
        <v>0</v>
      </c>
      <c r="H863" s="32">
        <f t="shared" si="196"/>
        <v>0</v>
      </c>
      <c r="I863" s="29">
        <f>단가대비표!V225</f>
        <v>0</v>
      </c>
      <c r="J863" s="32">
        <f t="shared" si="197"/>
        <v>0</v>
      </c>
      <c r="K863" s="29">
        <f t="shared" si="198"/>
        <v>390000</v>
      </c>
      <c r="L863" s="32">
        <f t="shared" si="199"/>
        <v>1170000</v>
      </c>
      <c r="M863" s="26" t="s">
        <v>1798</v>
      </c>
      <c r="N863" s="1" t="s">
        <v>1793</v>
      </c>
      <c r="O863" s="1" t="s">
        <v>1819</v>
      </c>
      <c r="P863" s="1" t="s">
        <v>64</v>
      </c>
      <c r="Q863" s="1" t="s">
        <v>64</v>
      </c>
      <c r="R863" s="1" t="s">
        <v>63</v>
      </c>
      <c r="AV863" s="1" t="s">
        <v>52</v>
      </c>
      <c r="AW863" s="1" t="s">
        <v>1820</v>
      </c>
      <c r="AX863" s="1" t="s">
        <v>52</v>
      </c>
      <c r="AY863" s="1" t="s">
        <v>52</v>
      </c>
      <c r="AZ863" s="1" t="s">
        <v>52</v>
      </c>
    </row>
    <row r="864" spans="1:52" ht="30" customHeight="1" x14ac:dyDescent="0.3">
      <c r="A864" s="26" t="s">
        <v>1821</v>
      </c>
      <c r="B864" s="26" t="s">
        <v>1822</v>
      </c>
      <c r="C864" s="26" t="s">
        <v>162</v>
      </c>
      <c r="D864" s="27">
        <v>24</v>
      </c>
      <c r="E864" s="29">
        <f>단가대비표!O226</f>
        <v>58000</v>
      </c>
      <c r="F864" s="32">
        <f t="shared" si="195"/>
        <v>1392000</v>
      </c>
      <c r="G864" s="29">
        <f>단가대비표!P226</f>
        <v>0</v>
      </c>
      <c r="H864" s="32">
        <f t="shared" si="196"/>
        <v>0</v>
      </c>
      <c r="I864" s="29">
        <f>단가대비표!V226</f>
        <v>0</v>
      </c>
      <c r="J864" s="32">
        <f t="shared" si="197"/>
        <v>0</v>
      </c>
      <c r="K864" s="29">
        <f t="shared" si="198"/>
        <v>58000</v>
      </c>
      <c r="L864" s="32">
        <f t="shared" si="199"/>
        <v>1392000</v>
      </c>
      <c r="M864" s="26" t="s">
        <v>1798</v>
      </c>
      <c r="N864" s="1" t="s">
        <v>1793</v>
      </c>
      <c r="O864" s="1" t="s">
        <v>1823</v>
      </c>
      <c r="P864" s="1" t="s">
        <v>64</v>
      </c>
      <c r="Q864" s="1" t="s">
        <v>64</v>
      </c>
      <c r="R864" s="1" t="s">
        <v>63</v>
      </c>
      <c r="AV864" s="1" t="s">
        <v>52</v>
      </c>
      <c r="AW864" s="1" t="s">
        <v>1824</v>
      </c>
      <c r="AX864" s="1" t="s">
        <v>52</v>
      </c>
      <c r="AY864" s="1" t="s">
        <v>52</v>
      </c>
      <c r="AZ864" s="1" t="s">
        <v>52</v>
      </c>
    </row>
    <row r="865" spans="1:52" ht="30" customHeight="1" x14ac:dyDescent="0.3">
      <c r="A865" s="26" t="s">
        <v>1825</v>
      </c>
      <c r="B865" s="26" t="s">
        <v>1826</v>
      </c>
      <c r="C865" s="26" t="s">
        <v>162</v>
      </c>
      <c r="D865" s="27">
        <v>9</v>
      </c>
      <c r="E865" s="29">
        <f>단가대비표!O227</f>
        <v>150000</v>
      </c>
      <c r="F865" s="32">
        <f t="shared" si="195"/>
        <v>1350000</v>
      </c>
      <c r="G865" s="29">
        <f>단가대비표!P227</f>
        <v>0</v>
      </c>
      <c r="H865" s="32">
        <f t="shared" si="196"/>
        <v>0</v>
      </c>
      <c r="I865" s="29">
        <f>단가대비표!V227</f>
        <v>0</v>
      </c>
      <c r="J865" s="32">
        <f t="shared" si="197"/>
        <v>0</v>
      </c>
      <c r="K865" s="29">
        <f t="shared" si="198"/>
        <v>150000</v>
      </c>
      <c r="L865" s="32">
        <f t="shared" si="199"/>
        <v>1350000</v>
      </c>
      <c r="M865" s="26" t="s">
        <v>1798</v>
      </c>
      <c r="N865" s="1" t="s">
        <v>1793</v>
      </c>
      <c r="O865" s="1" t="s">
        <v>1827</v>
      </c>
      <c r="P865" s="1" t="s">
        <v>64</v>
      </c>
      <c r="Q865" s="1" t="s">
        <v>64</v>
      </c>
      <c r="R865" s="1" t="s">
        <v>63</v>
      </c>
      <c r="AV865" s="1" t="s">
        <v>52</v>
      </c>
      <c r="AW865" s="1" t="s">
        <v>1828</v>
      </c>
      <c r="AX865" s="1" t="s">
        <v>52</v>
      </c>
      <c r="AY865" s="1" t="s">
        <v>52</v>
      </c>
      <c r="AZ865" s="1" t="s">
        <v>52</v>
      </c>
    </row>
    <row r="866" spans="1:52" ht="30" customHeight="1" x14ac:dyDescent="0.3">
      <c r="A866" s="26" t="s">
        <v>1829</v>
      </c>
      <c r="B866" s="26" t="s">
        <v>1830</v>
      </c>
      <c r="C866" s="26" t="s">
        <v>162</v>
      </c>
      <c r="D866" s="27">
        <v>9</v>
      </c>
      <c r="E866" s="29">
        <f>단가대비표!O228</f>
        <v>80000</v>
      </c>
      <c r="F866" s="32">
        <f t="shared" si="195"/>
        <v>720000</v>
      </c>
      <c r="G866" s="29">
        <f>단가대비표!P228</f>
        <v>0</v>
      </c>
      <c r="H866" s="32">
        <f t="shared" si="196"/>
        <v>0</v>
      </c>
      <c r="I866" s="29">
        <f>단가대비표!V228</f>
        <v>0</v>
      </c>
      <c r="J866" s="32">
        <f t="shared" si="197"/>
        <v>0</v>
      </c>
      <c r="K866" s="29">
        <f t="shared" si="198"/>
        <v>80000</v>
      </c>
      <c r="L866" s="32">
        <f t="shared" si="199"/>
        <v>720000</v>
      </c>
      <c r="M866" s="26" t="s">
        <v>1798</v>
      </c>
      <c r="N866" s="1" t="s">
        <v>1793</v>
      </c>
      <c r="O866" s="1" t="s">
        <v>1831</v>
      </c>
      <c r="P866" s="1" t="s">
        <v>64</v>
      </c>
      <c r="Q866" s="1" t="s">
        <v>64</v>
      </c>
      <c r="R866" s="1" t="s">
        <v>63</v>
      </c>
      <c r="AV866" s="1" t="s">
        <v>52</v>
      </c>
      <c r="AW866" s="1" t="s">
        <v>1832</v>
      </c>
      <c r="AX866" s="1" t="s">
        <v>52</v>
      </c>
      <c r="AY866" s="1" t="s">
        <v>52</v>
      </c>
      <c r="AZ866" s="1" t="s">
        <v>52</v>
      </c>
    </row>
    <row r="867" spans="1:52" ht="30" customHeight="1" x14ac:dyDescent="0.3">
      <c r="A867" s="26" t="s">
        <v>631</v>
      </c>
      <c r="B867" s="26" t="s">
        <v>52</v>
      </c>
      <c r="C867" s="26" t="s">
        <v>52</v>
      </c>
      <c r="D867" s="27"/>
      <c r="E867" s="29"/>
      <c r="F867" s="32">
        <f>TRUNC(SUMIF(N858:N866, N857, F858:F866),0)</f>
        <v>6955000</v>
      </c>
      <c r="G867" s="29"/>
      <c r="H867" s="32">
        <f>TRUNC(SUMIF(N858:N866, N857, H858:H866),0)</f>
        <v>0</v>
      </c>
      <c r="I867" s="29"/>
      <c r="J867" s="32">
        <f>TRUNC(SUMIF(N858:N866, N857, J858:J866),0)</f>
        <v>0</v>
      </c>
      <c r="K867" s="29"/>
      <c r="L867" s="32">
        <f>F867+H867+J867</f>
        <v>6955000</v>
      </c>
      <c r="M867" s="26" t="s">
        <v>52</v>
      </c>
      <c r="N867" s="1" t="s">
        <v>166</v>
      </c>
      <c r="O867" s="1" t="s">
        <v>166</v>
      </c>
      <c r="P867" s="1" t="s">
        <v>52</v>
      </c>
      <c r="Q867" s="1" t="s">
        <v>52</v>
      </c>
      <c r="R867" s="1" t="s">
        <v>52</v>
      </c>
      <c r="AV867" s="1" t="s">
        <v>52</v>
      </c>
      <c r="AW867" s="1" t="s">
        <v>52</v>
      </c>
      <c r="AX867" s="1" t="s">
        <v>52</v>
      </c>
      <c r="AY867" s="1" t="s">
        <v>52</v>
      </c>
      <c r="AZ867" s="1" t="s">
        <v>52</v>
      </c>
    </row>
    <row r="868" spans="1:52" ht="30" customHeight="1" x14ac:dyDescent="0.3">
      <c r="A868" s="27"/>
      <c r="B868" s="27"/>
      <c r="C868" s="27"/>
      <c r="D868" s="27"/>
      <c r="E868" s="29"/>
      <c r="F868" s="32"/>
      <c r="G868" s="29"/>
      <c r="H868" s="32"/>
      <c r="I868" s="29"/>
      <c r="J868" s="32"/>
      <c r="K868" s="29"/>
      <c r="L868" s="32"/>
      <c r="M868" s="27"/>
    </row>
    <row r="869" spans="1:52" ht="30" customHeight="1" x14ac:dyDescent="0.3">
      <c r="A869" s="23" t="s">
        <v>1833</v>
      </c>
      <c r="B869" s="24"/>
      <c r="C869" s="24"/>
      <c r="D869" s="24"/>
      <c r="E869" s="28"/>
      <c r="F869" s="31"/>
      <c r="G869" s="28"/>
      <c r="H869" s="31"/>
      <c r="I869" s="28"/>
      <c r="J869" s="31"/>
      <c r="K869" s="28"/>
      <c r="L869" s="31"/>
      <c r="M869" s="25"/>
      <c r="N869" s="1" t="s">
        <v>1834</v>
      </c>
    </row>
    <row r="870" spans="1:52" ht="30" customHeight="1" x14ac:dyDescent="0.3">
      <c r="A870" s="26" t="s">
        <v>1796</v>
      </c>
      <c r="B870" s="26" t="s">
        <v>1837</v>
      </c>
      <c r="C870" s="26" t="s">
        <v>162</v>
      </c>
      <c r="D870" s="27">
        <v>1</v>
      </c>
      <c r="E870" s="29">
        <f>단가대비표!O229</f>
        <v>800000</v>
      </c>
      <c r="F870" s="32">
        <f t="shared" ref="F870:F877" si="200">TRUNC(E870*D870,1)</f>
        <v>800000</v>
      </c>
      <c r="G870" s="29">
        <f>단가대비표!P229</f>
        <v>0</v>
      </c>
      <c r="H870" s="32">
        <f t="shared" ref="H870:H877" si="201">TRUNC(G870*D870,1)</f>
        <v>0</v>
      </c>
      <c r="I870" s="29">
        <f>단가대비표!V229</f>
        <v>0</v>
      </c>
      <c r="J870" s="32">
        <f t="shared" ref="J870:J877" si="202">TRUNC(I870*D870,1)</f>
        <v>0</v>
      </c>
      <c r="K870" s="29">
        <f t="shared" ref="K870:L877" si="203">TRUNC(E870+G870+I870,1)</f>
        <v>800000</v>
      </c>
      <c r="L870" s="32">
        <f t="shared" si="203"/>
        <v>800000</v>
      </c>
      <c r="M870" s="26" t="s">
        <v>1798</v>
      </c>
      <c r="N870" s="1" t="s">
        <v>1834</v>
      </c>
      <c r="O870" s="1" t="s">
        <v>1838</v>
      </c>
      <c r="P870" s="1" t="s">
        <v>64</v>
      </c>
      <c r="Q870" s="1" t="s">
        <v>64</v>
      </c>
      <c r="R870" s="1" t="s">
        <v>63</v>
      </c>
      <c r="AV870" s="1" t="s">
        <v>52</v>
      </c>
      <c r="AW870" s="1" t="s">
        <v>1839</v>
      </c>
      <c r="AX870" s="1" t="s">
        <v>52</v>
      </c>
      <c r="AY870" s="1" t="s">
        <v>52</v>
      </c>
      <c r="AZ870" s="1" t="s">
        <v>52</v>
      </c>
    </row>
    <row r="871" spans="1:52" ht="30" customHeight="1" x14ac:dyDescent="0.3">
      <c r="A871" s="26" t="s">
        <v>1805</v>
      </c>
      <c r="B871" s="26" t="s">
        <v>1840</v>
      </c>
      <c r="C871" s="26" t="s">
        <v>162</v>
      </c>
      <c r="D871" s="27">
        <v>1</v>
      </c>
      <c r="E871" s="29">
        <f>단가대비표!O230</f>
        <v>180000</v>
      </c>
      <c r="F871" s="32">
        <f t="shared" si="200"/>
        <v>180000</v>
      </c>
      <c r="G871" s="29">
        <f>단가대비표!P230</f>
        <v>0</v>
      </c>
      <c r="H871" s="32">
        <f t="shared" si="201"/>
        <v>0</v>
      </c>
      <c r="I871" s="29">
        <f>단가대비표!V230</f>
        <v>0</v>
      </c>
      <c r="J871" s="32">
        <f t="shared" si="202"/>
        <v>0</v>
      </c>
      <c r="K871" s="29">
        <f t="shared" si="203"/>
        <v>180000</v>
      </c>
      <c r="L871" s="32">
        <f t="shared" si="203"/>
        <v>180000</v>
      </c>
      <c r="M871" s="26" t="s">
        <v>1798</v>
      </c>
      <c r="N871" s="1" t="s">
        <v>1834</v>
      </c>
      <c r="O871" s="1" t="s">
        <v>1841</v>
      </c>
      <c r="P871" s="1" t="s">
        <v>64</v>
      </c>
      <c r="Q871" s="1" t="s">
        <v>64</v>
      </c>
      <c r="R871" s="1" t="s">
        <v>63</v>
      </c>
      <c r="AV871" s="1" t="s">
        <v>52</v>
      </c>
      <c r="AW871" s="1" t="s">
        <v>1842</v>
      </c>
      <c r="AX871" s="1" t="s">
        <v>52</v>
      </c>
      <c r="AY871" s="1" t="s">
        <v>52</v>
      </c>
      <c r="AZ871" s="1" t="s">
        <v>52</v>
      </c>
    </row>
    <row r="872" spans="1:52" ht="30" customHeight="1" x14ac:dyDescent="0.3">
      <c r="A872" s="26" t="s">
        <v>1809</v>
      </c>
      <c r="B872" s="26" t="s">
        <v>1843</v>
      </c>
      <c r="C872" s="26" t="s">
        <v>162</v>
      </c>
      <c r="D872" s="27">
        <v>1</v>
      </c>
      <c r="E872" s="29">
        <f>단가대비표!O231</f>
        <v>160000</v>
      </c>
      <c r="F872" s="32">
        <f t="shared" si="200"/>
        <v>160000</v>
      </c>
      <c r="G872" s="29">
        <f>단가대비표!P231</f>
        <v>0</v>
      </c>
      <c r="H872" s="32">
        <f t="shared" si="201"/>
        <v>0</v>
      </c>
      <c r="I872" s="29">
        <f>단가대비표!V231</f>
        <v>0</v>
      </c>
      <c r="J872" s="32">
        <f t="shared" si="202"/>
        <v>0</v>
      </c>
      <c r="K872" s="29">
        <f t="shared" si="203"/>
        <v>160000</v>
      </c>
      <c r="L872" s="32">
        <f t="shared" si="203"/>
        <v>160000</v>
      </c>
      <c r="M872" s="26" t="s">
        <v>1798</v>
      </c>
      <c r="N872" s="1" t="s">
        <v>1834</v>
      </c>
      <c r="O872" s="1" t="s">
        <v>1844</v>
      </c>
      <c r="P872" s="1" t="s">
        <v>64</v>
      </c>
      <c r="Q872" s="1" t="s">
        <v>64</v>
      </c>
      <c r="R872" s="1" t="s">
        <v>63</v>
      </c>
      <c r="AV872" s="1" t="s">
        <v>52</v>
      </c>
      <c r="AW872" s="1" t="s">
        <v>1845</v>
      </c>
      <c r="AX872" s="1" t="s">
        <v>52</v>
      </c>
      <c r="AY872" s="1" t="s">
        <v>52</v>
      </c>
      <c r="AZ872" s="1" t="s">
        <v>52</v>
      </c>
    </row>
    <row r="873" spans="1:52" ht="30" customHeight="1" x14ac:dyDescent="0.3">
      <c r="A873" s="26" t="s">
        <v>1813</v>
      </c>
      <c r="B873" s="26" t="s">
        <v>1814</v>
      </c>
      <c r="C873" s="26" t="s">
        <v>162</v>
      </c>
      <c r="D873" s="27">
        <v>1</v>
      </c>
      <c r="E873" s="29">
        <f>단가대비표!O224</f>
        <v>50000</v>
      </c>
      <c r="F873" s="32">
        <f t="shared" si="200"/>
        <v>50000</v>
      </c>
      <c r="G873" s="29">
        <f>단가대비표!P224</f>
        <v>0</v>
      </c>
      <c r="H873" s="32">
        <f t="shared" si="201"/>
        <v>0</v>
      </c>
      <c r="I873" s="29">
        <f>단가대비표!V224</f>
        <v>0</v>
      </c>
      <c r="J873" s="32">
        <f t="shared" si="202"/>
        <v>0</v>
      </c>
      <c r="K873" s="29">
        <f t="shared" si="203"/>
        <v>50000</v>
      </c>
      <c r="L873" s="32">
        <f t="shared" si="203"/>
        <v>50000</v>
      </c>
      <c r="M873" s="26" t="s">
        <v>1798</v>
      </c>
      <c r="N873" s="1" t="s">
        <v>1834</v>
      </c>
      <c r="O873" s="1" t="s">
        <v>1815</v>
      </c>
      <c r="P873" s="1" t="s">
        <v>64</v>
      </c>
      <c r="Q873" s="1" t="s">
        <v>64</v>
      </c>
      <c r="R873" s="1" t="s">
        <v>63</v>
      </c>
      <c r="AV873" s="1" t="s">
        <v>52</v>
      </c>
      <c r="AW873" s="1" t="s">
        <v>1846</v>
      </c>
      <c r="AX873" s="1" t="s">
        <v>52</v>
      </c>
      <c r="AY873" s="1" t="s">
        <v>52</v>
      </c>
      <c r="AZ873" s="1" t="s">
        <v>52</v>
      </c>
    </row>
    <row r="874" spans="1:52" ht="30" customHeight="1" x14ac:dyDescent="0.3">
      <c r="A874" s="26" t="s">
        <v>1817</v>
      </c>
      <c r="B874" s="26" t="s">
        <v>1818</v>
      </c>
      <c r="C874" s="26" t="s">
        <v>162</v>
      </c>
      <c r="D874" s="27">
        <v>3</v>
      </c>
      <c r="E874" s="29">
        <f>단가대비표!O225</f>
        <v>390000</v>
      </c>
      <c r="F874" s="32">
        <f t="shared" si="200"/>
        <v>1170000</v>
      </c>
      <c r="G874" s="29">
        <f>단가대비표!P225</f>
        <v>0</v>
      </c>
      <c r="H874" s="32">
        <f t="shared" si="201"/>
        <v>0</v>
      </c>
      <c r="I874" s="29">
        <f>단가대비표!V225</f>
        <v>0</v>
      </c>
      <c r="J874" s="32">
        <f t="shared" si="202"/>
        <v>0</v>
      </c>
      <c r="K874" s="29">
        <f t="shared" si="203"/>
        <v>390000</v>
      </c>
      <c r="L874" s="32">
        <f t="shared" si="203"/>
        <v>1170000</v>
      </c>
      <c r="M874" s="26" t="s">
        <v>1798</v>
      </c>
      <c r="N874" s="1" t="s">
        <v>1834</v>
      </c>
      <c r="O874" s="1" t="s">
        <v>1819</v>
      </c>
      <c r="P874" s="1" t="s">
        <v>64</v>
      </c>
      <c r="Q874" s="1" t="s">
        <v>64</v>
      </c>
      <c r="R874" s="1" t="s">
        <v>63</v>
      </c>
      <c r="AV874" s="1" t="s">
        <v>52</v>
      </c>
      <c r="AW874" s="1" t="s">
        <v>1847</v>
      </c>
      <c r="AX874" s="1" t="s">
        <v>52</v>
      </c>
      <c r="AY874" s="1" t="s">
        <v>52</v>
      </c>
      <c r="AZ874" s="1" t="s">
        <v>52</v>
      </c>
    </row>
    <row r="875" spans="1:52" ht="30" customHeight="1" x14ac:dyDescent="0.3">
      <c r="A875" s="26" t="s">
        <v>1821</v>
      </c>
      <c r="B875" s="26" t="s">
        <v>1822</v>
      </c>
      <c r="C875" s="26" t="s">
        <v>162</v>
      </c>
      <c r="D875" s="27">
        <v>12</v>
      </c>
      <c r="E875" s="29">
        <f>단가대비표!O226</f>
        <v>58000</v>
      </c>
      <c r="F875" s="32">
        <f t="shared" si="200"/>
        <v>696000</v>
      </c>
      <c r="G875" s="29">
        <f>단가대비표!P226</f>
        <v>0</v>
      </c>
      <c r="H875" s="32">
        <f t="shared" si="201"/>
        <v>0</v>
      </c>
      <c r="I875" s="29">
        <f>단가대비표!V226</f>
        <v>0</v>
      </c>
      <c r="J875" s="32">
        <f t="shared" si="202"/>
        <v>0</v>
      </c>
      <c r="K875" s="29">
        <f t="shared" si="203"/>
        <v>58000</v>
      </c>
      <c r="L875" s="32">
        <f t="shared" si="203"/>
        <v>696000</v>
      </c>
      <c r="M875" s="26" t="s">
        <v>1798</v>
      </c>
      <c r="N875" s="1" t="s">
        <v>1834</v>
      </c>
      <c r="O875" s="1" t="s">
        <v>1823</v>
      </c>
      <c r="P875" s="1" t="s">
        <v>64</v>
      </c>
      <c r="Q875" s="1" t="s">
        <v>64</v>
      </c>
      <c r="R875" s="1" t="s">
        <v>63</v>
      </c>
      <c r="AV875" s="1" t="s">
        <v>52</v>
      </c>
      <c r="AW875" s="1" t="s">
        <v>1848</v>
      </c>
      <c r="AX875" s="1" t="s">
        <v>52</v>
      </c>
      <c r="AY875" s="1" t="s">
        <v>52</v>
      </c>
      <c r="AZ875" s="1" t="s">
        <v>52</v>
      </c>
    </row>
    <row r="876" spans="1:52" ht="30" customHeight="1" x14ac:dyDescent="0.3">
      <c r="A876" s="26" t="s">
        <v>1825</v>
      </c>
      <c r="B876" s="26" t="s">
        <v>1826</v>
      </c>
      <c r="C876" s="26" t="s">
        <v>162</v>
      </c>
      <c r="D876" s="27">
        <v>3</v>
      </c>
      <c r="E876" s="29">
        <f>단가대비표!O227</f>
        <v>150000</v>
      </c>
      <c r="F876" s="32">
        <f t="shared" si="200"/>
        <v>450000</v>
      </c>
      <c r="G876" s="29">
        <f>단가대비표!P227</f>
        <v>0</v>
      </c>
      <c r="H876" s="32">
        <f t="shared" si="201"/>
        <v>0</v>
      </c>
      <c r="I876" s="29">
        <f>단가대비표!V227</f>
        <v>0</v>
      </c>
      <c r="J876" s="32">
        <f t="shared" si="202"/>
        <v>0</v>
      </c>
      <c r="K876" s="29">
        <f t="shared" si="203"/>
        <v>150000</v>
      </c>
      <c r="L876" s="32">
        <f t="shared" si="203"/>
        <v>450000</v>
      </c>
      <c r="M876" s="26" t="s">
        <v>1798</v>
      </c>
      <c r="N876" s="1" t="s">
        <v>1834</v>
      </c>
      <c r="O876" s="1" t="s">
        <v>1827</v>
      </c>
      <c r="P876" s="1" t="s">
        <v>64</v>
      </c>
      <c r="Q876" s="1" t="s">
        <v>64</v>
      </c>
      <c r="R876" s="1" t="s">
        <v>63</v>
      </c>
      <c r="AV876" s="1" t="s">
        <v>52</v>
      </c>
      <c r="AW876" s="1" t="s">
        <v>1849</v>
      </c>
      <c r="AX876" s="1" t="s">
        <v>52</v>
      </c>
      <c r="AY876" s="1" t="s">
        <v>52</v>
      </c>
      <c r="AZ876" s="1" t="s">
        <v>52</v>
      </c>
    </row>
    <row r="877" spans="1:52" ht="30" customHeight="1" x14ac:dyDescent="0.3">
      <c r="A877" s="26" t="s">
        <v>1829</v>
      </c>
      <c r="B877" s="26" t="s">
        <v>1830</v>
      </c>
      <c r="C877" s="26" t="s">
        <v>162</v>
      </c>
      <c r="D877" s="27">
        <v>3</v>
      </c>
      <c r="E877" s="29">
        <f>단가대비표!O228</f>
        <v>80000</v>
      </c>
      <c r="F877" s="32">
        <f t="shared" si="200"/>
        <v>240000</v>
      </c>
      <c r="G877" s="29">
        <f>단가대비표!P228</f>
        <v>0</v>
      </c>
      <c r="H877" s="32">
        <f t="shared" si="201"/>
        <v>0</v>
      </c>
      <c r="I877" s="29">
        <f>단가대비표!V228</f>
        <v>0</v>
      </c>
      <c r="J877" s="32">
        <f t="shared" si="202"/>
        <v>0</v>
      </c>
      <c r="K877" s="29">
        <f t="shared" si="203"/>
        <v>80000</v>
      </c>
      <c r="L877" s="32">
        <f t="shared" si="203"/>
        <v>240000</v>
      </c>
      <c r="M877" s="26" t="s">
        <v>1798</v>
      </c>
      <c r="N877" s="1" t="s">
        <v>1834</v>
      </c>
      <c r="O877" s="1" t="s">
        <v>1831</v>
      </c>
      <c r="P877" s="1" t="s">
        <v>64</v>
      </c>
      <c r="Q877" s="1" t="s">
        <v>64</v>
      </c>
      <c r="R877" s="1" t="s">
        <v>63</v>
      </c>
      <c r="AV877" s="1" t="s">
        <v>52</v>
      </c>
      <c r="AW877" s="1" t="s">
        <v>1850</v>
      </c>
      <c r="AX877" s="1" t="s">
        <v>52</v>
      </c>
      <c r="AY877" s="1" t="s">
        <v>52</v>
      </c>
      <c r="AZ877" s="1" t="s">
        <v>52</v>
      </c>
    </row>
    <row r="878" spans="1:52" ht="30" customHeight="1" x14ac:dyDescent="0.3">
      <c r="A878" s="26" t="s">
        <v>631</v>
      </c>
      <c r="B878" s="26" t="s">
        <v>52</v>
      </c>
      <c r="C878" s="26" t="s">
        <v>52</v>
      </c>
      <c r="D878" s="27"/>
      <c r="E878" s="29"/>
      <c r="F878" s="32">
        <f>TRUNC(SUMIF(N870:N877, N869, F870:F877),0)</f>
        <v>3746000</v>
      </c>
      <c r="G878" s="29"/>
      <c r="H878" s="32">
        <f>TRUNC(SUMIF(N870:N877, N869, H870:H877),0)</f>
        <v>0</v>
      </c>
      <c r="I878" s="29"/>
      <c r="J878" s="32">
        <f>TRUNC(SUMIF(N870:N877, N869, J870:J877),0)</f>
        <v>0</v>
      </c>
      <c r="K878" s="29"/>
      <c r="L878" s="32">
        <f>F878+H878+J878</f>
        <v>3746000</v>
      </c>
      <c r="M878" s="26" t="s">
        <v>52</v>
      </c>
      <c r="N878" s="1" t="s">
        <v>166</v>
      </c>
      <c r="O878" s="1" t="s">
        <v>166</v>
      </c>
      <c r="P878" s="1" t="s">
        <v>52</v>
      </c>
      <c r="Q878" s="1" t="s">
        <v>52</v>
      </c>
      <c r="R878" s="1" t="s">
        <v>52</v>
      </c>
      <c r="AV878" s="1" t="s">
        <v>52</v>
      </c>
      <c r="AW878" s="1" t="s">
        <v>52</v>
      </c>
      <c r="AX878" s="1" t="s">
        <v>52</v>
      </c>
      <c r="AY878" s="1" t="s">
        <v>52</v>
      </c>
      <c r="AZ878" s="1" t="s">
        <v>52</v>
      </c>
    </row>
    <row r="879" spans="1:52" ht="30" customHeight="1" x14ac:dyDescent="0.3">
      <c r="A879" s="27"/>
      <c r="B879" s="27"/>
      <c r="C879" s="27"/>
      <c r="D879" s="27"/>
      <c r="E879" s="29"/>
      <c r="F879" s="32"/>
      <c r="G879" s="29"/>
      <c r="H879" s="32"/>
      <c r="I879" s="29"/>
      <c r="J879" s="32"/>
      <c r="K879" s="29"/>
      <c r="L879" s="32"/>
      <c r="M879" s="27"/>
    </row>
    <row r="880" spans="1:52" ht="30" customHeight="1" x14ac:dyDescent="0.3">
      <c r="A880" s="23" t="s">
        <v>1851</v>
      </c>
      <c r="B880" s="24"/>
      <c r="C880" s="24"/>
      <c r="D880" s="24"/>
      <c r="E880" s="28"/>
      <c r="F880" s="31"/>
      <c r="G880" s="28"/>
      <c r="H880" s="31"/>
      <c r="I880" s="28"/>
      <c r="J880" s="31"/>
      <c r="K880" s="28"/>
      <c r="L880" s="31"/>
      <c r="M880" s="25"/>
      <c r="N880" s="1" t="s">
        <v>1852</v>
      </c>
    </row>
    <row r="881" spans="1:52" ht="30" customHeight="1" x14ac:dyDescent="0.3">
      <c r="A881" s="26" t="s">
        <v>1796</v>
      </c>
      <c r="B881" s="26" t="s">
        <v>1837</v>
      </c>
      <c r="C881" s="26" t="s">
        <v>162</v>
      </c>
      <c r="D881" s="27">
        <v>1</v>
      </c>
      <c r="E881" s="29">
        <f>단가대비표!O229</f>
        <v>800000</v>
      </c>
      <c r="F881" s="32">
        <f t="shared" ref="F881:F888" si="204">TRUNC(E881*D881,1)</f>
        <v>800000</v>
      </c>
      <c r="G881" s="29">
        <f>단가대비표!P229</f>
        <v>0</v>
      </c>
      <c r="H881" s="32">
        <f t="shared" ref="H881:H888" si="205">TRUNC(G881*D881,1)</f>
        <v>0</v>
      </c>
      <c r="I881" s="29">
        <f>단가대비표!V229</f>
        <v>0</v>
      </c>
      <c r="J881" s="32">
        <f t="shared" ref="J881:J888" si="206">TRUNC(I881*D881,1)</f>
        <v>0</v>
      </c>
      <c r="K881" s="29">
        <f t="shared" ref="K881:L888" si="207">TRUNC(E881+G881+I881,1)</f>
        <v>800000</v>
      </c>
      <c r="L881" s="32">
        <f t="shared" si="207"/>
        <v>800000</v>
      </c>
      <c r="M881" s="26" t="s">
        <v>1798</v>
      </c>
      <c r="N881" s="1" t="s">
        <v>1852</v>
      </c>
      <c r="O881" s="1" t="s">
        <v>1838</v>
      </c>
      <c r="P881" s="1" t="s">
        <v>64</v>
      </c>
      <c r="Q881" s="1" t="s">
        <v>64</v>
      </c>
      <c r="R881" s="1" t="s">
        <v>63</v>
      </c>
      <c r="AV881" s="1" t="s">
        <v>52</v>
      </c>
      <c r="AW881" s="1" t="s">
        <v>1855</v>
      </c>
      <c r="AX881" s="1" t="s">
        <v>52</v>
      </c>
      <c r="AY881" s="1" t="s">
        <v>52</v>
      </c>
      <c r="AZ881" s="1" t="s">
        <v>52</v>
      </c>
    </row>
    <row r="882" spans="1:52" ht="30" customHeight="1" x14ac:dyDescent="0.3">
      <c r="A882" s="26" t="s">
        <v>1805</v>
      </c>
      <c r="B882" s="26" t="s">
        <v>1840</v>
      </c>
      <c r="C882" s="26" t="s">
        <v>162</v>
      </c>
      <c r="D882" s="27">
        <v>1</v>
      </c>
      <c r="E882" s="29">
        <f>단가대비표!O230</f>
        <v>180000</v>
      </c>
      <c r="F882" s="32">
        <f t="shared" si="204"/>
        <v>180000</v>
      </c>
      <c r="G882" s="29">
        <f>단가대비표!P230</f>
        <v>0</v>
      </c>
      <c r="H882" s="32">
        <f t="shared" si="205"/>
        <v>0</v>
      </c>
      <c r="I882" s="29">
        <f>단가대비표!V230</f>
        <v>0</v>
      </c>
      <c r="J882" s="32">
        <f t="shared" si="206"/>
        <v>0</v>
      </c>
      <c r="K882" s="29">
        <f t="shared" si="207"/>
        <v>180000</v>
      </c>
      <c r="L882" s="32">
        <f t="shared" si="207"/>
        <v>180000</v>
      </c>
      <c r="M882" s="26" t="s">
        <v>1798</v>
      </c>
      <c r="N882" s="1" t="s">
        <v>1852</v>
      </c>
      <c r="O882" s="1" t="s">
        <v>1841</v>
      </c>
      <c r="P882" s="1" t="s">
        <v>64</v>
      </c>
      <c r="Q882" s="1" t="s">
        <v>64</v>
      </c>
      <c r="R882" s="1" t="s">
        <v>63</v>
      </c>
      <c r="AV882" s="1" t="s">
        <v>52</v>
      </c>
      <c r="AW882" s="1" t="s">
        <v>1856</v>
      </c>
      <c r="AX882" s="1" t="s">
        <v>52</v>
      </c>
      <c r="AY882" s="1" t="s">
        <v>52</v>
      </c>
      <c r="AZ882" s="1" t="s">
        <v>52</v>
      </c>
    </row>
    <row r="883" spans="1:52" ht="30" customHeight="1" x14ac:dyDescent="0.3">
      <c r="A883" s="26" t="s">
        <v>1809</v>
      </c>
      <c r="B883" s="26" t="s">
        <v>1843</v>
      </c>
      <c r="C883" s="26" t="s">
        <v>162</v>
      </c>
      <c r="D883" s="27">
        <v>1</v>
      </c>
      <c r="E883" s="29">
        <f>단가대비표!O231</f>
        <v>160000</v>
      </c>
      <c r="F883" s="32">
        <f t="shared" si="204"/>
        <v>160000</v>
      </c>
      <c r="G883" s="29">
        <f>단가대비표!P231</f>
        <v>0</v>
      </c>
      <c r="H883" s="32">
        <f t="shared" si="205"/>
        <v>0</v>
      </c>
      <c r="I883" s="29">
        <f>단가대비표!V231</f>
        <v>0</v>
      </c>
      <c r="J883" s="32">
        <f t="shared" si="206"/>
        <v>0</v>
      </c>
      <c r="K883" s="29">
        <f t="shared" si="207"/>
        <v>160000</v>
      </c>
      <c r="L883" s="32">
        <f t="shared" si="207"/>
        <v>160000</v>
      </c>
      <c r="M883" s="26" t="s">
        <v>1798</v>
      </c>
      <c r="N883" s="1" t="s">
        <v>1852</v>
      </c>
      <c r="O883" s="1" t="s">
        <v>1844</v>
      </c>
      <c r="P883" s="1" t="s">
        <v>64</v>
      </c>
      <c r="Q883" s="1" t="s">
        <v>64</v>
      </c>
      <c r="R883" s="1" t="s">
        <v>63</v>
      </c>
      <c r="AV883" s="1" t="s">
        <v>52</v>
      </c>
      <c r="AW883" s="1" t="s">
        <v>1857</v>
      </c>
      <c r="AX883" s="1" t="s">
        <v>52</v>
      </c>
      <c r="AY883" s="1" t="s">
        <v>52</v>
      </c>
      <c r="AZ883" s="1" t="s">
        <v>52</v>
      </c>
    </row>
    <row r="884" spans="1:52" ht="30" customHeight="1" x14ac:dyDescent="0.3">
      <c r="A884" s="26" t="s">
        <v>1813</v>
      </c>
      <c r="B884" s="26" t="s">
        <v>1814</v>
      </c>
      <c r="C884" s="26" t="s">
        <v>162</v>
      </c>
      <c r="D884" s="27">
        <v>1</v>
      </c>
      <c r="E884" s="29">
        <f>단가대비표!O224</f>
        <v>50000</v>
      </c>
      <c r="F884" s="32">
        <f t="shared" si="204"/>
        <v>50000</v>
      </c>
      <c r="G884" s="29">
        <f>단가대비표!P224</f>
        <v>0</v>
      </c>
      <c r="H884" s="32">
        <f t="shared" si="205"/>
        <v>0</v>
      </c>
      <c r="I884" s="29">
        <f>단가대비표!V224</f>
        <v>0</v>
      </c>
      <c r="J884" s="32">
        <f t="shared" si="206"/>
        <v>0</v>
      </c>
      <c r="K884" s="29">
        <f t="shared" si="207"/>
        <v>50000</v>
      </c>
      <c r="L884" s="32">
        <f t="shared" si="207"/>
        <v>50000</v>
      </c>
      <c r="M884" s="26" t="s">
        <v>1798</v>
      </c>
      <c r="N884" s="1" t="s">
        <v>1852</v>
      </c>
      <c r="O884" s="1" t="s">
        <v>1815</v>
      </c>
      <c r="P884" s="1" t="s">
        <v>64</v>
      </c>
      <c r="Q884" s="1" t="s">
        <v>64</v>
      </c>
      <c r="R884" s="1" t="s">
        <v>63</v>
      </c>
      <c r="AV884" s="1" t="s">
        <v>52</v>
      </c>
      <c r="AW884" s="1" t="s">
        <v>1858</v>
      </c>
      <c r="AX884" s="1" t="s">
        <v>52</v>
      </c>
      <c r="AY884" s="1" t="s">
        <v>52</v>
      </c>
      <c r="AZ884" s="1" t="s">
        <v>52</v>
      </c>
    </row>
    <row r="885" spans="1:52" ht="30" customHeight="1" x14ac:dyDescent="0.3">
      <c r="A885" s="26" t="s">
        <v>1817</v>
      </c>
      <c r="B885" s="26" t="s">
        <v>1818</v>
      </c>
      <c r="C885" s="26" t="s">
        <v>162</v>
      </c>
      <c r="D885" s="27">
        <v>2</v>
      </c>
      <c r="E885" s="29">
        <f>단가대비표!O225</f>
        <v>390000</v>
      </c>
      <c r="F885" s="32">
        <f t="shared" si="204"/>
        <v>780000</v>
      </c>
      <c r="G885" s="29">
        <f>단가대비표!P225</f>
        <v>0</v>
      </c>
      <c r="H885" s="32">
        <f t="shared" si="205"/>
        <v>0</v>
      </c>
      <c r="I885" s="29">
        <f>단가대비표!V225</f>
        <v>0</v>
      </c>
      <c r="J885" s="32">
        <f t="shared" si="206"/>
        <v>0</v>
      </c>
      <c r="K885" s="29">
        <f t="shared" si="207"/>
        <v>390000</v>
      </c>
      <c r="L885" s="32">
        <f t="shared" si="207"/>
        <v>780000</v>
      </c>
      <c r="M885" s="26" t="s">
        <v>1798</v>
      </c>
      <c r="N885" s="1" t="s">
        <v>1852</v>
      </c>
      <c r="O885" s="1" t="s">
        <v>1819</v>
      </c>
      <c r="P885" s="1" t="s">
        <v>64</v>
      </c>
      <c r="Q885" s="1" t="s">
        <v>64</v>
      </c>
      <c r="R885" s="1" t="s">
        <v>63</v>
      </c>
      <c r="AV885" s="1" t="s">
        <v>52</v>
      </c>
      <c r="AW885" s="1" t="s">
        <v>1859</v>
      </c>
      <c r="AX885" s="1" t="s">
        <v>52</v>
      </c>
      <c r="AY885" s="1" t="s">
        <v>52</v>
      </c>
      <c r="AZ885" s="1" t="s">
        <v>52</v>
      </c>
    </row>
    <row r="886" spans="1:52" ht="30" customHeight="1" x14ac:dyDescent="0.3">
      <c r="A886" s="26" t="s">
        <v>1821</v>
      </c>
      <c r="B886" s="26" t="s">
        <v>1822</v>
      </c>
      <c r="C886" s="26" t="s">
        <v>162</v>
      </c>
      <c r="D886" s="27">
        <v>12</v>
      </c>
      <c r="E886" s="29">
        <f>단가대비표!O226</f>
        <v>58000</v>
      </c>
      <c r="F886" s="32">
        <f t="shared" si="204"/>
        <v>696000</v>
      </c>
      <c r="G886" s="29">
        <f>단가대비표!P226</f>
        <v>0</v>
      </c>
      <c r="H886" s="32">
        <f t="shared" si="205"/>
        <v>0</v>
      </c>
      <c r="I886" s="29">
        <f>단가대비표!V226</f>
        <v>0</v>
      </c>
      <c r="J886" s="32">
        <f t="shared" si="206"/>
        <v>0</v>
      </c>
      <c r="K886" s="29">
        <f t="shared" si="207"/>
        <v>58000</v>
      </c>
      <c r="L886" s="32">
        <f t="shared" si="207"/>
        <v>696000</v>
      </c>
      <c r="M886" s="26" t="s">
        <v>1798</v>
      </c>
      <c r="N886" s="1" t="s">
        <v>1852</v>
      </c>
      <c r="O886" s="1" t="s">
        <v>1823</v>
      </c>
      <c r="P886" s="1" t="s">
        <v>64</v>
      </c>
      <c r="Q886" s="1" t="s">
        <v>64</v>
      </c>
      <c r="R886" s="1" t="s">
        <v>63</v>
      </c>
      <c r="AV886" s="1" t="s">
        <v>52</v>
      </c>
      <c r="AW886" s="1" t="s">
        <v>1860</v>
      </c>
      <c r="AX886" s="1" t="s">
        <v>52</v>
      </c>
      <c r="AY886" s="1" t="s">
        <v>52</v>
      </c>
      <c r="AZ886" s="1" t="s">
        <v>52</v>
      </c>
    </row>
    <row r="887" spans="1:52" ht="30" customHeight="1" x14ac:dyDescent="0.3">
      <c r="A887" s="26" t="s">
        <v>1825</v>
      </c>
      <c r="B887" s="26" t="s">
        <v>1826</v>
      </c>
      <c r="C887" s="26" t="s">
        <v>162</v>
      </c>
      <c r="D887" s="27">
        <v>3</v>
      </c>
      <c r="E887" s="29">
        <f>단가대비표!O227</f>
        <v>150000</v>
      </c>
      <c r="F887" s="32">
        <f t="shared" si="204"/>
        <v>450000</v>
      </c>
      <c r="G887" s="29">
        <f>단가대비표!P227</f>
        <v>0</v>
      </c>
      <c r="H887" s="32">
        <f t="shared" si="205"/>
        <v>0</v>
      </c>
      <c r="I887" s="29">
        <f>단가대비표!V227</f>
        <v>0</v>
      </c>
      <c r="J887" s="32">
        <f t="shared" si="206"/>
        <v>0</v>
      </c>
      <c r="K887" s="29">
        <f t="shared" si="207"/>
        <v>150000</v>
      </c>
      <c r="L887" s="32">
        <f t="shared" si="207"/>
        <v>450000</v>
      </c>
      <c r="M887" s="26" t="s">
        <v>1798</v>
      </c>
      <c r="N887" s="1" t="s">
        <v>1852</v>
      </c>
      <c r="O887" s="1" t="s">
        <v>1827</v>
      </c>
      <c r="P887" s="1" t="s">
        <v>64</v>
      </c>
      <c r="Q887" s="1" t="s">
        <v>64</v>
      </c>
      <c r="R887" s="1" t="s">
        <v>63</v>
      </c>
      <c r="AV887" s="1" t="s">
        <v>52</v>
      </c>
      <c r="AW887" s="1" t="s">
        <v>1861</v>
      </c>
      <c r="AX887" s="1" t="s">
        <v>52</v>
      </c>
      <c r="AY887" s="1" t="s">
        <v>52</v>
      </c>
      <c r="AZ887" s="1" t="s">
        <v>52</v>
      </c>
    </row>
    <row r="888" spans="1:52" ht="30" customHeight="1" x14ac:dyDescent="0.3">
      <c r="A888" s="26" t="s">
        <v>1829</v>
      </c>
      <c r="B888" s="26" t="s">
        <v>1830</v>
      </c>
      <c r="C888" s="26" t="s">
        <v>162</v>
      </c>
      <c r="D888" s="27">
        <v>3</v>
      </c>
      <c r="E888" s="29">
        <f>단가대비표!O228</f>
        <v>80000</v>
      </c>
      <c r="F888" s="32">
        <f t="shared" si="204"/>
        <v>240000</v>
      </c>
      <c r="G888" s="29">
        <f>단가대비표!P228</f>
        <v>0</v>
      </c>
      <c r="H888" s="32">
        <f t="shared" si="205"/>
        <v>0</v>
      </c>
      <c r="I888" s="29">
        <f>단가대비표!V228</f>
        <v>0</v>
      </c>
      <c r="J888" s="32">
        <f t="shared" si="206"/>
        <v>0</v>
      </c>
      <c r="K888" s="29">
        <f t="shared" si="207"/>
        <v>80000</v>
      </c>
      <c r="L888" s="32">
        <f t="shared" si="207"/>
        <v>240000</v>
      </c>
      <c r="M888" s="26" t="s">
        <v>1798</v>
      </c>
      <c r="N888" s="1" t="s">
        <v>1852</v>
      </c>
      <c r="O888" s="1" t="s">
        <v>1831</v>
      </c>
      <c r="P888" s="1" t="s">
        <v>64</v>
      </c>
      <c r="Q888" s="1" t="s">
        <v>64</v>
      </c>
      <c r="R888" s="1" t="s">
        <v>63</v>
      </c>
      <c r="AV888" s="1" t="s">
        <v>52</v>
      </c>
      <c r="AW888" s="1" t="s">
        <v>1862</v>
      </c>
      <c r="AX888" s="1" t="s">
        <v>52</v>
      </c>
      <c r="AY888" s="1" t="s">
        <v>52</v>
      </c>
      <c r="AZ888" s="1" t="s">
        <v>52</v>
      </c>
    </row>
    <row r="889" spans="1:52" ht="30" customHeight="1" x14ac:dyDescent="0.3">
      <c r="A889" s="26" t="s">
        <v>631</v>
      </c>
      <c r="B889" s="26" t="s">
        <v>52</v>
      </c>
      <c r="C889" s="26" t="s">
        <v>52</v>
      </c>
      <c r="D889" s="27"/>
      <c r="E889" s="29"/>
      <c r="F889" s="32">
        <f>TRUNC(SUMIF(N881:N888, N880, F881:F888),0)</f>
        <v>3356000</v>
      </c>
      <c r="G889" s="29"/>
      <c r="H889" s="32">
        <f>TRUNC(SUMIF(N881:N888, N880, H881:H888),0)</f>
        <v>0</v>
      </c>
      <c r="I889" s="29"/>
      <c r="J889" s="32">
        <f>TRUNC(SUMIF(N881:N888, N880, J881:J888),0)</f>
        <v>0</v>
      </c>
      <c r="K889" s="29"/>
      <c r="L889" s="32">
        <f>F889+H889+J889</f>
        <v>3356000</v>
      </c>
      <c r="M889" s="26" t="s">
        <v>52</v>
      </c>
      <c r="N889" s="1" t="s">
        <v>166</v>
      </c>
      <c r="O889" s="1" t="s">
        <v>166</v>
      </c>
      <c r="P889" s="1" t="s">
        <v>52</v>
      </c>
      <c r="Q889" s="1" t="s">
        <v>52</v>
      </c>
      <c r="R889" s="1" t="s">
        <v>52</v>
      </c>
      <c r="AV889" s="1" t="s">
        <v>52</v>
      </c>
      <c r="AW889" s="1" t="s">
        <v>52</v>
      </c>
      <c r="AX889" s="1" t="s">
        <v>52</v>
      </c>
      <c r="AY889" s="1" t="s">
        <v>52</v>
      </c>
      <c r="AZ889" s="1" t="s">
        <v>52</v>
      </c>
    </row>
    <row r="890" spans="1:52" ht="30" customHeight="1" x14ac:dyDescent="0.3">
      <c r="A890" s="27"/>
      <c r="B890" s="27"/>
      <c r="C890" s="27"/>
      <c r="D890" s="27"/>
      <c r="E890" s="29"/>
      <c r="F890" s="32"/>
      <c r="G890" s="29"/>
      <c r="H890" s="32"/>
      <c r="I890" s="29"/>
      <c r="J890" s="32"/>
      <c r="K890" s="29"/>
      <c r="L890" s="32"/>
      <c r="M890" s="27"/>
    </row>
    <row r="891" spans="1:52" ht="30" customHeight="1" x14ac:dyDescent="0.3">
      <c r="A891" s="23" t="s">
        <v>1863</v>
      </c>
      <c r="B891" s="24"/>
      <c r="C891" s="24"/>
      <c r="D891" s="24"/>
      <c r="E891" s="28"/>
      <c r="F891" s="31"/>
      <c r="G891" s="28"/>
      <c r="H891" s="31"/>
      <c r="I891" s="28"/>
      <c r="J891" s="31"/>
      <c r="K891" s="28"/>
      <c r="L891" s="31"/>
      <c r="M891" s="25"/>
      <c r="N891" s="1" t="s">
        <v>548</v>
      </c>
    </row>
    <row r="892" spans="1:52" ht="30" customHeight="1" x14ac:dyDescent="0.3">
      <c r="A892" s="26" t="s">
        <v>1794</v>
      </c>
      <c r="B892" s="26" t="s">
        <v>52</v>
      </c>
      <c r="C892" s="26" t="s">
        <v>274</v>
      </c>
      <c r="D892" s="27">
        <v>1</v>
      </c>
      <c r="E892" s="29">
        <f>일위대가목록!E104</f>
        <v>6955000</v>
      </c>
      <c r="F892" s="32">
        <f>TRUNC(E892*D892,1)</f>
        <v>6955000</v>
      </c>
      <c r="G892" s="29">
        <f>일위대가목록!F104</f>
        <v>0</v>
      </c>
      <c r="H892" s="32">
        <f>TRUNC(G892*D892,1)</f>
        <v>0</v>
      </c>
      <c r="I892" s="29">
        <f>일위대가목록!G104</f>
        <v>0</v>
      </c>
      <c r="J892" s="32">
        <f>TRUNC(I892*D892,1)</f>
        <v>0</v>
      </c>
      <c r="K892" s="29">
        <f t="shared" ref="K892:L895" si="208">TRUNC(E892+G892+I892,1)</f>
        <v>6955000</v>
      </c>
      <c r="L892" s="32">
        <f t="shared" si="208"/>
        <v>6955000</v>
      </c>
      <c r="M892" s="26" t="s">
        <v>1795</v>
      </c>
      <c r="N892" s="1" t="s">
        <v>548</v>
      </c>
      <c r="O892" s="1" t="s">
        <v>1793</v>
      </c>
      <c r="P892" s="1" t="s">
        <v>63</v>
      </c>
      <c r="Q892" s="1" t="s">
        <v>64</v>
      </c>
      <c r="R892" s="1" t="s">
        <v>64</v>
      </c>
      <c r="V892">
        <v>1</v>
      </c>
      <c r="AV892" s="1" t="s">
        <v>52</v>
      </c>
      <c r="AW892" s="1" t="s">
        <v>1864</v>
      </c>
      <c r="AX892" s="1" t="s">
        <v>52</v>
      </c>
      <c r="AY892" s="1" t="s">
        <v>52</v>
      </c>
      <c r="AZ892" s="1" t="s">
        <v>52</v>
      </c>
    </row>
    <row r="893" spans="1:52" ht="30" customHeight="1" x14ac:dyDescent="0.3">
      <c r="A893" s="26" t="s">
        <v>1835</v>
      </c>
      <c r="B893" s="26" t="s">
        <v>52</v>
      </c>
      <c r="C893" s="26" t="s">
        <v>274</v>
      </c>
      <c r="D893" s="27">
        <v>1</v>
      </c>
      <c r="E893" s="29">
        <f>일위대가목록!E105</f>
        <v>3746000</v>
      </c>
      <c r="F893" s="32">
        <f>TRUNC(E893*D893,1)</f>
        <v>3746000</v>
      </c>
      <c r="G893" s="29">
        <f>일위대가목록!F105</f>
        <v>0</v>
      </c>
      <c r="H893" s="32">
        <f>TRUNC(G893*D893,1)</f>
        <v>0</v>
      </c>
      <c r="I893" s="29">
        <f>일위대가목록!G105</f>
        <v>0</v>
      </c>
      <c r="J893" s="32">
        <f>TRUNC(I893*D893,1)</f>
        <v>0</v>
      </c>
      <c r="K893" s="29">
        <f t="shared" si="208"/>
        <v>3746000</v>
      </c>
      <c r="L893" s="32">
        <f t="shared" si="208"/>
        <v>3746000</v>
      </c>
      <c r="M893" s="26" t="s">
        <v>1836</v>
      </c>
      <c r="N893" s="1" t="s">
        <v>548</v>
      </c>
      <c r="O893" s="1" t="s">
        <v>1834</v>
      </c>
      <c r="P893" s="1" t="s">
        <v>63</v>
      </c>
      <c r="Q893" s="1" t="s">
        <v>64</v>
      </c>
      <c r="R893" s="1" t="s">
        <v>64</v>
      </c>
      <c r="V893">
        <v>1</v>
      </c>
      <c r="AV893" s="1" t="s">
        <v>52</v>
      </c>
      <c r="AW893" s="1" t="s">
        <v>1865</v>
      </c>
      <c r="AX893" s="1" t="s">
        <v>52</v>
      </c>
      <c r="AY893" s="1" t="s">
        <v>52</v>
      </c>
      <c r="AZ893" s="1" t="s">
        <v>52</v>
      </c>
    </row>
    <row r="894" spans="1:52" ht="30" customHeight="1" x14ac:dyDescent="0.3">
      <c r="A894" s="26" t="s">
        <v>1853</v>
      </c>
      <c r="B894" s="26" t="s">
        <v>52</v>
      </c>
      <c r="C894" s="26" t="s">
        <v>274</v>
      </c>
      <c r="D894" s="27">
        <v>1</v>
      </c>
      <c r="E894" s="29">
        <f>일위대가목록!E106</f>
        <v>3356000</v>
      </c>
      <c r="F894" s="32">
        <f>TRUNC(E894*D894,1)</f>
        <v>3356000</v>
      </c>
      <c r="G894" s="29">
        <f>일위대가목록!F106</f>
        <v>0</v>
      </c>
      <c r="H894" s="32">
        <f>TRUNC(G894*D894,1)</f>
        <v>0</v>
      </c>
      <c r="I894" s="29">
        <f>일위대가목록!G106</f>
        <v>0</v>
      </c>
      <c r="J894" s="32">
        <f>TRUNC(I894*D894,1)</f>
        <v>0</v>
      </c>
      <c r="K894" s="29">
        <f t="shared" si="208"/>
        <v>3356000</v>
      </c>
      <c r="L894" s="32">
        <f t="shared" si="208"/>
        <v>3356000</v>
      </c>
      <c r="M894" s="26" t="s">
        <v>1854</v>
      </c>
      <c r="N894" s="1" t="s">
        <v>548</v>
      </c>
      <c r="O894" s="1" t="s">
        <v>1852</v>
      </c>
      <c r="P894" s="1" t="s">
        <v>63</v>
      </c>
      <c r="Q894" s="1" t="s">
        <v>64</v>
      </c>
      <c r="R894" s="1" t="s">
        <v>64</v>
      </c>
      <c r="V894">
        <v>1</v>
      </c>
      <c r="AV894" s="1" t="s">
        <v>52</v>
      </c>
      <c r="AW894" s="1" t="s">
        <v>1866</v>
      </c>
      <c r="AX894" s="1" t="s">
        <v>52</v>
      </c>
      <c r="AY894" s="1" t="s">
        <v>52</v>
      </c>
      <c r="AZ894" s="1" t="s">
        <v>52</v>
      </c>
    </row>
    <row r="895" spans="1:52" ht="30" customHeight="1" x14ac:dyDescent="0.3">
      <c r="A895" s="26" t="s">
        <v>1867</v>
      </c>
      <c r="B895" s="26" t="s">
        <v>1465</v>
      </c>
      <c r="C895" s="26" t="s">
        <v>556</v>
      </c>
      <c r="D895" s="27">
        <v>1</v>
      </c>
      <c r="E895" s="29">
        <f>TRUNC(SUMIF(V892:V895, RIGHTB(O895, 1), L892:L895)*U895, 2)</f>
        <v>1405700</v>
      </c>
      <c r="F895" s="32">
        <f>TRUNC(E895*D895,1)</f>
        <v>1405700</v>
      </c>
      <c r="G895" s="29">
        <v>0</v>
      </c>
      <c r="H895" s="32">
        <f>TRUNC(G895*D895,1)</f>
        <v>0</v>
      </c>
      <c r="I895" s="29">
        <v>0</v>
      </c>
      <c r="J895" s="32">
        <f>TRUNC(I895*D895,1)</f>
        <v>0</v>
      </c>
      <c r="K895" s="29">
        <f t="shared" si="208"/>
        <v>1405700</v>
      </c>
      <c r="L895" s="32">
        <f t="shared" si="208"/>
        <v>1405700</v>
      </c>
      <c r="M895" s="26" t="s">
        <v>52</v>
      </c>
      <c r="N895" s="1" t="s">
        <v>548</v>
      </c>
      <c r="O895" s="1" t="s">
        <v>557</v>
      </c>
      <c r="P895" s="1" t="s">
        <v>64</v>
      </c>
      <c r="Q895" s="1" t="s">
        <v>64</v>
      </c>
      <c r="R895" s="1" t="s">
        <v>64</v>
      </c>
      <c r="S895">
        <v>3</v>
      </c>
      <c r="T895">
        <v>0</v>
      </c>
      <c r="U895">
        <v>0.1</v>
      </c>
      <c r="AV895" s="1" t="s">
        <v>52</v>
      </c>
      <c r="AW895" s="1" t="s">
        <v>1868</v>
      </c>
      <c r="AX895" s="1" t="s">
        <v>52</v>
      </c>
      <c r="AY895" s="1" t="s">
        <v>52</v>
      </c>
      <c r="AZ895" s="1" t="s">
        <v>52</v>
      </c>
    </row>
    <row r="896" spans="1:52" ht="30" customHeight="1" x14ac:dyDescent="0.3">
      <c r="A896" s="26" t="s">
        <v>631</v>
      </c>
      <c r="B896" s="26" t="s">
        <v>52</v>
      </c>
      <c r="C896" s="26" t="s">
        <v>52</v>
      </c>
      <c r="D896" s="27"/>
      <c r="E896" s="29"/>
      <c r="F896" s="32">
        <f>TRUNC(SUMIF(N892:N895, N891, F892:F895),0)</f>
        <v>15462700</v>
      </c>
      <c r="G896" s="29"/>
      <c r="H896" s="32">
        <f>TRUNC(SUMIF(N892:N895, N891, H892:H895),0)</f>
        <v>0</v>
      </c>
      <c r="I896" s="29"/>
      <c r="J896" s="32">
        <f>TRUNC(SUMIF(N892:N895, N891, J892:J895),0)</f>
        <v>0</v>
      </c>
      <c r="K896" s="29"/>
      <c r="L896" s="32">
        <f>F896+H896+J896</f>
        <v>15462700</v>
      </c>
      <c r="M896" s="26" t="s">
        <v>52</v>
      </c>
      <c r="N896" s="1" t="s">
        <v>166</v>
      </c>
      <c r="O896" s="1" t="s">
        <v>166</v>
      </c>
      <c r="P896" s="1" t="s">
        <v>52</v>
      </c>
      <c r="Q896" s="1" t="s">
        <v>52</v>
      </c>
      <c r="R896" s="1" t="s">
        <v>52</v>
      </c>
      <c r="AV896" s="1" t="s">
        <v>52</v>
      </c>
      <c r="AW896" s="1" t="s">
        <v>52</v>
      </c>
      <c r="AX896" s="1" t="s">
        <v>52</v>
      </c>
      <c r="AY896" s="1" t="s">
        <v>52</v>
      </c>
      <c r="AZ896" s="1" t="s">
        <v>52</v>
      </c>
    </row>
    <row r="897" spans="1:52" ht="30" customHeight="1" x14ac:dyDescent="0.3">
      <c r="A897" s="27"/>
      <c r="B897" s="27"/>
      <c r="C897" s="27"/>
      <c r="D897" s="27"/>
      <c r="E897" s="29"/>
      <c r="F897" s="32"/>
      <c r="G897" s="29"/>
      <c r="H897" s="32"/>
      <c r="I897" s="29"/>
      <c r="J897" s="32"/>
      <c r="K897" s="29"/>
      <c r="L897" s="32"/>
      <c r="M897" s="27"/>
    </row>
    <row r="898" spans="1:52" ht="30" customHeight="1" x14ac:dyDescent="0.3">
      <c r="A898" s="23" t="s">
        <v>1869</v>
      </c>
      <c r="B898" s="24"/>
      <c r="C898" s="24"/>
      <c r="D898" s="24"/>
      <c r="E898" s="28"/>
      <c r="F898" s="31"/>
      <c r="G898" s="28"/>
      <c r="H898" s="31"/>
      <c r="I898" s="28"/>
      <c r="J898" s="31"/>
      <c r="K898" s="28"/>
      <c r="L898" s="31"/>
      <c r="M898" s="25"/>
      <c r="N898" s="1" t="s">
        <v>552</v>
      </c>
    </row>
    <row r="899" spans="1:52" ht="30" customHeight="1" x14ac:dyDescent="0.3">
      <c r="A899" s="26" t="s">
        <v>1870</v>
      </c>
      <c r="B899" s="26" t="s">
        <v>1871</v>
      </c>
      <c r="C899" s="26" t="s">
        <v>162</v>
      </c>
      <c r="D899" s="27">
        <v>1</v>
      </c>
      <c r="E899" s="29">
        <f>단가대비표!O232</f>
        <v>4510000</v>
      </c>
      <c r="F899" s="32">
        <f t="shared" ref="F899:F914" si="209">TRUNC(E899*D899,1)</f>
        <v>4510000</v>
      </c>
      <c r="G899" s="29">
        <f>단가대비표!P232</f>
        <v>0</v>
      </c>
      <c r="H899" s="32">
        <f t="shared" ref="H899:H914" si="210">TRUNC(G899*D899,1)</f>
        <v>0</v>
      </c>
      <c r="I899" s="29">
        <f>단가대비표!V232</f>
        <v>0</v>
      </c>
      <c r="J899" s="32">
        <f t="shared" ref="J899:J914" si="211">TRUNC(I899*D899,1)</f>
        <v>0</v>
      </c>
      <c r="K899" s="29">
        <f t="shared" ref="K899:K914" si="212">TRUNC(E899+G899+I899,1)</f>
        <v>4510000</v>
      </c>
      <c r="L899" s="32">
        <f t="shared" ref="L899:L914" si="213">TRUNC(F899+H899+J899,1)</f>
        <v>4510000</v>
      </c>
      <c r="M899" s="26" t="s">
        <v>1872</v>
      </c>
      <c r="N899" s="1" t="s">
        <v>552</v>
      </c>
      <c r="O899" s="1" t="s">
        <v>1873</v>
      </c>
      <c r="P899" s="1" t="s">
        <v>64</v>
      </c>
      <c r="Q899" s="1" t="s">
        <v>64</v>
      </c>
      <c r="R899" s="1" t="s">
        <v>63</v>
      </c>
      <c r="AV899" s="1" t="s">
        <v>52</v>
      </c>
      <c r="AW899" s="1" t="s">
        <v>1874</v>
      </c>
      <c r="AX899" s="1" t="s">
        <v>52</v>
      </c>
      <c r="AY899" s="1" t="s">
        <v>52</v>
      </c>
      <c r="AZ899" s="1" t="s">
        <v>52</v>
      </c>
    </row>
    <row r="900" spans="1:52" ht="30" customHeight="1" x14ac:dyDescent="0.3">
      <c r="A900" s="26" t="s">
        <v>1875</v>
      </c>
      <c r="B900" s="26" t="s">
        <v>1876</v>
      </c>
      <c r="C900" s="26" t="s">
        <v>162</v>
      </c>
      <c r="D900" s="27">
        <v>1</v>
      </c>
      <c r="E900" s="29">
        <f>단가대비표!O233</f>
        <v>2420000</v>
      </c>
      <c r="F900" s="32">
        <f t="shared" si="209"/>
        <v>2420000</v>
      </c>
      <c r="G900" s="29">
        <f>단가대비표!P233</f>
        <v>0</v>
      </c>
      <c r="H900" s="32">
        <f t="shared" si="210"/>
        <v>0</v>
      </c>
      <c r="I900" s="29">
        <f>단가대비표!V233</f>
        <v>0</v>
      </c>
      <c r="J900" s="32">
        <f t="shared" si="211"/>
        <v>0</v>
      </c>
      <c r="K900" s="29">
        <f t="shared" si="212"/>
        <v>2420000</v>
      </c>
      <c r="L900" s="32">
        <f t="shared" si="213"/>
        <v>2420000</v>
      </c>
      <c r="M900" s="26" t="s">
        <v>1872</v>
      </c>
      <c r="N900" s="1" t="s">
        <v>552</v>
      </c>
      <c r="O900" s="1" t="s">
        <v>1877</v>
      </c>
      <c r="P900" s="1" t="s">
        <v>64</v>
      </c>
      <c r="Q900" s="1" t="s">
        <v>64</v>
      </c>
      <c r="R900" s="1" t="s">
        <v>63</v>
      </c>
      <c r="AV900" s="1" t="s">
        <v>52</v>
      </c>
      <c r="AW900" s="1" t="s">
        <v>1878</v>
      </c>
      <c r="AX900" s="1" t="s">
        <v>52</v>
      </c>
      <c r="AY900" s="1" t="s">
        <v>52</v>
      </c>
      <c r="AZ900" s="1" t="s">
        <v>52</v>
      </c>
    </row>
    <row r="901" spans="1:52" ht="30" customHeight="1" x14ac:dyDescent="0.3">
      <c r="A901" s="26" t="s">
        <v>1879</v>
      </c>
      <c r="B901" s="26" t="s">
        <v>1880</v>
      </c>
      <c r="C901" s="26" t="s">
        <v>162</v>
      </c>
      <c r="D901" s="27">
        <v>1</v>
      </c>
      <c r="E901" s="29">
        <f>단가대비표!O234</f>
        <v>2626800</v>
      </c>
      <c r="F901" s="32">
        <f t="shared" si="209"/>
        <v>2626800</v>
      </c>
      <c r="G901" s="29">
        <f>단가대비표!P234</f>
        <v>0</v>
      </c>
      <c r="H901" s="32">
        <f t="shared" si="210"/>
        <v>0</v>
      </c>
      <c r="I901" s="29">
        <f>단가대비표!V234</f>
        <v>0</v>
      </c>
      <c r="J901" s="32">
        <f t="shared" si="211"/>
        <v>0</v>
      </c>
      <c r="K901" s="29">
        <f t="shared" si="212"/>
        <v>2626800</v>
      </c>
      <c r="L901" s="32">
        <f t="shared" si="213"/>
        <v>2626800</v>
      </c>
      <c r="M901" s="26" t="s">
        <v>1872</v>
      </c>
      <c r="N901" s="1" t="s">
        <v>552</v>
      </c>
      <c r="O901" s="1" t="s">
        <v>1881</v>
      </c>
      <c r="P901" s="1" t="s">
        <v>64</v>
      </c>
      <c r="Q901" s="1" t="s">
        <v>64</v>
      </c>
      <c r="R901" s="1" t="s">
        <v>63</v>
      </c>
      <c r="AV901" s="1" t="s">
        <v>52</v>
      </c>
      <c r="AW901" s="1" t="s">
        <v>1882</v>
      </c>
      <c r="AX901" s="1" t="s">
        <v>52</v>
      </c>
      <c r="AY901" s="1" t="s">
        <v>52</v>
      </c>
      <c r="AZ901" s="1" t="s">
        <v>52</v>
      </c>
    </row>
    <row r="902" spans="1:52" ht="30" customHeight="1" x14ac:dyDescent="0.3">
      <c r="A902" s="26" t="s">
        <v>1883</v>
      </c>
      <c r="B902" s="26" t="s">
        <v>1884</v>
      </c>
      <c r="C902" s="26" t="s">
        <v>162</v>
      </c>
      <c r="D902" s="27">
        <v>1</v>
      </c>
      <c r="E902" s="29">
        <f>단가대비표!O235</f>
        <v>11000000</v>
      </c>
      <c r="F902" s="32">
        <f t="shared" si="209"/>
        <v>11000000</v>
      </c>
      <c r="G902" s="29">
        <f>단가대비표!P235</f>
        <v>0</v>
      </c>
      <c r="H902" s="32">
        <f t="shared" si="210"/>
        <v>0</v>
      </c>
      <c r="I902" s="29">
        <f>단가대비표!V235</f>
        <v>0</v>
      </c>
      <c r="J902" s="32">
        <f t="shared" si="211"/>
        <v>0</v>
      </c>
      <c r="K902" s="29">
        <f t="shared" si="212"/>
        <v>11000000</v>
      </c>
      <c r="L902" s="32">
        <f t="shared" si="213"/>
        <v>11000000</v>
      </c>
      <c r="M902" s="26" t="s">
        <v>1872</v>
      </c>
      <c r="N902" s="1" t="s">
        <v>552</v>
      </c>
      <c r="O902" s="1" t="s">
        <v>1885</v>
      </c>
      <c r="P902" s="1" t="s">
        <v>64</v>
      </c>
      <c r="Q902" s="1" t="s">
        <v>64</v>
      </c>
      <c r="R902" s="1" t="s">
        <v>63</v>
      </c>
      <c r="AV902" s="1" t="s">
        <v>52</v>
      </c>
      <c r="AW902" s="1" t="s">
        <v>1886</v>
      </c>
      <c r="AX902" s="1" t="s">
        <v>52</v>
      </c>
      <c r="AY902" s="1" t="s">
        <v>52</v>
      </c>
      <c r="AZ902" s="1" t="s">
        <v>52</v>
      </c>
    </row>
    <row r="903" spans="1:52" ht="30" customHeight="1" x14ac:dyDescent="0.3">
      <c r="A903" s="26" t="s">
        <v>1887</v>
      </c>
      <c r="B903" s="26" t="s">
        <v>1888</v>
      </c>
      <c r="C903" s="26" t="s">
        <v>162</v>
      </c>
      <c r="D903" s="27">
        <v>2</v>
      </c>
      <c r="E903" s="29">
        <f>단가대비표!O236</f>
        <v>3900000</v>
      </c>
      <c r="F903" s="32">
        <f t="shared" si="209"/>
        <v>7800000</v>
      </c>
      <c r="G903" s="29">
        <f>단가대비표!P236</f>
        <v>0</v>
      </c>
      <c r="H903" s="32">
        <f t="shared" si="210"/>
        <v>0</v>
      </c>
      <c r="I903" s="29">
        <f>단가대비표!V236</f>
        <v>0</v>
      </c>
      <c r="J903" s="32">
        <f t="shared" si="211"/>
        <v>0</v>
      </c>
      <c r="K903" s="29">
        <f t="shared" si="212"/>
        <v>3900000</v>
      </c>
      <c r="L903" s="32">
        <f t="shared" si="213"/>
        <v>7800000</v>
      </c>
      <c r="M903" s="26" t="s">
        <v>1872</v>
      </c>
      <c r="N903" s="1" t="s">
        <v>552</v>
      </c>
      <c r="O903" s="1" t="s">
        <v>1889</v>
      </c>
      <c r="P903" s="1" t="s">
        <v>64</v>
      </c>
      <c r="Q903" s="1" t="s">
        <v>64</v>
      </c>
      <c r="R903" s="1" t="s">
        <v>63</v>
      </c>
      <c r="AV903" s="1" t="s">
        <v>52</v>
      </c>
      <c r="AW903" s="1" t="s">
        <v>1890</v>
      </c>
      <c r="AX903" s="1" t="s">
        <v>52</v>
      </c>
      <c r="AY903" s="1" t="s">
        <v>52</v>
      </c>
      <c r="AZ903" s="1" t="s">
        <v>52</v>
      </c>
    </row>
    <row r="904" spans="1:52" ht="30" customHeight="1" x14ac:dyDescent="0.3">
      <c r="A904" s="26" t="s">
        <v>1891</v>
      </c>
      <c r="B904" s="26" t="s">
        <v>1892</v>
      </c>
      <c r="C904" s="26" t="s">
        <v>162</v>
      </c>
      <c r="D904" s="27">
        <v>11</v>
      </c>
      <c r="E904" s="29">
        <f>단가대비표!O237</f>
        <v>1460000</v>
      </c>
      <c r="F904" s="32">
        <f t="shared" si="209"/>
        <v>16060000</v>
      </c>
      <c r="G904" s="29">
        <f>단가대비표!P237</f>
        <v>0</v>
      </c>
      <c r="H904" s="32">
        <f t="shared" si="210"/>
        <v>0</v>
      </c>
      <c r="I904" s="29">
        <f>단가대비표!V237</f>
        <v>0</v>
      </c>
      <c r="J904" s="32">
        <f t="shared" si="211"/>
        <v>0</v>
      </c>
      <c r="K904" s="29">
        <f t="shared" si="212"/>
        <v>1460000</v>
      </c>
      <c r="L904" s="32">
        <f t="shared" si="213"/>
        <v>16060000</v>
      </c>
      <c r="M904" s="26" t="s">
        <v>1872</v>
      </c>
      <c r="N904" s="1" t="s">
        <v>552</v>
      </c>
      <c r="O904" s="1" t="s">
        <v>1893</v>
      </c>
      <c r="P904" s="1" t="s">
        <v>64</v>
      </c>
      <c r="Q904" s="1" t="s">
        <v>64</v>
      </c>
      <c r="R904" s="1" t="s">
        <v>63</v>
      </c>
      <c r="AV904" s="1" t="s">
        <v>52</v>
      </c>
      <c r="AW904" s="1" t="s">
        <v>1894</v>
      </c>
      <c r="AX904" s="1" t="s">
        <v>52</v>
      </c>
      <c r="AY904" s="1" t="s">
        <v>52</v>
      </c>
      <c r="AZ904" s="1" t="s">
        <v>52</v>
      </c>
    </row>
    <row r="905" spans="1:52" ht="30" customHeight="1" x14ac:dyDescent="0.3">
      <c r="A905" s="26" t="s">
        <v>1895</v>
      </c>
      <c r="B905" s="26" t="s">
        <v>1896</v>
      </c>
      <c r="C905" s="26" t="s">
        <v>162</v>
      </c>
      <c r="D905" s="27">
        <v>4</v>
      </c>
      <c r="E905" s="29">
        <f>단가대비표!O238</f>
        <v>2695000</v>
      </c>
      <c r="F905" s="32">
        <f t="shared" si="209"/>
        <v>10780000</v>
      </c>
      <c r="G905" s="29">
        <f>단가대비표!P238</f>
        <v>0</v>
      </c>
      <c r="H905" s="32">
        <f t="shared" si="210"/>
        <v>0</v>
      </c>
      <c r="I905" s="29">
        <f>단가대비표!V238</f>
        <v>0</v>
      </c>
      <c r="J905" s="32">
        <f t="shared" si="211"/>
        <v>0</v>
      </c>
      <c r="K905" s="29">
        <f t="shared" si="212"/>
        <v>2695000</v>
      </c>
      <c r="L905" s="32">
        <f t="shared" si="213"/>
        <v>10780000</v>
      </c>
      <c r="M905" s="26" t="s">
        <v>1872</v>
      </c>
      <c r="N905" s="1" t="s">
        <v>552</v>
      </c>
      <c r="O905" s="1" t="s">
        <v>1897</v>
      </c>
      <c r="P905" s="1" t="s">
        <v>64</v>
      </c>
      <c r="Q905" s="1" t="s">
        <v>64</v>
      </c>
      <c r="R905" s="1" t="s">
        <v>63</v>
      </c>
      <c r="AV905" s="1" t="s">
        <v>52</v>
      </c>
      <c r="AW905" s="1" t="s">
        <v>1898</v>
      </c>
      <c r="AX905" s="1" t="s">
        <v>52</v>
      </c>
      <c r="AY905" s="1" t="s">
        <v>52</v>
      </c>
      <c r="AZ905" s="1" t="s">
        <v>52</v>
      </c>
    </row>
    <row r="906" spans="1:52" ht="30" customHeight="1" x14ac:dyDescent="0.3">
      <c r="A906" s="26" t="s">
        <v>1899</v>
      </c>
      <c r="B906" s="26" t="s">
        <v>1900</v>
      </c>
      <c r="C906" s="26" t="s">
        <v>162</v>
      </c>
      <c r="D906" s="27">
        <v>1</v>
      </c>
      <c r="E906" s="29">
        <f>단가대비표!O239</f>
        <v>1603000</v>
      </c>
      <c r="F906" s="32">
        <f t="shared" si="209"/>
        <v>1603000</v>
      </c>
      <c r="G906" s="29">
        <f>단가대비표!P239</f>
        <v>0</v>
      </c>
      <c r="H906" s="32">
        <f t="shared" si="210"/>
        <v>0</v>
      </c>
      <c r="I906" s="29">
        <f>단가대비표!V239</f>
        <v>0</v>
      </c>
      <c r="J906" s="32">
        <f t="shared" si="211"/>
        <v>0</v>
      </c>
      <c r="K906" s="29">
        <f t="shared" si="212"/>
        <v>1603000</v>
      </c>
      <c r="L906" s="32">
        <f t="shared" si="213"/>
        <v>1603000</v>
      </c>
      <c r="M906" s="26" t="s">
        <v>1872</v>
      </c>
      <c r="N906" s="1" t="s">
        <v>552</v>
      </c>
      <c r="O906" s="1" t="s">
        <v>1901</v>
      </c>
      <c r="P906" s="1" t="s">
        <v>64</v>
      </c>
      <c r="Q906" s="1" t="s">
        <v>64</v>
      </c>
      <c r="R906" s="1" t="s">
        <v>63</v>
      </c>
      <c r="AV906" s="1" t="s">
        <v>52</v>
      </c>
      <c r="AW906" s="1" t="s">
        <v>1902</v>
      </c>
      <c r="AX906" s="1" t="s">
        <v>52</v>
      </c>
      <c r="AY906" s="1" t="s">
        <v>52</v>
      </c>
      <c r="AZ906" s="1" t="s">
        <v>52</v>
      </c>
    </row>
    <row r="907" spans="1:52" ht="30" customHeight="1" x14ac:dyDescent="0.3">
      <c r="A907" s="26" t="s">
        <v>1903</v>
      </c>
      <c r="B907" s="26" t="s">
        <v>1900</v>
      </c>
      <c r="C907" s="26" t="s">
        <v>162</v>
      </c>
      <c r="D907" s="27">
        <v>1</v>
      </c>
      <c r="E907" s="29">
        <f>단가대비표!O240</f>
        <v>1603000</v>
      </c>
      <c r="F907" s="32">
        <f t="shared" si="209"/>
        <v>1603000</v>
      </c>
      <c r="G907" s="29">
        <f>단가대비표!P240</f>
        <v>0</v>
      </c>
      <c r="H907" s="32">
        <f t="shared" si="210"/>
        <v>0</v>
      </c>
      <c r="I907" s="29">
        <f>단가대비표!V240</f>
        <v>0</v>
      </c>
      <c r="J907" s="32">
        <f t="shared" si="211"/>
        <v>0</v>
      </c>
      <c r="K907" s="29">
        <f t="shared" si="212"/>
        <v>1603000</v>
      </c>
      <c r="L907" s="32">
        <f t="shared" si="213"/>
        <v>1603000</v>
      </c>
      <c r="M907" s="26" t="s">
        <v>1872</v>
      </c>
      <c r="N907" s="1" t="s">
        <v>552</v>
      </c>
      <c r="O907" s="1" t="s">
        <v>1904</v>
      </c>
      <c r="P907" s="1" t="s">
        <v>64</v>
      </c>
      <c r="Q907" s="1" t="s">
        <v>64</v>
      </c>
      <c r="R907" s="1" t="s">
        <v>63</v>
      </c>
      <c r="AV907" s="1" t="s">
        <v>52</v>
      </c>
      <c r="AW907" s="1" t="s">
        <v>1905</v>
      </c>
      <c r="AX907" s="1" t="s">
        <v>52</v>
      </c>
      <c r="AY907" s="1" t="s">
        <v>52</v>
      </c>
      <c r="AZ907" s="1" t="s">
        <v>52</v>
      </c>
    </row>
    <row r="908" spans="1:52" ht="30" customHeight="1" x14ac:dyDescent="0.3">
      <c r="A908" s="26" t="s">
        <v>1906</v>
      </c>
      <c r="B908" s="26" t="s">
        <v>1900</v>
      </c>
      <c r="C908" s="26" t="s">
        <v>162</v>
      </c>
      <c r="D908" s="27">
        <v>1</v>
      </c>
      <c r="E908" s="29">
        <f>단가대비표!O241</f>
        <v>1603000</v>
      </c>
      <c r="F908" s="32">
        <f t="shared" si="209"/>
        <v>1603000</v>
      </c>
      <c r="G908" s="29">
        <f>단가대비표!P241</f>
        <v>0</v>
      </c>
      <c r="H908" s="32">
        <f t="shared" si="210"/>
        <v>0</v>
      </c>
      <c r="I908" s="29">
        <f>단가대비표!V241</f>
        <v>0</v>
      </c>
      <c r="J908" s="32">
        <f t="shared" si="211"/>
        <v>0</v>
      </c>
      <c r="K908" s="29">
        <f t="shared" si="212"/>
        <v>1603000</v>
      </c>
      <c r="L908" s="32">
        <f t="shared" si="213"/>
        <v>1603000</v>
      </c>
      <c r="M908" s="26" t="s">
        <v>1872</v>
      </c>
      <c r="N908" s="1" t="s">
        <v>552</v>
      </c>
      <c r="O908" s="1" t="s">
        <v>1907</v>
      </c>
      <c r="P908" s="1" t="s">
        <v>64</v>
      </c>
      <c r="Q908" s="1" t="s">
        <v>64</v>
      </c>
      <c r="R908" s="1" t="s">
        <v>63</v>
      </c>
      <c r="AV908" s="1" t="s">
        <v>52</v>
      </c>
      <c r="AW908" s="1" t="s">
        <v>1908</v>
      </c>
      <c r="AX908" s="1" t="s">
        <v>52</v>
      </c>
      <c r="AY908" s="1" t="s">
        <v>52</v>
      </c>
      <c r="AZ908" s="1" t="s">
        <v>52</v>
      </c>
    </row>
    <row r="909" spans="1:52" ht="30" customHeight="1" x14ac:dyDescent="0.3">
      <c r="A909" s="26" t="s">
        <v>1899</v>
      </c>
      <c r="B909" s="26" t="s">
        <v>1900</v>
      </c>
      <c r="C909" s="26" t="s">
        <v>162</v>
      </c>
      <c r="D909" s="27">
        <v>1</v>
      </c>
      <c r="E909" s="29">
        <f>단가대비표!O239</f>
        <v>1603000</v>
      </c>
      <c r="F909" s="32">
        <f t="shared" si="209"/>
        <v>1603000</v>
      </c>
      <c r="G909" s="29">
        <f>단가대비표!P239</f>
        <v>0</v>
      </c>
      <c r="H909" s="32">
        <f t="shared" si="210"/>
        <v>0</v>
      </c>
      <c r="I909" s="29">
        <f>단가대비표!V239</f>
        <v>0</v>
      </c>
      <c r="J909" s="32">
        <f t="shared" si="211"/>
        <v>0</v>
      </c>
      <c r="K909" s="29">
        <f t="shared" si="212"/>
        <v>1603000</v>
      </c>
      <c r="L909" s="32">
        <f t="shared" si="213"/>
        <v>1603000</v>
      </c>
      <c r="M909" s="26" t="s">
        <v>1872</v>
      </c>
      <c r="N909" s="1" t="s">
        <v>552</v>
      </c>
      <c r="O909" s="1" t="s">
        <v>1901</v>
      </c>
      <c r="P909" s="1" t="s">
        <v>64</v>
      </c>
      <c r="Q909" s="1" t="s">
        <v>64</v>
      </c>
      <c r="R909" s="1" t="s">
        <v>63</v>
      </c>
      <c r="AV909" s="1" t="s">
        <v>52</v>
      </c>
      <c r="AW909" s="1" t="s">
        <v>1902</v>
      </c>
      <c r="AX909" s="1" t="s">
        <v>52</v>
      </c>
      <c r="AY909" s="1" t="s">
        <v>52</v>
      </c>
      <c r="AZ909" s="1" t="s">
        <v>52</v>
      </c>
    </row>
    <row r="910" spans="1:52" ht="30" customHeight="1" x14ac:dyDescent="0.3">
      <c r="A910" s="26" t="s">
        <v>1903</v>
      </c>
      <c r="B910" s="26" t="s">
        <v>1900</v>
      </c>
      <c r="C910" s="26" t="s">
        <v>162</v>
      </c>
      <c r="D910" s="27">
        <v>1</v>
      </c>
      <c r="E910" s="29">
        <f>단가대비표!O240</f>
        <v>1603000</v>
      </c>
      <c r="F910" s="32">
        <f t="shared" si="209"/>
        <v>1603000</v>
      </c>
      <c r="G910" s="29">
        <f>단가대비표!P240</f>
        <v>0</v>
      </c>
      <c r="H910" s="32">
        <f t="shared" si="210"/>
        <v>0</v>
      </c>
      <c r="I910" s="29">
        <f>단가대비표!V240</f>
        <v>0</v>
      </c>
      <c r="J910" s="32">
        <f t="shared" si="211"/>
        <v>0</v>
      </c>
      <c r="K910" s="29">
        <f t="shared" si="212"/>
        <v>1603000</v>
      </c>
      <c r="L910" s="32">
        <f t="shared" si="213"/>
        <v>1603000</v>
      </c>
      <c r="M910" s="26" t="s">
        <v>1872</v>
      </c>
      <c r="N910" s="1" t="s">
        <v>552</v>
      </c>
      <c r="O910" s="1" t="s">
        <v>1904</v>
      </c>
      <c r="P910" s="1" t="s">
        <v>64</v>
      </c>
      <c r="Q910" s="1" t="s">
        <v>64</v>
      </c>
      <c r="R910" s="1" t="s">
        <v>63</v>
      </c>
      <c r="AV910" s="1" t="s">
        <v>52</v>
      </c>
      <c r="AW910" s="1" t="s">
        <v>1905</v>
      </c>
      <c r="AX910" s="1" t="s">
        <v>52</v>
      </c>
      <c r="AY910" s="1" t="s">
        <v>52</v>
      </c>
      <c r="AZ910" s="1" t="s">
        <v>52</v>
      </c>
    </row>
    <row r="911" spans="1:52" ht="30" customHeight="1" x14ac:dyDescent="0.3">
      <c r="A911" s="26" t="s">
        <v>1906</v>
      </c>
      <c r="B911" s="26" t="s">
        <v>1900</v>
      </c>
      <c r="C911" s="26" t="s">
        <v>162</v>
      </c>
      <c r="D911" s="27">
        <v>1</v>
      </c>
      <c r="E911" s="29">
        <f>단가대비표!O241</f>
        <v>1603000</v>
      </c>
      <c r="F911" s="32">
        <f t="shared" si="209"/>
        <v>1603000</v>
      </c>
      <c r="G911" s="29">
        <f>단가대비표!P241</f>
        <v>0</v>
      </c>
      <c r="H911" s="32">
        <f t="shared" si="210"/>
        <v>0</v>
      </c>
      <c r="I911" s="29">
        <f>단가대비표!V241</f>
        <v>0</v>
      </c>
      <c r="J911" s="32">
        <f t="shared" si="211"/>
        <v>0</v>
      </c>
      <c r="K911" s="29">
        <f t="shared" si="212"/>
        <v>1603000</v>
      </c>
      <c r="L911" s="32">
        <f t="shared" si="213"/>
        <v>1603000</v>
      </c>
      <c r="M911" s="26" t="s">
        <v>1872</v>
      </c>
      <c r="N911" s="1" t="s">
        <v>552</v>
      </c>
      <c r="O911" s="1" t="s">
        <v>1907</v>
      </c>
      <c r="P911" s="1" t="s">
        <v>64</v>
      </c>
      <c r="Q911" s="1" t="s">
        <v>64</v>
      </c>
      <c r="R911" s="1" t="s">
        <v>63</v>
      </c>
      <c r="AV911" s="1" t="s">
        <v>52</v>
      </c>
      <c r="AW911" s="1" t="s">
        <v>1908</v>
      </c>
      <c r="AX911" s="1" t="s">
        <v>52</v>
      </c>
      <c r="AY911" s="1" t="s">
        <v>52</v>
      </c>
      <c r="AZ911" s="1" t="s">
        <v>52</v>
      </c>
    </row>
    <row r="912" spans="1:52" ht="30" customHeight="1" x14ac:dyDescent="0.3">
      <c r="A912" s="26" t="s">
        <v>1899</v>
      </c>
      <c r="B912" s="26" t="s">
        <v>1900</v>
      </c>
      <c r="C912" s="26" t="s">
        <v>162</v>
      </c>
      <c r="D912" s="27">
        <v>1</v>
      </c>
      <c r="E912" s="29">
        <f>단가대비표!O239</f>
        <v>1603000</v>
      </c>
      <c r="F912" s="32">
        <f t="shared" si="209"/>
        <v>1603000</v>
      </c>
      <c r="G912" s="29">
        <f>단가대비표!P239</f>
        <v>0</v>
      </c>
      <c r="H912" s="32">
        <f t="shared" si="210"/>
        <v>0</v>
      </c>
      <c r="I912" s="29">
        <f>단가대비표!V239</f>
        <v>0</v>
      </c>
      <c r="J912" s="32">
        <f t="shared" si="211"/>
        <v>0</v>
      </c>
      <c r="K912" s="29">
        <f t="shared" si="212"/>
        <v>1603000</v>
      </c>
      <c r="L912" s="32">
        <f t="shared" si="213"/>
        <v>1603000</v>
      </c>
      <c r="M912" s="26" t="s">
        <v>1872</v>
      </c>
      <c r="N912" s="1" t="s">
        <v>552</v>
      </c>
      <c r="O912" s="1" t="s">
        <v>1901</v>
      </c>
      <c r="P912" s="1" t="s">
        <v>64</v>
      </c>
      <c r="Q912" s="1" t="s">
        <v>64</v>
      </c>
      <c r="R912" s="1" t="s">
        <v>63</v>
      </c>
      <c r="AV912" s="1" t="s">
        <v>52</v>
      </c>
      <c r="AW912" s="1" t="s">
        <v>1902</v>
      </c>
      <c r="AX912" s="1" t="s">
        <v>52</v>
      </c>
      <c r="AY912" s="1" t="s">
        <v>52</v>
      </c>
      <c r="AZ912" s="1" t="s">
        <v>52</v>
      </c>
    </row>
    <row r="913" spans="1:52" ht="30" customHeight="1" x14ac:dyDescent="0.3">
      <c r="A913" s="26" t="s">
        <v>1903</v>
      </c>
      <c r="B913" s="26" t="s">
        <v>1900</v>
      </c>
      <c r="C913" s="26" t="s">
        <v>162</v>
      </c>
      <c r="D913" s="27">
        <v>1</v>
      </c>
      <c r="E913" s="29">
        <f>단가대비표!O240</f>
        <v>1603000</v>
      </c>
      <c r="F913" s="32">
        <f t="shared" si="209"/>
        <v>1603000</v>
      </c>
      <c r="G913" s="29">
        <f>단가대비표!P240</f>
        <v>0</v>
      </c>
      <c r="H913" s="32">
        <f t="shared" si="210"/>
        <v>0</v>
      </c>
      <c r="I913" s="29">
        <f>단가대비표!V240</f>
        <v>0</v>
      </c>
      <c r="J913" s="32">
        <f t="shared" si="211"/>
        <v>0</v>
      </c>
      <c r="K913" s="29">
        <f t="shared" si="212"/>
        <v>1603000</v>
      </c>
      <c r="L913" s="32">
        <f t="shared" si="213"/>
        <v>1603000</v>
      </c>
      <c r="M913" s="26" t="s">
        <v>1872</v>
      </c>
      <c r="N913" s="1" t="s">
        <v>552</v>
      </c>
      <c r="O913" s="1" t="s">
        <v>1904</v>
      </c>
      <c r="P913" s="1" t="s">
        <v>64</v>
      </c>
      <c r="Q913" s="1" t="s">
        <v>64</v>
      </c>
      <c r="R913" s="1" t="s">
        <v>63</v>
      </c>
      <c r="AV913" s="1" t="s">
        <v>52</v>
      </c>
      <c r="AW913" s="1" t="s">
        <v>1905</v>
      </c>
      <c r="AX913" s="1" t="s">
        <v>52</v>
      </c>
      <c r="AY913" s="1" t="s">
        <v>52</v>
      </c>
      <c r="AZ913" s="1" t="s">
        <v>52</v>
      </c>
    </row>
    <row r="914" spans="1:52" ht="30" customHeight="1" x14ac:dyDescent="0.3">
      <c r="A914" s="26" t="s">
        <v>1906</v>
      </c>
      <c r="B914" s="26" t="s">
        <v>1900</v>
      </c>
      <c r="C914" s="26" t="s">
        <v>162</v>
      </c>
      <c r="D914" s="27">
        <v>1</v>
      </c>
      <c r="E914" s="29">
        <f>단가대비표!O241</f>
        <v>1603000</v>
      </c>
      <c r="F914" s="32">
        <f t="shared" si="209"/>
        <v>1603000</v>
      </c>
      <c r="G914" s="29">
        <f>단가대비표!P241</f>
        <v>0</v>
      </c>
      <c r="H914" s="32">
        <f t="shared" si="210"/>
        <v>0</v>
      </c>
      <c r="I914" s="29">
        <f>단가대비표!V241</f>
        <v>0</v>
      </c>
      <c r="J914" s="32">
        <f t="shared" si="211"/>
        <v>0</v>
      </c>
      <c r="K914" s="29">
        <f t="shared" si="212"/>
        <v>1603000</v>
      </c>
      <c r="L914" s="32">
        <f t="shared" si="213"/>
        <v>1603000</v>
      </c>
      <c r="M914" s="26" t="s">
        <v>1872</v>
      </c>
      <c r="N914" s="1" t="s">
        <v>552</v>
      </c>
      <c r="O914" s="1" t="s">
        <v>1907</v>
      </c>
      <c r="P914" s="1" t="s">
        <v>64</v>
      </c>
      <c r="Q914" s="1" t="s">
        <v>64</v>
      </c>
      <c r="R914" s="1" t="s">
        <v>63</v>
      </c>
      <c r="AV914" s="1" t="s">
        <v>52</v>
      </c>
      <c r="AW914" s="1" t="s">
        <v>1908</v>
      </c>
      <c r="AX914" s="1" t="s">
        <v>52</v>
      </c>
      <c r="AY914" s="1" t="s">
        <v>52</v>
      </c>
      <c r="AZ914" s="1" t="s">
        <v>52</v>
      </c>
    </row>
    <row r="915" spans="1:52" ht="30" customHeight="1" x14ac:dyDescent="0.3">
      <c r="A915" s="26" t="s">
        <v>631</v>
      </c>
      <c r="B915" s="26" t="s">
        <v>52</v>
      </c>
      <c r="C915" s="26" t="s">
        <v>52</v>
      </c>
      <c r="D915" s="27"/>
      <c r="E915" s="29"/>
      <c r="F915" s="32">
        <f>TRUNC(SUMIF(N899:N914, N898, F899:F914),0)</f>
        <v>69623800</v>
      </c>
      <c r="G915" s="29"/>
      <c r="H915" s="32">
        <f>TRUNC(SUMIF(N899:N914, N898, H899:H914),0)</f>
        <v>0</v>
      </c>
      <c r="I915" s="29"/>
      <c r="J915" s="32">
        <f>TRUNC(SUMIF(N899:N914, N898, J899:J914),0)</f>
        <v>0</v>
      </c>
      <c r="K915" s="29"/>
      <c r="L915" s="32">
        <f>F915+H915+J915</f>
        <v>69623800</v>
      </c>
      <c r="M915" s="26" t="s">
        <v>52</v>
      </c>
      <c r="N915" s="1" t="s">
        <v>166</v>
      </c>
      <c r="O915" s="1" t="s">
        <v>166</v>
      </c>
      <c r="P915" s="1" t="s">
        <v>52</v>
      </c>
      <c r="Q915" s="1" t="s">
        <v>52</v>
      </c>
      <c r="R915" s="1" t="s">
        <v>52</v>
      </c>
      <c r="AV915" s="1" t="s">
        <v>52</v>
      </c>
      <c r="AW915" s="1" t="s">
        <v>52</v>
      </c>
      <c r="AX915" s="1" t="s">
        <v>52</v>
      </c>
      <c r="AY915" s="1" t="s">
        <v>52</v>
      </c>
      <c r="AZ915" s="1" t="s">
        <v>52</v>
      </c>
    </row>
  </sheetData>
  <mergeCells count="45">
    <mergeCell ref="AU2:AU3"/>
    <mergeCell ref="AV2:AV3"/>
    <mergeCell ref="AW2:AW3"/>
    <mergeCell ref="AO2:AO3"/>
    <mergeCell ref="AP2:AP3"/>
    <mergeCell ref="AQ2:AQ3"/>
    <mergeCell ref="AR2:AR3"/>
    <mergeCell ref="AS2:AS3"/>
    <mergeCell ref="AT2:AT3"/>
    <mergeCell ref="AN2:AN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B2:AB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P2:P3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</mergeCells>
  <phoneticPr fontId="3" type="noConversion"/>
  <pageMargins left="0.78740157480314954" right="0" top="0.39370078740157477" bottom="0.39370078740157477" header="0" footer="0"/>
  <pageSetup paperSize="9" scale="6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241"/>
  <sheetViews>
    <sheetView topLeftCell="B1" workbookViewId="0"/>
  </sheetViews>
  <sheetFormatPr defaultRowHeight="16.5" x14ac:dyDescent="0.3"/>
  <cols>
    <col min="1" max="1" width="12.625" hidden="1" customWidth="1"/>
    <col min="2" max="3" width="30.625" customWidth="1"/>
    <col min="4" max="4" width="4.625" customWidth="1"/>
    <col min="5" max="5" width="13.625" customWidth="1"/>
    <col min="6" max="6" width="4.625" customWidth="1"/>
    <col min="7" max="7" width="13.625" customWidth="1"/>
    <col min="8" max="8" width="4.625" customWidth="1"/>
    <col min="9" max="9" width="13.625" customWidth="1"/>
    <col min="10" max="10" width="4.625" customWidth="1"/>
    <col min="11" max="11" width="13.625" customWidth="1"/>
    <col min="12" max="12" width="4.625" customWidth="1"/>
    <col min="13" max="13" width="13.625" customWidth="1"/>
    <col min="14" max="14" width="4.625" customWidth="1"/>
    <col min="15" max="22" width="13.625" customWidth="1"/>
    <col min="23" max="23" width="8.625" customWidth="1"/>
    <col min="24" max="24" width="12.625" customWidth="1"/>
    <col min="25" max="27" width="1.625" hidden="1" customWidth="1"/>
    <col min="28" max="28" width="10.625" hidden="1" customWidth="1"/>
  </cols>
  <sheetData>
    <row r="1" spans="1:28" ht="30" customHeight="1" x14ac:dyDescent="0.3">
      <c r="A1" s="205" t="s">
        <v>1909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</row>
    <row r="2" spans="1:28" ht="30" customHeight="1" x14ac:dyDescent="0.3">
      <c r="A2" s="204" t="s">
        <v>1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</row>
    <row r="3" spans="1:28" ht="30" customHeight="1" x14ac:dyDescent="0.3">
      <c r="A3" s="202" t="s">
        <v>586</v>
      </c>
      <c r="B3" s="202" t="s">
        <v>2</v>
      </c>
      <c r="C3" s="202" t="s">
        <v>1910</v>
      </c>
      <c r="D3" s="202" t="s">
        <v>4</v>
      </c>
      <c r="E3" s="202" t="s">
        <v>6</v>
      </c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 t="s">
        <v>588</v>
      </c>
      <c r="Q3" s="202" t="s">
        <v>589</v>
      </c>
      <c r="R3" s="202"/>
      <c r="S3" s="202"/>
      <c r="T3" s="202"/>
      <c r="U3" s="202"/>
      <c r="V3" s="202"/>
      <c r="W3" s="202" t="s">
        <v>591</v>
      </c>
      <c r="X3" s="202" t="s">
        <v>12</v>
      </c>
      <c r="Y3" s="204" t="s">
        <v>1918</v>
      </c>
      <c r="Z3" s="204" t="s">
        <v>1919</v>
      </c>
      <c r="AA3" s="204" t="s">
        <v>1920</v>
      </c>
      <c r="AB3" s="204" t="s">
        <v>48</v>
      </c>
    </row>
    <row r="4" spans="1:28" ht="30" customHeight="1" x14ac:dyDescent="0.3">
      <c r="A4" s="202"/>
      <c r="B4" s="202"/>
      <c r="C4" s="202"/>
      <c r="D4" s="202"/>
      <c r="E4" s="7" t="s">
        <v>1911</v>
      </c>
      <c r="F4" s="7" t="s">
        <v>1912</v>
      </c>
      <c r="G4" s="7" t="s">
        <v>1913</v>
      </c>
      <c r="H4" s="7" t="s">
        <v>1912</v>
      </c>
      <c r="I4" s="7" t="s">
        <v>1914</v>
      </c>
      <c r="J4" s="7" t="s">
        <v>1912</v>
      </c>
      <c r="K4" s="7" t="s">
        <v>1915</v>
      </c>
      <c r="L4" s="7" t="s">
        <v>1912</v>
      </c>
      <c r="M4" s="7" t="s">
        <v>1916</v>
      </c>
      <c r="N4" s="7" t="s">
        <v>1912</v>
      </c>
      <c r="O4" s="7" t="s">
        <v>1917</v>
      </c>
      <c r="P4" s="202"/>
      <c r="Q4" s="7" t="s">
        <v>1911</v>
      </c>
      <c r="R4" s="7" t="s">
        <v>1913</v>
      </c>
      <c r="S4" s="7" t="s">
        <v>1914</v>
      </c>
      <c r="T4" s="7" t="s">
        <v>1915</v>
      </c>
      <c r="U4" s="7" t="s">
        <v>1916</v>
      </c>
      <c r="V4" s="7" t="s">
        <v>1917</v>
      </c>
      <c r="W4" s="202"/>
      <c r="X4" s="202"/>
      <c r="Y4" s="204"/>
      <c r="Z4" s="204"/>
      <c r="AA4" s="204"/>
      <c r="AB4" s="204"/>
    </row>
    <row r="5" spans="1:28" ht="30" customHeight="1" x14ac:dyDescent="0.3">
      <c r="A5" s="15" t="s">
        <v>616</v>
      </c>
      <c r="B5" s="15" t="s">
        <v>608</v>
      </c>
      <c r="C5" s="15" t="s">
        <v>609</v>
      </c>
      <c r="D5" s="33" t="s">
        <v>614</v>
      </c>
      <c r="E5" s="34">
        <v>0</v>
      </c>
      <c r="F5" s="15" t="s">
        <v>52</v>
      </c>
      <c r="G5" s="34">
        <v>0</v>
      </c>
      <c r="H5" s="15" t="s">
        <v>1921</v>
      </c>
      <c r="I5" s="34">
        <v>0</v>
      </c>
      <c r="J5" s="15" t="s">
        <v>52</v>
      </c>
      <c r="K5" s="34">
        <v>0</v>
      </c>
      <c r="L5" s="15" t="s">
        <v>52</v>
      </c>
      <c r="M5" s="34">
        <v>0</v>
      </c>
      <c r="N5" s="15" t="s">
        <v>52</v>
      </c>
      <c r="O5" s="34">
        <v>0</v>
      </c>
      <c r="P5" s="34">
        <v>0</v>
      </c>
      <c r="Q5" s="34">
        <v>0</v>
      </c>
      <c r="R5" s="34">
        <v>66538</v>
      </c>
      <c r="S5" s="34">
        <v>0</v>
      </c>
      <c r="T5" s="34">
        <v>0</v>
      </c>
      <c r="U5" s="34">
        <v>0</v>
      </c>
      <c r="V5" s="34">
        <f>SMALL(Q5:U5,COUNTIF(Q5:U5,0)+1)</f>
        <v>66538</v>
      </c>
      <c r="W5" s="15" t="s">
        <v>1922</v>
      </c>
      <c r="X5" s="15" t="s">
        <v>615</v>
      </c>
      <c r="Y5" s="1" t="s">
        <v>52</v>
      </c>
      <c r="Z5" s="1" t="s">
        <v>52</v>
      </c>
      <c r="AA5" s="35"/>
      <c r="AB5" s="1" t="s">
        <v>52</v>
      </c>
    </row>
    <row r="6" spans="1:28" ht="30" customHeight="1" x14ac:dyDescent="0.3">
      <c r="A6" s="15" t="s">
        <v>638</v>
      </c>
      <c r="B6" s="15" t="s">
        <v>636</v>
      </c>
      <c r="C6" s="15" t="s">
        <v>637</v>
      </c>
      <c r="D6" s="33" t="s">
        <v>614</v>
      </c>
      <c r="E6" s="34">
        <v>0</v>
      </c>
      <c r="F6" s="15" t="s">
        <v>52</v>
      </c>
      <c r="G6" s="34">
        <v>0</v>
      </c>
      <c r="H6" s="15" t="s">
        <v>1921</v>
      </c>
      <c r="I6" s="34">
        <v>0</v>
      </c>
      <c r="J6" s="15" t="s">
        <v>52</v>
      </c>
      <c r="K6" s="34">
        <v>0</v>
      </c>
      <c r="L6" s="15" t="s">
        <v>52</v>
      </c>
      <c r="M6" s="34">
        <v>0</v>
      </c>
      <c r="N6" s="15" t="s">
        <v>52</v>
      </c>
      <c r="O6" s="34">
        <v>0</v>
      </c>
      <c r="P6" s="34">
        <v>0</v>
      </c>
      <c r="Q6" s="34">
        <v>0</v>
      </c>
      <c r="R6" s="34">
        <v>117766</v>
      </c>
      <c r="S6" s="34">
        <v>0</v>
      </c>
      <c r="T6" s="34">
        <v>0</v>
      </c>
      <c r="U6" s="34">
        <v>0</v>
      </c>
      <c r="V6" s="34">
        <f>SMALL(Q6:U6,COUNTIF(Q6:U6,0)+1)</f>
        <v>117766</v>
      </c>
      <c r="W6" s="15" t="s">
        <v>1923</v>
      </c>
      <c r="X6" s="15" t="s">
        <v>615</v>
      </c>
      <c r="Y6" s="1" t="s">
        <v>52</v>
      </c>
      <c r="Z6" s="1" t="s">
        <v>52</v>
      </c>
      <c r="AA6" s="35"/>
      <c r="AB6" s="1" t="s">
        <v>52</v>
      </c>
    </row>
    <row r="7" spans="1:28" ht="30" customHeight="1" x14ac:dyDescent="0.3">
      <c r="A7" s="15" t="s">
        <v>651</v>
      </c>
      <c r="B7" s="15" t="s">
        <v>646</v>
      </c>
      <c r="C7" s="15" t="s">
        <v>650</v>
      </c>
      <c r="D7" s="33" t="s">
        <v>614</v>
      </c>
      <c r="E7" s="34">
        <v>0</v>
      </c>
      <c r="F7" s="15" t="s">
        <v>52</v>
      </c>
      <c r="G7" s="34">
        <v>0</v>
      </c>
      <c r="H7" s="15" t="s">
        <v>1924</v>
      </c>
      <c r="I7" s="34">
        <v>0</v>
      </c>
      <c r="J7" s="15" t="s">
        <v>52</v>
      </c>
      <c r="K7" s="34">
        <v>0</v>
      </c>
      <c r="L7" s="15" t="s">
        <v>52</v>
      </c>
      <c r="M7" s="34">
        <v>0</v>
      </c>
      <c r="N7" s="15" t="s">
        <v>52</v>
      </c>
      <c r="O7" s="34">
        <v>0</v>
      </c>
      <c r="P7" s="34">
        <v>0</v>
      </c>
      <c r="Q7" s="34">
        <v>0</v>
      </c>
      <c r="R7" s="34">
        <v>6966</v>
      </c>
      <c r="S7" s="34">
        <v>0</v>
      </c>
      <c r="T7" s="34">
        <v>0</v>
      </c>
      <c r="U7" s="34">
        <v>0</v>
      </c>
      <c r="V7" s="34">
        <f>SMALL(Q7:U7,COUNTIF(Q7:U7,0)+1)</f>
        <v>6966</v>
      </c>
      <c r="W7" s="15" t="s">
        <v>1925</v>
      </c>
      <c r="X7" s="15" t="s">
        <v>615</v>
      </c>
      <c r="Y7" s="1" t="s">
        <v>52</v>
      </c>
      <c r="Z7" s="1" t="s">
        <v>52</v>
      </c>
      <c r="AA7" s="35"/>
      <c r="AB7" s="1" t="s">
        <v>52</v>
      </c>
    </row>
    <row r="8" spans="1:28" ht="30" customHeight="1" x14ac:dyDescent="0.3">
      <c r="A8" s="15" t="s">
        <v>665</v>
      </c>
      <c r="B8" s="15" t="s">
        <v>661</v>
      </c>
      <c r="C8" s="15" t="s">
        <v>662</v>
      </c>
      <c r="D8" s="33" t="s">
        <v>614</v>
      </c>
      <c r="E8" s="34">
        <v>0</v>
      </c>
      <c r="F8" s="15" t="s">
        <v>52</v>
      </c>
      <c r="G8" s="34">
        <v>0</v>
      </c>
      <c r="H8" s="15" t="s">
        <v>1924</v>
      </c>
      <c r="I8" s="34">
        <v>0</v>
      </c>
      <c r="J8" s="15" t="s">
        <v>52</v>
      </c>
      <c r="K8" s="34">
        <v>0</v>
      </c>
      <c r="L8" s="15" t="s">
        <v>52</v>
      </c>
      <c r="M8" s="34">
        <v>0</v>
      </c>
      <c r="N8" s="15" t="s">
        <v>52</v>
      </c>
      <c r="O8" s="34">
        <v>0</v>
      </c>
      <c r="P8" s="34">
        <v>0</v>
      </c>
      <c r="Q8" s="34">
        <v>0</v>
      </c>
      <c r="R8" s="34">
        <v>1418</v>
      </c>
      <c r="S8" s="34">
        <v>0</v>
      </c>
      <c r="T8" s="34">
        <v>0</v>
      </c>
      <c r="U8" s="34">
        <v>0</v>
      </c>
      <c r="V8" s="34">
        <f>SMALL(Q8:U8,COUNTIF(Q8:U8,0)+1)</f>
        <v>1418</v>
      </c>
      <c r="W8" s="15" t="s">
        <v>1926</v>
      </c>
      <c r="X8" s="15" t="s">
        <v>615</v>
      </c>
      <c r="Y8" s="1" t="s">
        <v>52</v>
      </c>
      <c r="Z8" s="1" t="s">
        <v>52</v>
      </c>
      <c r="AA8" s="35"/>
      <c r="AB8" s="1" t="s">
        <v>52</v>
      </c>
    </row>
    <row r="9" spans="1:28" ht="30" customHeight="1" x14ac:dyDescent="0.3">
      <c r="A9" s="15" t="s">
        <v>680</v>
      </c>
      <c r="B9" s="15" t="s">
        <v>676</v>
      </c>
      <c r="C9" s="15" t="s">
        <v>677</v>
      </c>
      <c r="D9" s="33" t="s">
        <v>614</v>
      </c>
      <c r="E9" s="34">
        <v>0</v>
      </c>
      <c r="F9" s="15" t="s">
        <v>52</v>
      </c>
      <c r="G9" s="34">
        <v>0</v>
      </c>
      <c r="H9" s="15" t="s">
        <v>1924</v>
      </c>
      <c r="I9" s="34">
        <v>0</v>
      </c>
      <c r="J9" s="15" t="s">
        <v>52</v>
      </c>
      <c r="K9" s="34">
        <v>0</v>
      </c>
      <c r="L9" s="15" t="s">
        <v>52</v>
      </c>
      <c r="M9" s="34">
        <v>0</v>
      </c>
      <c r="N9" s="15" t="s">
        <v>52</v>
      </c>
      <c r="O9" s="34">
        <v>0</v>
      </c>
      <c r="P9" s="34">
        <v>0</v>
      </c>
      <c r="Q9" s="34">
        <v>0</v>
      </c>
      <c r="R9" s="34">
        <v>136400</v>
      </c>
      <c r="S9" s="34">
        <v>0</v>
      </c>
      <c r="T9" s="34">
        <v>0</v>
      </c>
      <c r="U9" s="34">
        <v>0</v>
      </c>
      <c r="V9" s="34">
        <f>SMALL(Q9:U9,COUNTIF(Q9:U9,0)+1)</f>
        <v>136400</v>
      </c>
      <c r="W9" s="15" t="s">
        <v>1927</v>
      </c>
      <c r="X9" s="15" t="s">
        <v>615</v>
      </c>
      <c r="Y9" s="1" t="s">
        <v>52</v>
      </c>
      <c r="Z9" s="1" t="s">
        <v>52</v>
      </c>
      <c r="AA9" s="35"/>
      <c r="AB9" s="1" t="s">
        <v>52</v>
      </c>
    </row>
    <row r="10" spans="1:28" ht="30" customHeight="1" x14ac:dyDescent="0.3">
      <c r="A10" s="15" t="s">
        <v>999</v>
      </c>
      <c r="B10" s="15" t="s">
        <v>997</v>
      </c>
      <c r="C10" s="15" t="s">
        <v>998</v>
      </c>
      <c r="D10" s="33" t="s">
        <v>148</v>
      </c>
      <c r="E10" s="34">
        <v>0</v>
      </c>
      <c r="F10" s="15" t="s">
        <v>52</v>
      </c>
      <c r="G10" s="34">
        <v>32000</v>
      </c>
      <c r="H10" s="15" t="s">
        <v>1928</v>
      </c>
      <c r="I10" s="34">
        <v>29000</v>
      </c>
      <c r="J10" s="15" t="s">
        <v>1929</v>
      </c>
      <c r="K10" s="34">
        <v>0</v>
      </c>
      <c r="L10" s="15" t="s">
        <v>52</v>
      </c>
      <c r="M10" s="34">
        <v>0</v>
      </c>
      <c r="N10" s="15" t="s">
        <v>52</v>
      </c>
      <c r="O10" s="34">
        <f t="shared" ref="O10:O41" si="0">SMALL(E10:M10,COUNTIF(E10:M10,0)+1)</f>
        <v>29000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15" t="s">
        <v>1930</v>
      </c>
      <c r="X10" s="15" t="s">
        <v>52</v>
      </c>
      <c r="Y10" s="1" t="s">
        <v>52</v>
      </c>
      <c r="Z10" s="1" t="s">
        <v>52</v>
      </c>
      <c r="AA10" s="35"/>
      <c r="AB10" s="1" t="s">
        <v>52</v>
      </c>
    </row>
    <row r="11" spans="1:28" ht="30" customHeight="1" x14ac:dyDescent="0.3">
      <c r="A11" s="15" t="s">
        <v>621</v>
      </c>
      <c r="B11" s="15" t="s">
        <v>618</v>
      </c>
      <c r="C11" s="15" t="s">
        <v>619</v>
      </c>
      <c r="D11" s="33" t="s">
        <v>620</v>
      </c>
      <c r="E11" s="34">
        <v>0</v>
      </c>
      <c r="F11" s="15" t="s">
        <v>52</v>
      </c>
      <c r="G11" s="34">
        <v>1745</v>
      </c>
      <c r="H11" s="15" t="s">
        <v>1931</v>
      </c>
      <c r="I11" s="34">
        <v>1662</v>
      </c>
      <c r="J11" s="15" t="s">
        <v>1932</v>
      </c>
      <c r="K11" s="34">
        <v>1656</v>
      </c>
      <c r="L11" s="15" t="s">
        <v>1933</v>
      </c>
      <c r="M11" s="34">
        <v>0</v>
      </c>
      <c r="N11" s="15" t="s">
        <v>52</v>
      </c>
      <c r="O11" s="34">
        <f t="shared" si="0"/>
        <v>1656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15" t="s">
        <v>1934</v>
      </c>
      <c r="X11" s="15" t="s">
        <v>52</v>
      </c>
      <c r="Y11" s="1" t="s">
        <v>52</v>
      </c>
      <c r="Z11" s="1" t="s">
        <v>52</v>
      </c>
      <c r="AA11" s="35"/>
      <c r="AB11" s="1" t="s">
        <v>52</v>
      </c>
    </row>
    <row r="12" spans="1:28" ht="30" customHeight="1" x14ac:dyDescent="0.3">
      <c r="A12" s="15" t="s">
        <v>669</v>
      </c>
      <c r="B12" s="15" t="s">
        <v>667</v>
      </c>
      <c r="C12" s="15" t="s">
        <v>668</v>
      </c>
      <c r="D12" s="33" t="s">
        <v>620</v>
      </c>
      <c r="E12" s="34">
        <v>0</v>
      </c>
      <c r="F12" s="15" t="s">
        <v>52</v>
      </c>
      <c r="G12" s="34">
        <v>1782</v>
      </c>
      <c r="H12" s="15" t="s">
        <v>1931</v>
      </c>
      <c r="I12" s="34">
        <v>1746</v>
      </c>
      <c r="J12" s="15" t="s">
        <v>1932</v>
      </c>
      <c r="K12" s="34">
        <v>1743</v>
      </c>
      <c r="L12" s="15" t="s">
        <v>1933</v>
      </c>
      <c r="M12" s="34">
        <v>0</v>
      </c>
      <c r="N12" s="15" t="s">
        <v>52</v>
      </c>
      <c r="O12" s="34">
        <f t="shared" si="0"/>
        <v>1743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15" t="s">
        <v>1935</v>
      </c>
      <c r="X12" s="15" t="s">
        <v>52</v>
      </c>
      <c r="Y12" s="1" t="s">
        <v>52</v>
      </c>
      <c r="Z12" s="1" t="s">
        <v>52</v>
      </c>
      <c r="AA12" s="35"/>
      <c r="AB12" s="1" t="s">
        <v>52</v>
      </c>
    </row>
    <row r="13" spans="1:28" ht="30" customHeight="1" x14ac:dyDescent="0.3">
      <c r="A13" s="15" t="s">
        <v>1302</v>
      </c>
      <c r="B13" s="15" t="s">
        <v>87</v>
      </c>
      <c r="C13" s="15" t="s">
        <v>88</v>
      </c>
      <c r="D13" s="33" t="s">
        <v>1022</v>
      </c>
      <c r="E13" s="34">
        <v>1408</v>
      </c>
      <c r="F13" s="15" t="s">
        <v>52</v>
      </c>
      <c r="G13" s="34">
        <v>2207</v>
      </c>
      <c r="H13" s="15" t="s">
        <v>1936</v>
      </c>
      <c r="I13" s="34">
        <v>1765</v>
      </c>
      <c r="J13" s="15" t="s">
        <v>1937</v>
      </c>
      <c r="K13" s="34">
        <v>1912</v>
      </c>
      <c r="L13" s="15" t="s">
        <v>1938</v>
      </c>
      <c r="M13" s="34">
        <v>0</v>
      </c>
      <c r="N13" s="15" t="s">
        <v>52</v>
      </c>
      <c r="O13" s="34">
        <f t="shared" si="0"/>
        <v>1408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15" t="s">
        <v>1939</v>
      </c>
      <c r="X13" s="15" t="s">
        <v>531</v>
      </c>
      <c r="Y13" s="1" t="s">
        <v>52</v>
      </c>
      <c r="Z13" s="1" t="s">
        <v>52</v>
      </c>
      <c r="AA13" s="35"/>
      <c r="AB13" s="1" t="s">
        <v>52</v>
      </c>
    </row>
    <row r="14" spans="1:28" ht="30" customHeight="1" x14ac:dyDescent="0.3">
      <c r="A14" s="15" t="s">
        <v>1308</v>
      </c>
      <c r="B14" s="15" t="s">
        <v>87</v>
      </c>
      <c r="C14" s="15" t="s">
        <v>1079</v>
      </c>
      <c r="D14" s="33" t="s">
        <v>1022</v>
      </c>
      <c r="E14" s="34">
        <v>6038</v>
      </c>
      <c r="F14" s="15" t="s">
        <v>52</v>
      </c>
      <c r="G14" s="34">
        <v>9926</v>
      </c>
      <c r="H14" s="15" t="s">
        <v>1936</v>
      </c>
      <c r="I14" s="34">
        <v>8825</v>
      </c>
      <c r="J14" s="15" t="s">
        <v>1937</v>
      </c>
      <c r="K14" s="34">
        <v>9133</v>
      </c>
      <c r="L14" s="15" t="s">
        <v>1938</v>
      </c>
      <c r="M14" s="34">
        <v>0</v>
      </c>
      <c r="N14" s="15" t="s">
        <v>52</v>
      </c>
      <c r="O14" s="34">
        <f t="shared" si="0"/>
        <v>6038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15" t="s">
        <v>1940</v>
      </c>
      <c r="X14" s="15" t="s">
        <v>531</v>
      </c>
      <c r="Y14" s="1" t="s">
        <v>52</v>
      </c>
      <c r="Z14" s="1" t="s">
        <v>52</v>
      </c>
      <c r="AA14" s="35"/>
      <c r="AB14" s="1" t="s">
        <v>52</v>
      </c>
    </row>
    <row r="15" spans="1:28" ht="30" customHeight="1" x14ac:dyDescent="0.3">
      <c r="A15" s="15" t="s">
        <v>802</v>
      </c>
      <c r="B15" s="15" t="s">
        <v>309</v>
      </c>
      <c r="C15" s="15" t="s">
        <v>310</v>
      </c>
      <c r="D15" s="33" t="s">
        <v>60</v>
      </c>
      <c r="E15" s="34">
        <v>676</v>
      </c>
      <c r="F15" s="15" t="s">
        <v>52</v>
      </c>
      <c r="G15" s="34">
        <v>983</v>
      </c>
      <c r="H15" s="15" t="s">
        <v>1941</v>
      </c>
      <c r="I15" s="34">
        <v>1122</v>
      </c>
      <c r="J15" s="15" t="s">
        <v>1942</v>
      </c>
      <c r="K15" s="34">
        <v>519</v>
      </c>
      <c r="L15" s="15" t="s">
        <v>1943</v>
      </c>
      <c r="M15" s="34">
        <v>0</v>
      </c>
      <c r="N15" s="15" t="s">
        <v>52</v>
      </c>
      <c r="O15" s="34">
        <f t="shared" si="0"/>
        <v>519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15" t="s">
        <v>1944</v>
      </c>
      <c r="X15" s="15" t="s">
        <v>52</v>
      </c>
      <c r="Y15" s="1" t="s">
        <v>52</v>
      </c>
      <c r="Z15" s="1" t="s">
        <v>52</v>
      </c>
      <c r="AA15" s="35"/>
      <c r="AB15" s="1" t="s">
        <v>52</v>
      </c>
    </row>
    <row r="16" spans="1:28" ht="30" customHeight="1" x14ac:dyDescent="0.3">
      <c r="A16" s="15" t="s">
        <v>810</v>
      </c>
      <c r="B16" s="15" t="s">
        <v>309</v>
      </c>
      <c r="C16" s="15" t="s">
        <v>314</v>
      </c>
      <c r="D16" s="33" t="s">
        <v>60</v>
      </c>
      <c r="E16" s="34">
        <v>1006</v>
      </c>
      <c r="F16" s="15" t="s">
        <v>52</v>
      </c>
      <c r="G16" s="34">
        <v>1197</v>
      </c>
      <c r="H16" s="15" t="s">
        <v>1941</v>
      </c>
      <c r="I16" s="34">
        <v>1995</v>
      </c>
      <c r="J16" s="15" t="s">
        <v>1942</v>
      </c>
      <c r="K16" s="34">
        <v>964</v>
      </c>
      <c r="L16" s="15" t="s">
        <v>1943</v>
      </c>
      <c r="M16" s="34">
        <v>0</v>
      </c>
      <c r="N16" s="15" t="s">
        <v>52</v>
      </c>
      <c r="O16" s="34">
        <f t="shared" si="0"/>
        <v>964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15" t="s">
        <v>1945</v>
      </c>
      <c r="X16" s="15" t="s">
        <v>52</v>
      </c>
      <c r="Y16" s="1" t="s">
        <v>52</v>
      </c>
      <c r="Z16" s="1" t="s">
        <v>52</v>
      </c>
      <c r="AA16" s="35"/>
      <c r="AB16" s="1" t="s">
        <v>52</v>
      </c>
    </row>
    <row r="17" spans="1:28" ht="30" customHeight="1" x14ac:dyDescent="0.3">
      <c r="A17" s="15" t="s">
        <v>1283</v>
      </c>
      <c r="B17" s="15" t="s">
        <v>92</v>
      </c>
      <c r="C17" s="15" t="s">
        <v>485</v>
      </c>
      <c r="D17" s="33" t="s">
        <v>60</v>
      </c>
      <c r="E17" s="34">
        <v>400</v>
      </c>
      <c r="F17" s="15" t="s">
        <v>52</v>
      </c>
      <c r="G17" s="34">
        <v>0</v>
      </c>
      <c r="H17" s="15" t="s">
        <v>52</v>
      </c>
      <c r="I17" s="34">
        <v>790</v>
      </c>
      <c r="J17" s="15" t="s">
        <v>1946</v>
      </c>
      <c r="K17" s="34">
        <v>1150</v>
      </c>
      <c r="L17" s="15" t="s">
        <v>1947</v>
      </c>
      <c r="M17" s="34">
        <v>0</v>
      </c>
      <c r="N17" s="15" t="s">
        <v>52</v>
      </c>
      <c r="O17" s="34">
        <f t="shared" si="0"/>
        <v>400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15" t="s">
        <v>1948</v>
      </c>
      <c r="X17" s="15" t="s">
        <v>52</v>
      </c>
      <c r="Y17" s="1" t="s">
        <v>52</v>
      </c>
      <c r="Z17" s="1" t="s">
        <v>52</v>
      </c>
      <c r="AA17" s="35"/>
      <c r="AB17" s="1" t="s">
        <v>52</v>
      </c>
    </row>
    <row r="18" spans="1:28" ht="30" customHeight="1" x14ac:dyDescent="0.3">
      <c r="A18" s="15" t="s">
        <v>1289</v>
      </c>
      <c r="B18" s="15" t="s">
        <v>92</v>
      </c>
      <c r="C18" s="15" t="s">
        <v>199</v>
      </c>
      <c r="D18" s="33" t="s">
        <v>60</v>
      </c>
      <c r="E18" s="34">
        <v>2831</v>
      </c>
      <c r="F18" s="15" t="s">
        <v>52</v>
      </c>
      <c r="G18" s="34">
        <v>0</v>
      </c>
      <c r="H18" s="15" t="s">
        <v>52</v>
      </c>
      <c r="I18" s="34">
        <v>5550</v>
      </c>
      <c r="J18" s="15" t="s">
        <v>1946</v>
      </c>
      <c r="K18" s="34">
        <v>10050</v>
      </c>
      <c r="L18" s="15" t="s">
        <v>1947</v>
      </c>
      <c r="M18" s="34">
        <v>0</v>
      </c>
      <c r="N18" s="15" t="s">
        <v>52</v>
      </c>
      <c r="O18" s="34">
        <f t="shared" si="0"/>
        <v>2831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15" t="s">
        <v>1949</v>
      </c>
      <c r="X18" s="15" t="s">
        <v>52</v>
      </c>
      <c r="Y18" s="1" t="s">
        <v>52</v>
      </c>
      <c r="Z18" s="1" t="s">
        <v>52</v>
      </c>
      <c r="AA18" s="35"/>
      <c r="AB18" s="1" t="s">
        <v>52</v>
      </c>
    </row>
    <row r="19" spans="1:28" ht="30" customHeight="1" x14ac:dyDescent="0.3">
      <c r="A19" s="15" t="s">
        <v>1295</v>
      </c>
      <c r="B19" s="15" t="s">
        <v>92</v>
      </c>
      <c r="C19" s="15" t="s">
        <v>93</v>
      </c>
      <c r="D19" s="33" t="s">
        <v>60</v>
      </c>
      <c r="E19" s="34">
        <v>570</v>
      </c>
      <c r="F19" s="15" t="s">
        <v>52</v>
      </c>
      <c r="G19" s="34">
        <v>0</v>
      </c>
      <c r="H19" s="15" t="s">
        <v>52</v>
      </c>
      <c r="I19" s="34">
        <v>0</v>
      </c>
      <c r="J19" s="15" t="s">
        <v>52</v>
      </c>
      <c r="K19" s="34">
        <v>1370</v>
      </c>
      <c r="L19" s="15" t="s">
        <v>1947</v>
      </c>
      <c r="M19" s="34">
        <v>0</v>
      </c>
      <c r="N19" s="15" t="s">
        <v>52</v>
      </c>
      <c r="O19" s="34">
        <f t="shared" si="0"/>
        <v>570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15" t="s">
        <v>1950</v>
      </c>
      <c r="X19" s="15" t="s">
        <v>52</v>
      </c>
      <c r="Y19" s="1" t="s">
        <v>52</v>
      </c>
      <c r="Z19" s="1" t="s">
        <v>52</v>
      </c>
      <c r="AA19" s="35"/>
      <c r="AB19" s="1" t="s">
        <v>52</v>
      </c>
    </row>
    <row r="20" spans="1:28" ht="30" customHeight="1" x14ac:dyDescent="0.3">
      <c r="A20" s="15" t="s">
        <v>688</v>
      </c>
      <c r="B20" s="15" t="s">
        <v>407</v>
      </c>
      <c r="C20" s="15" t="s">
        <v>408</v>
      </c>
      <c r="D20" s="33" t="s">
        <v>60</v>
      </c>
      <c r="E20" s="34">
        <v>0</v>
      </c>
      <c r="F20" s="15" t="s">
        <v>52</v>
      </c>
      <c r="G20" s="34">
        <v>1167</v>
      </c>
      <c r="H20" s="15" t="s">
        <v>1951</v>
      </c>
      <c r="I20" s="34">
        <v>2587</v>
      </c>
      <c r="J20" s="15" t="s">
        <v>1952</v>
      </c>
      <c r="K20" s="34">
        <v>1224</v>
      </c>
      <c r="L20" s="15" t="s">
        <v>1953</v>
      </c>
      <c r="M20" s="34">
        <v>0</v>
      </c>
      <c r="N20" s="15" t="s">
        <v>52</v>
      </c>
      <c r="O20" s="34">
        <f t="shared" si="0"/>
        <v>1167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15" t="s">
        <v>1954</v>
      </c>
      <c r="X20" s="15" t="s">
        <v>52</v>
      </c>
      <c r="Y20" s="1" t="s">
        <v>52</v>
      </c>
      <c r="Z20" s="1" t="s">
        <v>52</v>
      </c>
      <c r="AA20" s="35"/>
      <c r="AB20" s="1" t="s">
        <v>52</v>
      </c>
    </row>
    <row r="21" spans="1:28" ht="30" customHeight="1" x14ac:dyDescent="0.3">
      <c r="A21" s="15" t="s">
        <v>700</v>
      </c>
      <c r="B21" s="15" t="s">
        <v>407</v>
      </c>
      <c r="C21" s="15" t="s">
        <v>412</v>
      </c>
      <c r="D21" s="33" t="s">
        <v>60</v>
      </c>
      <c r="E21" s="34">
        <v>0</v>
      </c>
      <c r="F21" s="15" t="s">
        <v>52</v>
      </c>
      <c r="G21" s="34">
        <v>1906</v>
      </c>
      <c r="H21" s="15" t="s">
        <v>1951</v>
      </c>
      <c r="I21" s="34">
        <v>0</v>
      </c>
      <c r="J21" s="15" t="s">
        <v>52</v>
      </c>
      <c r="K21" s="34">
        <v>0</v>
      </c>
      <c r="L21" s="15" t="s">
        <v>52</v>
      </c>
      <c r="M21" s="34">
        <v>0</v>
      </c>
      <c r="N21" s="15" t="s">
        <v>52</v>
      </c>
      <c r="O21" s="34">
        <f t="shared" si="0"/>
        <v>1906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15" t="s">
        <v>1955</v>
      </c>
      <c r="X21" s="15" t="s">
        <v>52</v>
      </c>
      <c r="Y21" s="1" t="s">
        <v>52</v>
      </c>
      <c r="Z21" s="1" t="s">
        <v>52</v>
      </c>
      <c r="AA21" s="35"/>
      <c r="AB21" s="1" t="s">
        <v>52</v>
      </c>
    </row>
    <row r="22" spans="1:28" ht="30" customHeight="1" x14ac:dyDescent="0.3">
      <c r="A22" s="15" t="s">
        <v>1016</v>
      </c>
      <c r="B22" s="15" t="s">
        <v>480</v>
      </c>
      <c r="C22" s="15" t="s">
        <v>481</v>
      </c>
      <c r="D22" s="33" t="s">
        <v>60</v>
      </c>
      <c r="E22" s="34">
        <v>3368</v>
      </c>
      <c r="F22" s="15" t="s">
        <v>52</v>
      </c>
      <c r="G22" s="34">
        <v>4352</v>
      </c>
      <c r="H22" s="15" t="s">
        <v>1936</v>
      </c>
      <c r="I22" s="34">
        <v>3724</v>
      </c>
      <c r="J22" s="15" t="s">
        <v>1956</v>
      </c>
      <c r="K22" s="34">
        <v>3933</v>
      </c>
      <c r="L22" s="15" t="s">
        <v>1957</v>
      </c>
      <c r="M22" s="34">
        <v>0</v>
      </c>
      <c r="N22" s="15" t="s">
        <v>52</v>
      </c>
      <c r="O22" s="34">
        <f t="shared" si="0"/>
        <v>3368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15" t="s">
        <v>1958</v>
      </c>
      <c r="X22" s="15" t="s">
        <v>52</v>
      </c>
      <c r="Y22" s="1" t="s">
        <v>52</v>
      </c>
      <c r="Z22" s="1" t="s">
        <v>52</v>
      </c>
      <c r="AA22" s="35"/>
      <c r="AB22" s="1" t="s">
        <v>52</v>
      </c>
    </row>
    <row r="23" spans="1:28" ht="30" customHeight="1" x14ac:dyDescent="0.3">
      <c r="A23" s="15" t="s">
        <v>1023</v>
      </c>
      <c r="B23" s="15" t="s">
        <v>331</v>
      </c>
      <c r="C23" s="15" t="s">
        <v>332</v>
      </c>
      <c r="D23" s="33" t="s">
        <v>1022</v>
      </c>
      <c r="E23" s="34">
        <v>356</v>
      </c>
      <c r="F23" s="15" t="s">
        <v>52</v>
      </c>
      <c r="G23" s="34">
        <v>441</v>
      </c>
      <c r="H23" s="15" t="s">
        <v>1941</v>
      </c>
      <c r="I23" s="34">
        <v>559</v>
      </c>
      <c r="J23" s="15" t="s">
        <v>1937</v>
      </c>
      <c r="K23" s="34">
        <v>397</v>
      </c>
      <c r="L23" s="15" t="s">
        <v>1957</v>
      </c>
      <c r="M23" s="34">
        <v>0</v>
      </c>
      <c r="N23" s="15" t="s">
        <v>52</v>
      </c>
      <c r="O23" s="34">
        <f t="shared" si="0"/>
        <v>356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15" t="s">
        <v>1959</v>
      </c>
      <c r="X23" s="15" t="s">
        <v>52</v>
      </c>
      <c r="Y23" s="1" t="s">
        <v>52</v>
      </c>
      <c r="Z23" s="1" t="s">
        <v>52</v>
      </c>
      <c r="AA23" s="35"/>
      <c r="AB23" s="1" t="s">
        <v>52</v>
      </c>
    </row>
    <row r="24" spans="1:28" ht="30" customHeight="1" x14ac:dyDescent="0.3">
      <c r="A24" s="15" t="s">
        <v>1028</v>
      </c>
      <c r="B24" s="15" t="s">
        <v>331</v>
      </c>
      <c r="C24" s="15" t="s">
        <v>469</v>
      </c>
      <c r="D24" s="33" t="s">
        <v>1022</v>
      </c>
      <c r="E24" s="34">
        <v>544</v>
      </c>
      <c r="F24" s="15" t="s">
        <v>52</v>
      </c>
      <c r="G24" s="34">
        <v>641</v>
      </c>
      <c r="H24" s="15" t="s">
        <v>1941</v>
      </c>
      <c r="I24" s="34">
        <v>902</v>
      </c>
      <c r="J24" s="15" t="s">
        <v>1937</v>
      </c>
      <c r="K24" s="34">
        <v>603</v>
      </c>
      <c r="L24" s="15" t="s">
        <v>1957</v>
      </c>
      <c r="M24" s="34">
        <v>0</v>
      </c>
      <c r="N24" s="15" t="s">
        <v>52</v>
      </c>
      <c r="O24" s="34">
        <f t="shared" si="0"/>
        <v>544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15" t="s">
        <v>1960</v>
      </c>
      <c r="X24" s="15" t="s">
        <v>52</v>
      </c>
      <c r="Y24" s="1" t="s">
        <v>52</v>
      </c>
      <c r="Z24" s="1" t="s">
        <v>52</v>
      </c>
      <c r="AA24" s="35"/>
      <c r="AB24" s="1" t="s">
        <v>52</v>
      </c>
    </row>
    <row r="25" spans="1:28" ht="30" customHeight="1" x14ac:dyDescent="0.3">
      <c r="A25" s="15" t="s">
        <v>785</v>
      </c>
      <c r="B25" s="15" t="s">
        <v>204</v>
      </c>
      <c r="C25" s="15" t="s">
        <v>205</v>
      </c>
      <c r="D25" s="33" t="s">
        <v>60</v>
      </c>
      <c r="E25" s="34">
        <v>0</v>
      </c>
      <c r="F25" s="15" t="s">
        <v>52</v>
      </c>
      <c r="G25" s="34">
        <v>0</v>
      </c>
      <c r="H25" s="15" t="s">
        <v>52</v>
      </c>
      <c r="I25" s="34">
        <v>0</v>
      </c>
      <c r="J25" s="15" t="s">
        <v>52</v>
      </c>
      <c r="K25" s="34">
        <v>1400</v>
      </c>
      <c r="L25" s="15" t="s">
        <v>1961</v>
      </c>
      <c r="M25" s="34">
        <v>1300</v>
      </c>
      <c r="N25" s="15" t="s">
        <v>757</v>
      </c>
      <c r="O25" s="34">
        <f t="shared" si="0"/>
        <v>1300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15" t="s">
        <v>1962</v>
      </c>
      <c r="X25" s="15" t="s">
        <v>52</v>
      </c>
      <c r="Y25" s="1" t="s">
        <v>52</v>
      </c>
      <c r="Z25" s="1" t="s">
        <v>52</v>
      </c>
      <c r="AA25" s="35"/>
      <c r="AB25" s="1" t="s">
        <v>52</v>
      </c>
    </row>
    <row r="26" spans="1:28" ht="30" customHeight="1" x14ac:dyDescent="0.3">
      <c r="A26" s="15" t="s">
        <v>794</v>
      </c>
      <c r="B26" s="15" t="s">
        <v>204</v>
      </c>
      <c r="C26" s="15" t="s">
        <v>209</v>
      </c>
      <c r="D26" s="33" t="s">
        <v>60</v>
      </c>
      <c r="E26" s="34">
        <v>1592</v>
      </c>
      <c r="F26" s="15" t="s">
        <v>52</v>
      </c>
      <c r="G26" s="34">
        <v>1260</v>
      </c>
      <c r="H26" s="15" t="s">
        <v>1951</v>
      </c>
      <c r="I26" s="34">
        <v>2640</v>
      </c>
      <c r="J26" s="15" t="s">
        <v>1963</v>
      </c>
      <c r="K26" s="34">
        <v>2200</v>
      </c>
      <c r="L26" s="15" t="s">
        <v>1961</v>
      </c>
      <c r="M26" s="34">
        <v>2000</v>
      </c>
      <c r="N26" s="15" t="s">
        <v>757</v>
      </c>
      <c r="O26" s="34">
        <f t="shared" si="0"/>
        <v>1260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15" t="s">
        <v>1964</v>
      </c>
      <c r="X26" s="15" t="s">
        <v>52</v>
      </c>
      <c r="Y26" s="1" t="s">
        <v>52</v>
      </c>
      <c r="Z26" s="1" t="s">
        <v>52</v>
      </c>
      <c r="AA26" s="35"/>
      <c r="AB26" s="1" t="s">
        <v>52</v>
      </c>
    </row>
    <row r="27" spans="1:28" ht="30" customHeight="1" x14ac:dyDescent="0.3">
      <c r="A27" s="15" t="s">
        <v>1033</v>
      </c>
      <c r="B27" s="15" t="s">
        <v>344</v>
      </c>
      <c r="C27" s="15" t="s">
        <v>345</v>
      </c>
      <c r="D27" s="33" t="s">
        <v>60</v>
      </c>
      <c r="E27" s="34">
        <v>0</v>
      </c>
      <c r="F27" s="15" t="s">
        <v>52</v>
      </c>
      <c r="G27" s="34">
        <v>0</v>
      </c>
      <c r="H27" s="15" t="s">
        <v>52</v>
      </c>
      <c r="I27" s="34">
        <v>8151</v>
      </c>
      <c r="J27" s="15" t="s">
        <v>1965</v>
      </c>
      <c r="K27" s="34">
        <v>0</v>
      </c>
      <c r="L27" s="15" t="s">
        <v>52</v>
      </c>
      <c r="M27" s="34">
        <v>0</v>
      </c>
      <c r="N27" s="15" t="s">
        <v>52</v>
      </c>
      <c r="O27" s="34">
        <f t="shared" si="0"/>
        <v>8151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  <c r="W27" s="15" t="s">
        <v>1966</v>
      </c>
      <c r="X27" s="15" t="s">
        <v>52</v>
      </c>
      <c r="Y27" s="1" t="s">
        <v>52</v>
      </c>
      <c r="Z27" s="1" t="s">
        <v>52</v>
      </c>
      <c r="AA27" s="35"/>
      <c r="AB27" s="1" t="s">
        <v>52</v>
      </c>
    </row>
    <row r="28" spans="1:28" ht="30" customHeight="1" x14ac:dyDescent="0.3">
      <c r="A28" s="15" t="s">
        <v>1039</v>
      </c>
      <c r="B28" s="15" t="s">
        <v>344</v>
      </c>
      <c r="C28" s="15" t="s">
        <v>349</v>
      </c>
      <c r="D28" s="33" t="s">
        <v>60</v>
      </c>
      <c r="E28" s="34">
        <v>0</v>
      </c>
      <c r="F28" s="15" t="s">
        <v>52</v>
      </c>
      <c r="G28" s="34">
        <v>0</v>
      </c>
      <c r="H28" s="15" t="s">
        <v>52</v>
      </c>
      <c r="I28" s="34">
        <v>15433</v>
      </c>
      <c r="J28" s="15" t="s">
        <v>1965</v>
      </c>
      <c r="K28" s="34">
        <v>0</v>
      </c>
      <c r="L28" s="15" t="s">
        <v>52</v>
      </c>
      <c r="M28" s="34">
        <v>0</v>
      </c>
      <c r="N28" s="15" t="s">
        <v>52</v>
      </c>
      <c r="O28" s="34">
        <f t="shared" si="0"/>
        <v>15433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15" t="s">
        <v>1967</v>
      </c>
      <c r="X28" s="15" t="s">
        <v>52</v>
      </c>
      <c r="Y28" s="1" t="s">
        <v>52</v>
      </c>
      <c r="Z28" s="1" t="s">
        <v>52</v>
      </c>
      <c r="AA28" s="35"/>
      <c r="AB28" s="1" t="s">
        <v>52</v>
      </c>
    </row>
    <row r="29" spans="1:28" ht="30" customHeight="1" x14ac:dyDescent="0.3">
      <c r="A29" s="15" t="s">
        <v>1048</v>
      </c>
      <c r="B29" s="15" t="s">
        <v>1046</v>
      </c>
      <c r="C29" s="15" t="s">
        <v>1047</v>
      </c>
      <c r="D29" s="33" t="s">
        <v>229</v>
      </c>
      <c r="E29" s="34">
        <v>0</v>
      </c>
      <c r="F29" s="15" t="s">
        <v>52</v>
      </c>
      <c r="G29" s="34">
        <v>0</v>
      </c>
      <c r="H29" s="15" t="s">
        <v>52</v>
      </c>
      <c r="I29" s="34">
        <v>95000</v>
      </c>
      <c r="J29" s="15" t="s">
        <v>1968</v>
      </c>
      <c r="K29" s="34">
        <v>0</v>
      </c>
      <c r="L29" s="15" t="s">
        <v>52</v>
      </c>
      <c r="M29" s="34">
        <v>110000</v>
      </c>
      <c r="N29" s="15" t="s">
        <v>1969</v>
      </c>
      <c r="O29" s="34">
        <f t="shared" si="0"/>
        <v>95000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15" t="s">
        <v>1970</v>
      </c>
      <c r="X29" s="15" t="s">
        <v>52</v>
      </c>
      <c r="Y29" s="1" t="s">
        <v>52</v>
      </c>
      <c r="Z29" s="1" t="s">
        <v>52</v>
      </c>
      <c r="AA29" s="35"/>
      <c r="AB29" s="1" t="s">
        <v>52</v>
      </c>
    </row>
    <row r="30" spans="1:28" ht="30" customHeight="1" x14ac:dyDescent="0.3">
      <c r="A30" s="15" t="s">
        <v>1052</v>
      </c>
      <c r="B30" s="15" t="s">
        <v>1050</v>
      </c>
      <c r="C30" s="15" t="s">
        <v>1051</v>
      </c>
      <c r="D30" s="33" t="s">
        <v>229</v>
      </c>
      <c r="E30" s="34">
        <v>0</v>
      </c>
      <c r="F30" s="15" t="s">
        <v>52</v>
      </c>
      <c r="G30" s="34">
        <v>0</v>
      </c>
      <c r="H30" s="15" t="s">
        <v>52</v>
      </c>
      <c r="I30" s="34">
        <v>0</v>
      </c>
      <c r="J30" s="15" t="s">
        <v>52</v>
      </c>
      <c r="K30" s="34">
        <v>470000</v>
      </c>
      <c r="L30" s="15" t="s">
        <v>1971</v>
      </c>
      <c r="M30" s="34">
        <v>0</v>
      </c>
      <c r="N30" s="15" t="s">
        <v>52</v>
      </c>
      <c r="O30" s="34">
        <f t="shared" si="0"/>
        <v>470000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15" t="s">
        <v>1972</v>
      </c>
      <c r="X30" s="15" t="s">
        <v>52</v>
      </c>
      <c r="Y30" s="1" t="s">
        <v>52</v>
      </c>
      <c r="Z30" s="1" t="s">
        <v>52</v>
      </c>
      <c r="AA30" s="35"/>
      <c r="AB30" s="1" t="s">
        <v>52</v>
      </c>
    </row>
    <row r="31" spans="1:28" ht="30" customHeight="1" x14ac:dyDescent="0.3">
      <c r="A31" s="15" t="s">
        <v>1070</v>
      </c>
      <c r="B31" s="15" t="s">
        <v>1068</v>
      </c>
      <c r="C31" s="15" t="s">
        <v>1069</v>
      </c>
      <c r="D31" s="33" t="s">
        <v>133</v>
      </c>
      <c r="E31" s="34">
        <v>982</v>
      </c>
      <c r="F31" s="15" t="s">
        <v>52</v>
      </c>
      <c r="G31" s="34">
        <v>0</v>
      </c>
      <c r="H31" s="15" t="s">
        <v>52</v>
      </c>
      <c r="I31" s="34">
        <v>0</v>
      </c>
      <c r="J31" s="15" t="s">
        <v>52</v>
      </c>
      <c r="K31" s="34">
        <v>1660</v>
      </c>
      <c r="L31" s="15" t="s">
        <v>1973</v>
      </c>
      <c r="M31" s="34">
        <v>0</v>
      </c>
      <c r="N31" s="15" t="s">
        <v>52</v>
      </c>
      <c r="O31" s="34">
        <f t="shared" si="0"/>
        <v>982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  <c r="V31" s="34">
        <v>0</v>
      </c>
      <c r="W31" s="15" t="s">
        <v>1974</v>
      </c>
      <c r="X31" s="15" t="s">
        <v>52</v>
      </c>
      <c r="Y31" s="1" t="s">
        <v>52</v>
      </c>
      <c r="Z31" s="1" t="s">
        <v>52</v>
      </c>
      <c r="AA31" s="35"/>
      <c r="AB31" s="1" t="s">
        <v>52</v>
      </c>
    </row>
    <row r="32" spans="1:28" ht="30" customHeight="1" x14ac:dyDescent="0.3">
      <c r="A32" s="15" t="s">
        <v>726</v>
      </c>
      <c r="B32" s="15" t="s">
        <v>724</v>
      </c>
      <c r="C32" s="15" t="s">
        <v>725</v>
      </c>
      <c r="D32" s="33" t="s">
        <v>133</v>
      </c>
      <c r="E32" s="34">
        <v>0</v>
      </c>
      <c r="F32" s="15" t="s">
        <v>52</v>
      </c>
      <c r="G32" s="34">
        <v>1409</v>
      </c>
      <c r="H32" s="15" t="s">
        <v>1975</v>
      </c>
      <c r="I32" s="34">
        <v>1238</v>
      </c>
      <c r="J32" s="15" t="s">
        <v>1976</v>
      </c>
      <c r="K32" s="34">
        <v>1170</v>
      </c>
      <c r="L32" s="15" t="s">
        <v>1977</v>
      </c>
      <c r="M32" s="34">
        <v>0</v>
      </c>
      <c r="N32" s="15" t="s">
        <v>52</v>
      </c>
      <c r="O32" s="34">
        <f t="shared" si="0"/>
        <v>1170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15" t="s">
        <v>1978</v>
      </c>
      <c r="X32" s="15" t="s">
        <v>52</v>
      </c>
      <c r="Y32" s="1" t="s">
        <v>52</v>
      </c>
      <c r="Z32" s="1" t="s">
        <v>52</v>
      </c>
      <c r="AA32" s="35"/>
      <c r="AB32" s="1" t="s">
        <v>52</v>
      </c>
    </row>
    <row r="33" spans="1:28" ht="30" customHeight="1" x14ac:dyDescent="0.3">
      <c r="A33" s="15" t="s">
        <v>734</v>
      </c>
      <c r="B33" s="15" t="s">
        <v>732</v>
      </c>
      <c r="C33" s="15" t="s">
        <v>733</v>
      </c>
      <c r="D33" s="33" t="s">
        <v>162</v>
      </c>
      <c r="E33" s="34">
        <v>0</v>
      </c>
      <c r="F33" s="15" t="s">
        <v>52</v>
      </c>
      <c r="G33" s="34">
        <v>33.200000000000003</v>
      </c>
      <c r="H33" s="15" t="s">
        <v>1976</v>
      </c>
      <c r="I33" s="34">
        <v>25.2</v>
      </c>
      <c r="J33" s="15" t="s">
        <v>1979</v>
      </c>
      <c r="K33" s="34">
        <v>30</v>
      </c>
      <c r="L33" s="15" t="s">
        <v>1980</v>
      </c>
      <c r="M33" s="34">
        <v>0</v>
      </c>
      <c r="N33" s="15" t="s">
        <v>52</v>
      </c>
      <c r="O33" s="34">
        <f t="shared" si="0"/>
        <v>25.2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15" t="s">
        <v>1981</v>
      </c>
      <c r="X33" s="15" t="s">
        <v>52</v>
      </c>
      <c r="Y33" s="1" t="s">
        <v>52</v>
      </c>
      <c r="Z33" s="1" t="s">
        <v>52</v>
      </c>
      <c r="AA33" s="35"/>
      <c r="AB33" s="1" t="s">
        <v>52</v>
      </c>
    </row>
    <row r="34" spans="1:28" ht="30" customHeight="1" x14ac:dyDescent="0.3">
      <c r="A34" s="15" t="s">
        <v>738</v>
      </c>
      <c r="B34" s="15" t="s">
        <v>736</v>
      </c>
      <c r="C34" s="15" t="s">
        <v>737</v>
      </c>
      <c r="D34" s="33" t="s">
        <v>162</v>
      </c>
      <c r="E34" s="34">
        <v>0</v>
      </c>
      <c r="F34" s="15" t="s">
        <v>52</v>
      </c>
      <c r="G34" s="34">
        <v>11.53</v>
      </c>
      <c r="H34" s="15" t="s">
        <v>1982</v>
      </c>
      <c r="I34" s="34">
        <v>9.3000000000000007</v>
      </c>
      <c r="J34" s="15" t="s">
        <v>1979</v>
      </c>
      <c r="K34" s="34">
        <v>9.6</v>
      </c>
      <c r="L34" s="15" t="s">
        <v>1973</v>
      </c>
      <c r="M34" s="34">
        <v>0</v>
      </c>
      <c r="N34" s="15" t="s">
        <v>52</v>
      </c>
      <c r="O34" s="34">
        <f t="shared" si="0"/>
        <v>9.3000000000000007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15" t="s">
        <v>1983</v>
      </c>
      <c r="X34" s="15" t="s">
        <v>52</v>
      </c>
      <c r="Y34" s="1" t="s">
        <v>52</v>
      </c>
      <c r="Z34" s="1" t="s">
        <v>52</v>
      </c>
      <c r="AA34" s="35"/>
      <c r="AB34" s="1" t="s">
        <v>52</v>
      </c>
    </row>
    <row r="35" spans="1:28" ht="30" customHeight="1" x14ac:dyDescent="0.3">
      <c r="A35" s="15" t="s">
        <v>749</v>
      </c>
      <c r="B35" s="15" t="s">
        <v>747</v>
      </c>
      <c r="C35" s="15" t="s">
        <v>748</v>
      </c>
      <c r="D35" s="33" t="s">
        <v>133</v>
      </c>
      <c r="E35" s="34">
        <v>0</v>
      </c>
      <c r="F35" s="15" t="s">
        <v>52</v>
      </c>
      <c r="G35" s="34">
        <v>160</v>
      </c>
      <c r="H35" s="15" t="s">
        <v>1984</v>
      </c>
      <c r="I35" s="34">
        <v>160</v>
      </c>
      <c r="J35" s="15" t="s">
        <v>1985</v>
      </c>
      <c r="K35" s="34">
        <v>170</v>
      </c>
      <c r="L35" s="15" t="s">
        <v>1973</v>
      </c>
      <c r="M35" s="34">
        <v>0</v>
      </c>
      <c r="N35" s="15" t="s">
        <v>52</v>
      </c>
      <c r="O35" s="34">
        <f t="shared" si="0"/>
        <v>160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15" t="s">
        <v>1986</v>
      </c>
      <c r="X35" s="15" t="s">
        <v>52</v>
      </c>
      <c r="Y35" s="1" t="s">
        <v>52</v>
      </c>
      <c r="Z35" s="1" t="s">
        <v>52</v>
      </c>
      <c r="AA35" s="35"/>
      <c r="AB35" s="1" t="s">
        <v>52</v>
      </c>
    </row>
    <row r="36" spans="1:28" ht="30" customHeight="1" x14ac:dyDescent="0.3">
      <c r="A36" s="15" t="s">
        <v>730</v>
      </c>
      <c r="B36" s="15" t="s">
        <v>728</v>
      </c>
      <c r="C36" s="15" t="s">
        <v>729</v>
      </c>
      <c r="D36" s="33" t="s">
        <v>133</v>
      </c>
      <c r="E36" s="34">
        <v>0</v>
      </c>
      <c r="F36" s="15" t="s">
        <v>52</v>
      </c>
      <c r="G36" s="34">
        <v>120</v>
      </c>
      <c r="H36" s="15" t="s">
        <v>1984</v>
      </c>
      <c r="I36" s="34">
        <v>0</v>
      </c>
      <c r="J36" s="15" t="s">
        <v>52</v>
      </c>
      <c r="K36" s="34">
        <v>0</v>
      </c>
      <c r="L36" s="15" t="s">
        <v>52</v>
      </c>
      <c r="M36" s="34">
        <v>0</v>
      </c>
      <c r="N36" s="15" t="s">
        <v>52</v>
      </c>
      <c r="O36" s="34">
        <f t="shared" si="0"/>
        <v>120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15" t="s">
        <v>1987</v>
      </c>
      <c r="X36" s="15" t="s">
        <v>52</v>
      </c>
      <c r="Y36" s="1" t="s">
        <v>52</v>
      </c>
      <c r="Z36" s="1" t="s">
        <v>52</v>
      </c>
      <c r="AA36" s="35"/>
      <c r="AB36" s="1" t="s">
        <v>52</v>
      </c>
    </row>
    <row r="37" spans="1:28" ht="30" customHeight="1" x14ac:dyDescent="0.3">
      <c r="A37" s="15" t="s">
        <v>918</v>
      </c>
      <c r="B37" s="15" t="s">
        <v>916</v>
      </c>
      <c r="C37" s="15" t="s">
        <v>917</v>
      </c>
      <c r="D37" s="33" t="s">
        <v>229</v>
      </c>
      <c r="E37" s="34">
        <v>63929</v>
      </c>
      <c r="F37" s="15" t="s">
        <v>52</v>
      </c>
      <c r="G37" s="34">
        <v>0</v>
      </c>
      <c r="H37" s="15" t="s">
        <v>52</v>
      </c>
      <c r="I37" s="34">
        <v>0</v>
      </c>
      <c r="J37" s="15" t="s">
        <v>52</v>
      </c>
      <c r="K37" s="34">
        <v>0</v>
      </c>
      <c r="L37" s="15" t="s">
        <v>52</v>
      </c>
      <c r="M37" s="34">
        <v>107000</v>
      </c>
      <c r="N37" s="15" t="s">
        <v>1988</v>
      </c>
      <c r="O37" s="34">
        <f t="shared" si="0"/>
        <v>63929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15" t="s">
        <v>1989</v>
      </c>
      <c r="X37" s="15" t="s">
        <v>52</v>
      </c>
      <c r="Y37" s="1" t="s">
        <v>52</v>
      </c>
      <c r="Z37" s="1" t="s">
        <v>52</v>
      </c>
      <c r="AA37" s="35"/>
      <c r="AB37" s="1" t="s">
        <v>52</v>
      </c>
    </row>
    <row r="38" spans="1:28" ht="30" customHeight="1" x14ac:dyDescent="0.3">
      <c r="A38" s="15" t="s">
        <v>905</v>
      </c>
      <c r="B38" s="15" t="s">
        <v>379</v>
      </c>
      <c r="C38" s="15" t="s">
        <v>380</v>
      </c>
      <c r="D38" s="33" t="s">
        <v>133</v>
      </c>
      <c r="E38" s="34">
        <v>0</v>
      </c>
      <c r="F38" s="15" t="s">
        <v>52</v>
      </c>
      <c r="G38" s="34">
        <v>0</v>
      </c>
      <c r="H38" s="15" t="s">
        <v>52</v>
      </c>
      <c r="I38" s="34">
        <v>17000</v>
      </c>
      <c r="J38" s="15" t="s">
        <v>1990</v>
      </c>
      <c r="K38" s="34">
        <v>0</v>
      </c>
      <c r="L38" s="15" t="s">
        <v>52</v>
      </c>
      <c r="M38" s="34">
        <v>0</v>
      </c>
      <c r="N38" s="15" t="s">
        <v>52</v>
      </c>
      <c r="O38" s="34">
        <f t="shared" si="0"/>
        <v>17000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15" t="s">
        <v>1991</v>
      </c>
      <c r="X38" s="15" t="s">
        <v>52</v>
      </c>
      <c r="Y38" s="1" t="s">
        <v>52</v>
      </c>
      <c r="Z38" s="1" t="s">
        <v>52</v>
      </c>
      <c r="AA38" s="35"/>
      <c r="AB38" s="1" t="s">
        <v>52</v>
      </c>
    </row>
    <row r="39" spans="1:28" ht="30" customHeight="1" x14ac:dyDescent="0.3">
      <c r="A39" s="15" t="s">
        <v>1403</v>
      </c>
      <c r="B39" s="15" t="s">
        <v>1401</v>
      </c>
      <c r="C39" s="15" t="s">
        <v>1402</v>
      </c>
      <c r="D39" s="33" t="s">
        <v>133</v>
      </c>
      <c r="E39" s="34">
        <v>2864</v>
      </c>
      <c r="F39" s="15" t="s">
        <v>52</v>
      </c>
      <c r="G39" s="34">
        <v>3370</v>
      </c>
      <c r="H39" s="15" t="s">
        <v>1992</v>
      </c>
      <c r="I39" s="34">
        <v>3520</v>
      </c>
      <c r="J39" s="15" t="s">
        <v>1993</v>
      </c>
      <c r="K39" s="34">
        <v>5800</v>
      </c>
      <c r="L39" s="15" t="s">
        <v>1994</v>
      </c>
      <c r="M39" s="34">
        <v>0</v>
      </c>
      <c r="N39" s="15" t="s">
        <v>52</v>
      </c>
      <c r="O39" s="34">
        <f t="shared" si="0"/>
        <v>2864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15" t="s">
        <v>1995</v>
      </c>
      <c r="X39" s="15" t="s">
        <v>52</v>
      </c>
      <c r="Y39" s="1" t="s">
        <v>52</v>
      </c>
      <c r="Z39" s="1" t="s">
        <v>52</v>
      </c>
      <c r="AA39" s="35"/>
      <c r="AB39" s="1" t="s">
        <v>52</v>
      </c>
    </row>
    <row r="40" spans="1:28" ht="30" customHeight="1" x14ac:dyDescent="0.3">
      <c r="A40" s="15" t="s">
        <v>1409</v>
      </c>
      <c r="B40" s="15" t="s">
        <v>1408</v>
      </c>
      <c r="C40" s="15" t="s">
        <v>273</v>
      </c>
      <c r="D40" s="33" t="s">
        <v>274</v>
      </c>
      <c r="E40" s="34">
        <v>204135</v>
      </c>
      <c r="F40" s="15" t="s">
        <v>52</v>
      </c>
      <c r="G40" s="34">
        <v>327600</v>
      </c>
      <c r="H40" s="15" t="s">
        <v>1996</v>
      </c>
      <c r="I40" s="34">
        <v>273000</v>
      </c>
      <c r="J40" s="15" t="s">
        <v>1997</v>
      </c>
      <c r="K40" s="34">
        <v>0</v>
      </c>
      <c r="L40" s="15" t="s">
        <v>52</v>
      </c>
      <c r="M40" s="34">
        <v>0</v>
      </c>
      <c r="N40" s="15" t="s">
        <v>52</v>
      </c>
      <c r="O40" s="34">
        <f t="shared" si="0"/>
        <v>204135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15" t="s">
        <v>1998</v>
      </c>
      <c r="X40" s="15" t="s">
        <v>52</v>
      </c>
      <c r="Y40" s="1" t="s">
        <v>52</v>
      </c>
      <c r="Z40" s="1" t="s">
        <v>52</v>
      </c>
      <c r="AA40" s="35"/>
      <c r="AB40" s="1" t="s">
        <v>52</v>
      </c>
    </row>
    <row r="41" spans="1:28" ht="30" customHeight="1" x14ac:dyDescent="0.3">
      <c r="A41" s="15" t="s">
        <v>1391</v>
      </c>
      <c r="B41" s="15" t="s">
        <v>1390</v>
      </c>
      <c r="C41" s="15" t="s">
        <v>248</v>
      </c>
      <c r="D41" s="33" t="s">
        <v>133</v>
      </c>
      <c r="E41" s="34">
        <v>603</v>
      </c>
      <c r="F41" s="15" t="s">
        <v>52</v>
      </c>
      <c r="G41" s="34">
        <v>650</v>
      </c>
      <c r="H41" s="15" t="s">
        <v>1992</v>
      </c>
      <c r="I41" s="34">
        <v>700</v>
      </c>
      <c r="J41" s="15" t="s">
        <v>1993</v>
      </c>
      <c r="K41" s="34">
        <v>650</v>
      </c>
      <c r="L41" s="15" t="s">
        <v>1994</v>
      </c>
      <c r="M41" s="34">
        <v>0</v>
      </c>
      <c r="N41" s="15" t="s">
        <v>52</v>
      </c>
      <c r="O41" s="34">
        <f t="shared" si="0"/>
        <v>603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15" t="s">
        <v>1999</v>
      </c>
      <c r="X41" s="15" t="s">
        <v>52</v>
      </c>
      <c r="Y41" s="1" t="s">
        <v>52</v>
      </c>
      <c r="Z41" s="1" t="s">
        <v>52</v>
      </c>
      <c r="AA41" s="35"/>
      <c r="AB41" s="1" t="s">
        <v>52</v>
      </c>
    </row>
    <row r="42" spans="1:28" ht="30" customHeight="1" x14ac:dyDescent="0.3">
      <c r="A42" s="15" t="s">
        <v>1396</v>
      </c>
      <c r="B42" s="15" t="s">
        <v>1390</v>
      </c>
      <c r="C42" s="15" t="s">
        <v>252</v>
      </c>
      <c r="D42" s="33" t="s">
        <v>133</v>
      </c>
      <c r="E42" s="34">
        <v>839</v>
      </c>
      <c r="F42" s="15" t="s">
        <v>52</v>
      </c>
      <c r="G42" s="34">
        <v>920</v>
      </c>
      <c r="H42" s="15" t="s">
        <v>1992</v>
      </c>
      <c r="I42" s="34">
        <v>973</v>
      </c>
      <c r="J42" s="15" t="s">
        <v>1993</v>
      </c>
      <c r="K42" s="34">
        <v>1000</v>
      </c>
      <c r="L42" s="15" t="s">
        <v>1994</v>
      </c>
      <c r="M42" s="34">
        <v>0</v>
      </c>
      <c r="N42" s="15" t="s">
        <v>52</v>
      </c>
      <c r="O42" s="34">
        <f t="shared" ref="O42:O62" si="1">SMALL(E42:M42,COUNTIF(E42:M42,0)+1)</f>
        <v>839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  <c r="V42" s="34">
        <v>0</v>
      </c>
      <c r="W42" s="15" t="s">
        <v>2000</v>
      </c>
      <c r="X42" s="15" t="s">
        <v>52</v>
      </c>
      <c r="Y42" s="1" t="s">
        <v>52</v>
      </c>
      <c r="Z42" s="1" t="s">
        <v>52</v>
      </c>
      <c r="AA42" s="35"/>
      <c r="AB42" s="1" t="s">
        <v>52</v>
      </c>
    </row>
    <row r="43" spans="1:28" ht="30" customHeight="1" x14ac:dyDescent="0.3">
      <c r="A43" s="15" t="s">
        <v>1380</v>
      </c>
      <c r="B43" s="15" t="s">
        <v>1379</v>
      </c>
      <c r="C43" s="15" t="s">
        <v>358</v>
      </c>
      <c r="D43" s="33" t="s">
        <v>133</v>
      </c>
      <c r="E43" s="34">
        <v>638</v>
      </c>
      <c r="F43" s="15" t="s">
        <v>52</v>
      </c>
      <c r="G43" s="34">
        <v>790</v>
      </c>
      <c r="H43" s="15" t="s">
        <v>1992</v>
      </c>
      <c r="I43" s="34">
        <v>845</v>
      </c>
      <c r="J43" s="15" t="s">
        <v>1993</v>
      </c>
      <c r="K43" s="34">
        <v>627</v>
      </c>
      <c r="L43" s="15" t="s">
        <v>2001</v>
      </c>
      <c r="M43" s="34">
        <v>0</v>
      </c>
      <c r="N43" s="15" t="s">
        <v>52</v>
      </c>
      <c r="O43" s="34">
        <f t="shared" si="1"/>
        <v>627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15" t="s">
        <v>2002</v>
      </c>
      <c r="X43" s="15" t="s">
        <v>52</v>
      </c>
      <c r="Y43" s="1" t="s">
        <v>52</v>
      </c>
      <c r="Z43" s="1" t="s">
        <v>52</v>
      </c>
      <c r="AA43" s="35"/>
      <c r="AB43" s="1" t="s">
        <v>52</v>
      </c>
    </row>
    <row r="44" spans="1:28" ht="30" customHeight="1" x14ac:dyDescent="0.3">
      <c r="A44" s="15" t="s">
        <v>1385</v>
      </c>
      <c r="B44" s="15" t="s">
        <v>1379</v>
      </c>
      <c r="C44" s="15" t="s">
        <v>243</v>
      </c>
      <c r="D44" s="33" t="s">
        <v>133</v>
      </c>
      <c r="E44" s="34">
        <v>0</v>
      </c>
      <c r="F44" s="15" t="s">
        <v>52</v>
      </c>
      <c r="G44" s="34">
        <v>0</v>
      </c>
      <c r="H44" s="15" t="s">
        <v>52</v>
      </c>
      <c r="I44" s="34">
        <v>0</v>
      </c>
      <c r="J44" s="15" t="s">
        <v>52</v>
      </c>
      <c r="K44" s="34">
        <v>731</v>
      </c>
      <c r="L44" s="15" t="s">
        <v>2001</v>
      </c>
      <c r="M44" s="34">
        <v>0</v>
      </c>
      <c r="N44" s="15" t="s">
        <v>52</v>
      </c>
      <c r="O44" s="34">
        <f t="shared" si="1"/>
        <v>731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15" t="s">
        <v>2003</v>
      </c>
      <c r="X44" s="15" t="s">
        <v>52</v>
      </c>
      <c r="Y44" s="1" t="s">
        <v>52</v>
      </c>
      <c r="Z44" s="1" t="s">
        <v>52</v>
      </c>
      <c r="AA44" s="35"/>
      <c r="AB44" s="1" t="s">
        <v>52</v>
      </c>
    </row>
    <row r="45" spans="1:28" ht="30" customHeight="1" x14ac:dyDescent="0.3">
      <c r="A45" s="15" t="s">
        <v>389</v>
      </c>
      <c r="B45" s="15" t="s">
        <v>291</v>
      </c>
      <c r="C45" s="15" t="s">
        <v>388</v>
      </c>
      <c r="D45" s="33" t="s">
        <v>133</v>
      </c>
      <c r="E45" s="34">
        <v>0</v>
      </c>
      <c r="F45" s="15" t="s">
        <v>52</v>
      </c>
      <c r="G45" s="34">
        <v>290</v>
      </c>
      <c r="H45" s="15" t="s">
        <v>1992</v>
      </c>
      <c r="I45" s="34">
        <v>343</v>
      </c>
      <c r="J45" s="15" t="s">
        <v>1993</v>
      </c>
      <c r="K45" s="34">
        <v>240</v>
      </c>
      <c r="L45" s="15" t="s">
        <v>2001</v>
      </c>
      <c r="M45" s="34">
        <v>0</v>
      </c>
      <c r="N45" s="15" t="s">
        <v>52</v>
      </c>
      <c r="O45" s="34">
        <f t="shared" si="1"/>
        <v>240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15" t="s">
        <v>2004</v>
      </c>
      <c r="X45" s="15" t="s">
        <v>52</v>
      </c>
      <c r="Y45" s="1" t="s">
        <v>52</v>
      </c>
      <c r="Z45" s="1" t="s">
        <v>52</v>
      </c>
      <c r="AA45" s="35"/>
      <c r="AB45" s="1" t="s">
        <v>52</v>
      </c>
    </row>
    <row r="46" spans="1:28" ht="30" customHeight="1" x14ac:dyDescent="0.3">
      <c r="A46" s="15" t="s">
        <v>293</v>
      </c>
      <c r="B46" s="15" t="s">
        <v>291</v>
      </c>
      <c r="C46" s="15" t="s">
        <v>292</v>
      </c>
      <c r="D46" s="33" t="s">
        <v>133</v>
      </c>
      <c r="E46" s="34">
        <v>0</v>
      </c>
      <c r="F46" s="15" t="s">
        <v>52</v>
      </c>
      <c r="G46" s="34">
        <v>0</v>
      </c>
      <c r="H46" s="15" t="s">
        <v>52</v>
      </c>
      <c r="I46" s="34">
        <v>0</v>
      </c>
      <c r="J46" s="15" t="s">
        <v>52</v>
      </c>
      <c r="K46" s="34">
        <v>240</v>
      </c>
      <c r="L46" s="15" t="s">
        <v>2001</v>
      </c>
      <c r="M46" s="34">
        <v>0</v>
      </c>
      <c r="N46" s="15" t="s">
        <v>52</v>
      </c>
      <c r="O46" s="34">
        <f t="shared" si="1"/>
        <v>240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15" t="s">
        <v>2005</v>
      </c>
      <c r="X46" s="15" t="s">
        <v>52</v>
      </c>
      <c r="Y46" s="1" t="s">
        <v>52</v>
      </c>
      <c r="Z46" s="1" t="s">
        <v>52</v>
      </c>
      <c r="AA46" s="35"/>
      <c r="AB46" s="1" t="s">
        <v>52</v>
      </c>
    </row>
    <row r="47" spans="1:28" ht="30" customHeight="1" x14ac:dyDescent="0.3">
      <c r="A47" s="15" t="s">
        <v>297</v>
      </c>
      <c r="B47" s="15" t="s">
        <v>295</v>
      </c>
      <c r="C47" s="15" t="s">
        <v>296</v>
      </c>
      <c r="D47" s="33" t="s">
        <v>133</v>
      </c>
      <c r="E47" s="34">
        <v>0</v>
      </c>
      <c r="F47" s="15" t="s">
        <v>52</v>
      </c>
      <c r="G47" s="34">
        <v>0</v>
      </c>
      <c r="H47" s="15" t="s">
        <v>52</v>
      </c>
      <c r="I47" s="34">
        <v>452</v>
      </c>
      <c r="J47" s="15" t="s">
        <v>1993</v>
      </c>
      <c r="K47" s="34">
        <v>400</v>
      </c>
      <c r="L47" s="15" t="s">
        <v>1994</v>
      </c>
      <c r="M47" s="34">
        <v>0</v>
      </c>
      <c r="N47" s="15" t="s">
        <v>52</v>
      </c>
      <c r="O47" s="34">
        <f t="shared" si="1"/>
        <v>400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15" t="s">
        <v>2006</v>
      </c>
      <c r="X47" s="15" t="s">
        <v>52</v>
      </c>
      <c r="Y47" s="1" t="s">
        <v>52</v>
      </c>
      <c r="Z47" s="1" t="s">
        <v>52</v>
      </c>
      <c r="AA47" s="35"/>
      <c r="AB47" s="1" t="s">
        <v>52</v>
      </c>
    </row>
    <row r="48" spans="1:28" ht="30" customHeight="1" x14ac:dyDescent="0.3">
      <c r="A48" s="15" t="s">
        <v>847</v>
      </c>
      <c r="B48" s="15" t="s">
        <v>846</v>
      </c>
      <c r="C48" s="15" t="s">
        <v>52</v>
      </c>
      <c r="D48" s="33" t="s">
        <v>133</v>
      </c>
      <c r="E48" s="34">
        <v>0</v>
      </c>
      <c r="F48" s="15" t="s">
        <v>52</v>
      </c>
      <c r="G48" s="34">
        <v>0</v>
      </c>
      <c r="H48" s="15" t="s">
        <v>52</v>
      </c>
      <c r="I48" s="34">
        <v>1550</v>
      </c>
      <c r="J48" s="15" t="s">
        <v>2007</v>
      </c>
      <c r="K48" s="34">
        <v>1550</v>
      </c>
      <c r="L48" s="15" t="s">
        <v>2008</v>
      </c>
      <c r="M48" s="34">
        <v>0</v>
      </c>
      <c r="N48" s="15" t="s">
        <v>52</v>
      </c>
      <c r="O48" s="34">
        <f t="shared" si="1"/>
        <v>1550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15" t="s">
        <v>2009</v>
      </c>
      <c r="X48" s="15" t="s">
        <v>52</v>
      </c>
      <c r="Y48" s="1" t="s">
        <v>52</v>
      </c>
      <c r="Z48" s="1" t="s">
        <v>52</v>
      </c>
      <c r="AA48" s="35"/>
      <c r="AB48" s="1" t="s">
        <v>52</v>
      </c>
    </row>
    <row r="49" spans="1:28" ht="30" customHeight="1" x14ac:dyDescent="0.3">
      <c r="A49" s="15" t="s">
        <v>1101</v>
      </c>
      <c r="B49" s="15" t="s">
        <v>1099</v>
      </c>
      <c r="C49" s="15" t="s">
        <v>1100</v>
      </c>
      <c r="D49" s="33" t="s">
        <v>133</v>
      </c>
      <c r="E49" s="34">
        <v>22135</v>
      </c>
      <c r="F49" s="15" t="s">
        <v>52</v>
      </c>
      <c r="G49" s="34">
        <v>0</v>
      </c>
      <c r="H49" s="15" t="s">
        <v>52</v>
      </c>
      <c r="I49" s="34">
        <v>0</v>
      </c>
      <c r="J49" s="15" t="s">
        <v>52</v>
      </c>
      <c r="K49" s="34">
        <v>0</v>
      </c>
      <c r="L49" s="15" t="s">
        <v>52</v>
      </c>
      <c r="M49" s="34">
        <v>0</v>
      </c>
      <c r="N49" s="15" t="s">
        <v>52</v>
      </c>
      <c r="O49" s="34">
        <f t="shared" si="1"/>
        <v>22135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15" t="s">
        <v>2010</v>
      </c>
      <c r="X49" s="15" t="s">
        <v>52</v>
      </c>
      <c r="Y49" s="1" t="s">
        <v>52</v>
      </c>
      <c r="Z49" s="1" t="s">
        <v>52</v>
      </c>
      <c r="AA49" s="35"/>
      <c r="AB49" s="1" t="s">
        <v>52</v>
      </c>
    </row>
    <row r="50" spans="1:28" ht="30" customHeight="1" x14ac:dyDescent="0.3">
      <c r="A50" s="15" t="s">
        <v>1104</v>
      </c>
      <c r="B50" s="15" t="s">
        <v>1099</v>
      </c>
      <c r="C50" s="15" t="s">
        <v>1103</v>
      </c>
      <c r="D50" s="33" t="s">
        <v>133</v>
      </c>
      <c r="E50" s="34">
        <v>2519</v>
      </c>
      <c r="F50" s="15" t="s">
        <v>52</v>
      </c>
      <c r="G50" s="34">
        <v>0</v>
      </c>
      <c r="H50" s="15" t="s">
        <v>52</v>
      </c>
      <c r="I50" s="34">
        <v>0</v>
      </c>
      <c r="J50" s="15" t="s">
        <v>52</v>
      </c>
      <c r="K50" s="34">
        <v>0</v>
      </c>
      <c r="L50" s="15" t="s">
        <v>52</v>
      </c>
      <c r="M50" s="34">
        <v>0</v>
      </c>
      <c r="N50" s="15" t="s">
        <v>52</v>
      </c>
      <c r="O50" s="34">
        <f t="shared" si="1"/>
        <v>2519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15" t="s">
        <v>2011</v>
      </c>
      <c r="X50" s="15" t="s">
        <v>52</v>
      </c>
      <c r="Y50" s="1" t="s">
        <v>52</v>
      </c>
      <c r="Z50" s="1" t="s">
        <v>52</v>
      </c>
      <c r="AA50" s="35"/>
      <c r="AB50" s="1" t="s">
        <v>52</v>
      </c>
    </row>
    <row r="51" spans="1:28" ht="30" customHeight="1" x14ac:dyDescent="0.3">
      <c r="A51" s="15" t="s">
        <v>930</v>
      </c>
      <c r="B51" s="15" t="s">
        <v>928</v>
      </c>
      <c r="C51" s="15" t="s">
        <v>929</v>
      </c>
      <c r="D51" s="33" t="s">
        <v>133</v>
      </c>
      <c r="E51" s="34">
        <v>1485</v>
      </c>
      <c r="F51" s="15" t="s">
        <v>52</v>
      </c>
      <c r="G51" s="34">
        <v>3160</v>
      </c>
      <c r="H51" s="15" t="s">
        <v>2012</v>
      </c>
      <c r="I51" s="34">
        <v>2567</v>
      </c>
      <c r="J51" s="15" t="s">
        <v>2013</v>
      </c>
      <c r="K51" s="34">
        <v>0</v>
      </c>
      <c r="L51" s="15" t="s">
        <v>52</v>
      </c>
      <c r="M51" s="34">
        <v>0</v>
      </c>
      <c r="N51" s="15" t="s">
        <v>52</v>
      </c>
      <c r="O51" s="34">
        <f t="shared" si="1"/>
        <v>1485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15" t="s">
        <v>2014</v>
      </c>
      <c r="X51" s="15" t="s">
        <v>52</v>
      </c>
      <c r="Y51" s="1" t="s">
        <v>52</v>
      </c>
      <c r="Z51" s="1" t="s">
        <v>52</v>
      </c>
      <c r="AA51" s="35"/>
      <c r="AB51" s="1" t="s">
        <v>52</v>
      </c>
    </row>
    <row r="52" spans="1:28" ht="30" customHeight="1" x14ac:dyDescent="0.3">
      <c r="A52" s="15" t="s">
        <v>841</v>
      </c>
      <c r="B52" s="15" t="s">
        <v>256</v>
      </c>
      <c r="C52" s="15" t="s">
        <v>257</v>
      </c>
      <c r="D52" s="33" t="s">
        <v>133</v>
      </c>
      <c r="E52" s="34">
        <v>2782</v>
      </c>
      <c r="F52" s="15" t="s">
        <v>52</v>
      </c>
      <c r="G52" s="34">
        <v>2480</v>
      </c>
      <c r="H52" s="15" t="s">
        <v>2012</v>
      </c>
      <c r="I52" s="34">
        <v>2750</v>
      </c>
      <c r="J52" s="15" t="s">
        <v>2013</v>
      </c>
      <c r="K52" s="34">
        <v>2750</v>
      </c>
      <c r="L52" s="15" t="s">
        <v>2015</v>
      </c>
      <c r="M52" s="34">
        <v>0</v>
      </c>
      <c r="N52" s="15" t="s">
        <v>52</v>
      </c>
      <c r="O52" s="34">
        <f t="shared" si="1"/>
        <v>2480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15" t="s">
        <v>2016</v>
      </c>
      <c r="X52" s="15" t="s">
        <v>531</v>
      </c>
      <c r="Y52" s="1" t="s">
        <v>52</v>
      </c>
      <c r="Z52" s="1" t="s">
        <v>52</v>
      </c>
      <c r="AA52" s="35"/>
      <c r="AB52" s="1" t="s">
        <v>52</v>
      </c>
    </row>
    <row r="53" spans="1:28" ht="30" customHeight="1" x14ac:dyDescent="0.3">
      <c r="A53" s="15" t="s">
        <v>869</v>
      </c>
      <c r="B53" s="15" t="s">
        <v>324</v>
      </c>
      <c r="C53" s="15" t="s">
        <v>325</v>
      </c>
      <c r="D53" s="33" t="s">
        <v>133</v>
      </c>
      <c r="E53" s="34">
        <v>2347</v>
      </c>
      <c r="F53" s="15" t="s">
        <v>52</v>
      </c>
      <c r="G53" s="34">
        <v>2120</v>
      </c>
      <c r="H53" s="15" t="s">
        <v>2012</v>
      </c>
      <c r="I53" s="34">
        <v>2917</v>
      </c>
      <c r="J53" s="15" t="s">
        <v>2013</v>
      </c>
      <c r="K53" s="34">
        <v>2917</v>
      </c>
      <c r="L53" s="15" t="s">
        <v>2015</v>
      </c>
      <c r="M53" s="34">
        <v>0</v>
      </c>
      <c r="N53" s="15" t="s">
        <v>52</v>
      </c>
      <c r="O53" s="34">
        <f t="shared" si="1"/>
        <v>2120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15" t="s">
        <v>2017</v>
      </c>
      <c r="X53" s="15" t="s">
        <v>52</v>
      </c>
      <c r="Y53" s="1" t="s">
        <v>52</v>
      </c>
      <c r="Z53" s="1" t="s">
        <v>52</v>
      </c>
      <c r="AA53" s="35"/>
      <c r="AB53" s="1" t="s">
        <v>52</v>
      </c>
    </row>
    <row r="54" spans="1:28" ht="30" customHeight="1" x14ac:dyDescent="0.3">
      <c r="A54" s="15" t="s">
        <v>880</v>
      </c>
      <c r="B54" s="15" t="s">
        <v>265</v>
      </c>
      <c r="C54" s="15" t="s">
        <v>266</v>
      </c>
      <c r="D54" s="33" t="s">
        <v>133</v>
      </c>
      <c r="E54" s="34">
        <v>0</v>
      </c>
      <c r="F54" s="15" t="s">
        <v>52</v>
      </c>
      <c r="G54" s="34">
        <v>0</v>
      </c>
      <c r="H54" s="15" t="s">
        <v>52</v>
      </c>
      <c r="I54" s="34">
        <v>9700</v>
      </c>
      <c r="J54" s="15" t="s">
        <v>1965</v>
      </c>
      <c r="K54" s="34">
        <v>9200</v>
      </c>
      <c r="L54" s="15" t="s">
        <v>1961</v>
      </c>
      <c r="M54" s="34">
        <v>8900</v>
      </c>
      <c r="N54" s="15" t="s">
        <v>757</v>
      </c>
      <c r="O54" s="34">
        <f t="shared" si="1"/>
        <v>8900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15" t="s">
        <v>2018</v>
      </c>
      <c r="X54" s="15" t="s">
        <v>52</v>
      </c>
      <c r="Y54" s="1" t="s">
        <v>52</v>
      </c>
      <c r="Z54" s="1" t="s">
        <v>52</v>
      </c>
      <c r="AA54" s="35"/>
      <c r="AB54" s="1" t="s">
        <v>52</v>
      </c>
    </row>
    <row r="55" spans="1:28" ht="30" customHeight="1" x14ac:dyDescent="0.3">
      <c r="A55" s="15" t="s">
        <v>844</v>
      </c>
      <c r="B55" s="15" t="s">
        <v>843</v>
      </c>
      <c r="C55" s="15" t="s">
        <v>52</v>
      </c>
      <c r="D55" s="33" t="s">
        <v>133</v>
      </c>
      <c r="E55" s="34">
        <v>0</v>
      </c>
      <c r="F55" s="15" t="s">
        <v>52</v>
      </c>
      <c r="G55" s="34">
        <v>0</v>
      </c>
      <c r="H55" s="15" t="s">
        <v>52</v>
      </c>
      <c r="I55" s="34">
        <v>517</v>
      </c>
      <c r="J55" s="15" t="s">
        <v>2013</v>
      </c>
      <c r="K55" s="34">
        <v>517</v>
      </c>
      <c r="L55" s="15" t="s">
        <v>2015</v>
      </c>
      <c r="M55" s="34">
        <v>0</v>
      </c>
      <c r="N55" s="15" t="s">
        <v>52</v>
      </c>
      <c r="O55" s="34">
        <f t="shared" si="1"/>
        <v>517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15" t="s">
        <v>2019</v>
      </c>
      <c r="X55" s="15" t="s">
        <v>531</v>
      </c>
      <c r="Y55" s="1" t="s">
        <v>52</v>
      </c>
      <c r="Z55" s="1" t="s">
        <v>52</v>
      </c>
      <c r="AA55" s="35"/>
      <c r="AB55" s="1" t="s">
        <v>52</v>
      </c>
    </row>
    <row r="56" spans="1:28" ht="30" customHeight="1" x14ac:dyDescent="0.3">
      <c r="A56" s="15" t="s">
        <v>1077</v>
      </c>
      <c r="B56" s="15" t="s">
        <v>156</v>
      </c>
      <c r="C56" s="15" t="s">
        <v>1076</v>
      </c>
      <c r="D56" s="33" t="s">
        <v>133</v>
      </c>
      <c r="E56" s="34">
        <v>3310</v>
      </c>
      <c r="F56" s="15" t="s">
        <v>52</v>
      </c>
      <c r="G56" s="34">
        <v>6800</v>
      </c>
      <c r="H56" s="15" t="s">
        <v>1996</v>
      </c>
      <c r="I56" s="34">
        <v>5250</v>
      </c>
      <c r="J56" s="15" t="s">
        <v>1997</v>
      </c>
      <c r="K56" s="34">
        <v>0</v>
      </c>
      <c r="L56" s="15" t="s">
        <v>52</v>
      </c>
      <c r="M56" s="34">
        <v>0</v>
      </c>
      <c r="N56" s="15" t="s">
        <v>52</v>
      </c>
      <c r="O56" s="34">
        <f t="shared" si="1"/>
        <v>3310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15" t="s">
        <v>2020</v>
      </c>
      <c r="X56" s="15" t="s">
        <v>52</v>
      </c>
      <c r="Y56" s="1" t="s">
        <v>52</v>
      </c>
      <c r="Z56" s="1" t="s">
        <v>52</v>
      </c>
      <c r="AA56" s="35"/>
      <c r="AB56" s="1" t="s">
        <v>52</v>
      </c>
    </row>
    <row r="57" spans="1:28" ht="30" customHeight="1" x14ac:dyDescent="0.3">
      <c r="A57" s="15" t="s">
        <v>158</v>
      </c>
      <c r="B57" s="15" t="s">
        <v>156</v>
      </c>
      <c r="C57" s="15" t="s">
        <v>157</v>
      </c>
      <c r="D57" s="33" t="s">
        <v>133</v>
      </c>
      <c r="E57" s="34">
        <v>3873</v>
      </c>
      <c r="F57" s="15" t="s">
        <v>52</v>
      </c>
      <c r="G57" s="34">
        <v>6800</v>
      </c>
      <c r="H57" s="15" t="s">
        <v>1996</v>
      </c>
      <c r="I57" s="34">
        <v>5250</v>
      </c>
      <c r="J57" s="15" t="s">
        <v>1997</v>
      </c>
      <c r="K57" s="34">
        <v>0</v>
      </c>
      <c r="L57" s="15" t="s">
        <v>52</v>
      </c>
      <c r="M57" s="34">
        <v>0</v>
      </c>
      <c r="N57" s="15" t="s">
        <v>52</v>
      </c>
      <c r="O57" s="34">
        <f t="shared" si="1"/>
        <v>3873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15" t="s">
        <v>2021</v>
      </c>
      <c r="X57" s="15" t="s">
        <v>52</v>
      </c>
      <c r="Y57" s="1" t="s">
        <v>52</v>
      </c>
      <c r="Z57" s="1" t="s">
        <v>52</v>
      </c>
      <c r="AA57" s="35"/>
      <c r="AB57" s="1" t="s">
        <v>52</v>
      </c>
    </row>
    <row r="58" spans="1:28" ht="30" customHeight="1" x14ac:dyDescent="0.3">
      <c r="A58" s="15" t="s">
        <v>1414</v>
      </c>
      <c r="B58" s="15" t="s">
        <v>131</v>
      </c>
      <c r="C58" s="15" t="s">
        <v>1072</v>
      </c>
      <c r="D58" s="33" t="s">
        <v>133</v>
      </c>
      <c r="E58" s="34">
        <v>3381</v>
      </c>
      <c r="F58" s="15" t="s">
        <v>52</v>
      </c>
      <c r="G58" s="34">
        <v>5780</v>
      </c>
      <c r="H58" s="15" t="s">
        <v>1996</v>
      </c>
      <c r="I58" s="34">
        <v>3900</v>
      </c>
      <c r="J58" s="15" t="s">
        <v>1997</v>
      </c>
      <c r="K58" s="34">
        <v>0</v>
      </c>
      <c r="L58" s="15" t="s">
        <v>52</v>
      </c>
      <c r="M58" s="34">
        <v>0</v>
      </c>
      <c r="N58" s="15" t="s">
        <v>52</v>
      </c>
      <c r="O58" s="34">
        <f t="shared" si="1"/>
        <v>3381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15" t="s">
        <v>2022</v>
      </c>
      <c r="X58" s="15" t="s">
        <v>52</v>
      </c>
      <c r="Y58" s="1" t="s">
        <v>52</v>
      </c>
      <c r="Z58" s="1" t="s">
        <v>52</v>
      </c>
      <c r="AA58" s="35"/>
      <c r="AB58" s="1" t="s">
        <v>52</v>
      </c>
    </row>
    <row r="59" spans="1:28" ht="30" customHeight="1" x14ac:dyDescent="0.3">
      <c r="A59" s="15" t="s">
        <v>1420</v>
      </c>
      <c r="B59" s="15" t="s">
        <v>131</v>
      </c>
      <c r="C59" s="15" t="s">
        <v>132</v>
      </c>
      <c r="D59" s="33" t="s">
        <v>133</v>
      </c>
      <c r="E59" s="34">
        <v>8712</v>
      </c>
      <c r="F59" s="15" t="s">
        <v>52</v>
      </c>
      <c r="G59" s="34">
        <v>18000</v>
      </c>
      <c r="H59" s="15" t="s">
        <v>2023</v>
      </c>
      <c r="I59" s="34">
        <v>0</v>
      </c>
      <c r="J59" s="15" t="s">
        <v>52</v>
      </c>
      <c r="K59" s="34">
        <v>0</v>
      </c>
      <c r="L59" s="15" t="s">
        <v>52</v>
      </c>
      <c r="M59" s="34">
        <v>0</v>
      </c>
      <c r="N59" s="15" t="s">
        <v>52</v>
      </c>
      <c r="O59" s="34">
        <f t="shared" si="1"/>
        <v>8712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15" t="s">
        <v>2024</v>
      </c>
      <c r="X59" s="15" t="s">
        <v>52</v>
      </c>
      <c r="Y59" s="1" t="s">
        <v>52</v>
      </c>
      <c r="Z59" s="1" t="s">
        <v>52</v>
      </c>
      <c r="AA59" s="35"/>
      <c r="AB59" s="1" t="s">
        <v>52</v>
      </c>
    </row>
    <row r="60" spans="1:28" ht="30" customHeight="1" x14ac:dyDescent="0.3">
      <c r="A60" s="15" t="s">
        <v>1061</v>
      </c>
      <c r="B60" s="15" t="s">
        <v>1059</v>
      </c>
      <c r="C60" s="15" t="s">
        <v>1060</v>
      </c>
      <c r="D60" s="33" t="s">
        <v>162</v>
      </c>
      <c r="E60" s="34">
        <v>0</v>
      </c>
      <c r="F60" s="15" t="s">
        <v>52</v>
      </c>
      <c r="G60" s="34">
        <v>0</v>
      </c>
      <c r="H60" s="15" t="s">
        <v>52</v>
      </c>
      <c r="I60" s="34">
        <v>0</v>
      </c>
      <c r="J60" s="15" t="s">
        <v>52</v>
      </c>
      <c r="K60" s="34">
        <v>2789</v>
      </c>
      <c r="L60" s="15" t="s">
        <v>2025</v>
      </c>
      <c r="M60" s="34">
        <v>0</v>
      </c>
      <c r="N60" s="15" t="s">
        <v>52</v>
      </c>
      <c r="O60" s="34">
        <f t="shared" si="1"/>
        <v>2789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15" t="s">
        <v>2026</v>
      </c>
      <c r="X60" s="15" t="s">
        <v>52</v>
      </c>
      <c r="Y60" s="1" t="s">
        <v>52</v>
      </c>
      <c r="Z60" s="1" t="s">
        <v>52</v>
      </c>
      <c r="AA60" s="35"/>
      <c r="AB60" s="1" t="s">
        <v>52</v>
      </c>
    </row>
    <row r="61" spans="1:28" ht="30" customHeight="1" x14ac:dyDescent="0.3">
      <c r="A61" s="15" t="s">
        <v>1066</v>
      </c>
      <c r="B61" s="15" t="s">
        <v>1063</v>
      </c>
      <c r="C61" s="15" t="s">
        <v>1064</v>
      </c>
      <c r="D61" s="33" t="s">
        <v>162</v>
      </c>
      <c r="E61" s="34">
        <v>0</v>
      </c>
      <c r="F61" s="15" t="s">
        <v>52</v>
      </c>
      <c r="G61" s="34">
        <v>0</v>
      </c>
      <c r="H61" s="15" t="s">
        <v>52</v>
      </c>
      <c r="I61" s="34">
        <v>0</v>
      </c>
      <c r="J61" s="15" t="s">
        <v>52</v>
      </c>
      <c r="K61" s="34">
        <v>8666</v>
      </c>
      <c r="L61" s="15" t="s">
        <v>2025</v>
      </c>
      <c r="M61" s="34">
        <v>0</v>
      </c>
      <c r="N61" s="15" t="s">
        <v>52</v>
      </c>
      <c r="O61" s="34">
        <f t="shared" si="1"/>
        <v>8666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15" t="s">
        <v>2027</v>
      </c>
      <c r="X61" s="15" t="s">
        <v>531</v>
      </c>
      <c r="Y61" s="1" t="s">
        <v>52</v>
      </c>
      <c r="Z61" s="1" t="s">
        <v>52</v>
      </c>
      <c r="AA61" s="35"/>
      <c r="AB61" s="1" t="s">
        <v>52</v>
      </c>
    </row>
    <row r="62" spans="1:28" ht="30" customHeight="1" x14ac:dyDescent="0.3">
      <c r="A62" s="15" t="s">
        <v>163</v>
      </c>
      <c r="B62" s="15" t="s">
        <v>160</v>
      </c>
      <c r="C62" s="15" t="s">
        <v>161</v>
      </c>
      <c r="D62" s="33" t="s">
        <v>162</v>
      </c>
      <c r="E62" s="34">
        <v>0</v>
      </c>
      <c r="F62" s="15" t="s">
        <v>52</v>
      </c>
      <c r="G62" s="34">
        <v>0</v>
      </c>
      <c r="H62" s="15" t="s">
        <v>52</v>
      </c>
      <c r="I62" s="34">
        <v>0</v>
      </c>
      <c r="J62" s="15" t="s">
        <v>52</v>
      </c>
      <c r="K62" s="34">
        <v>0</v>
      </c>
      <c r="L62" s="15" t="s">
        <v>52</v>
      </c>
      <c r="M62" s="34">
        <v>2500</v>
      </c>
      <c r="N62" s="15" t="s">
        <v>52</v>
      </c>
      <c r="O62" s="34">
        <f t="shared" si="1"/>
        <v>2500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15" t="s">
        <v>2028</v>
      </c>
      <c r="X62" s="15" t="s">
        <v>52</v>
      </c>
      <c r="Y62" s="1" t="s">
        <v>52</v>
      </c>
      <c r="Z62" s="1" t="s">
        <v>52</v>
      </c>
      <c r="AA62" s="35"/>
      <c r="AB62" s="1" t="s">
        <v>52</v>
      </c>
    </row>
    <row r="63" spans="1:28" ht="30" customHeight="1" x14ac:dyDescent="0.3">
      <c r="A63" s="15" t="s">
        <v>1337</v>
      </c>
      <c r="B63" s="15" t="s">
        <v>1336</v>
      </c>
      <c r="C63" s="15" t="s">
        <v>214</v>
      </c>
      <c r="D63" s="33" t="s">
        <v>99</v>
      </c>
      <c r="E63" s="34">
        <v>0</v>
      </c>
      <c r="F63" s="15" t="s">
        <v>52</v>
      </c>
      <c r="G63" s="34">
        <v>0</v>
      </c>
      <c r="H63" s="15" t="s">
        <v>52</v>
      </c>
      <c r="I63" s="34">
        <v>0</v>
      </c>
      <c r="J63" s="15" t="s">
        <v>52</v>
      </c>
      <c r="K63" s="34">
        <v>0</v>
      </c>
      <c r="L63" s="15" t="s">
        <v>52</v>
      </c>
      <c r="M63" s="34">
        <v>0</v>
      </c>
      <c r="N63" s="15" t="s">
        <v>52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15" t="s">
        <v>2029</v>
      </c>
      <c r="X63" s="15" t="s">
        <v>52</v>
      </c>
      <c r="Y63" s="1" t="s">
        <v>52</v>
      </c>
      <c r="Z63" s="1" t="s">
        <v>52</v>
      </c>
      <c r="AA63" s="35"/>
      <c r="AB63" s="1" t="s">
        <v>52</v>
      </c>
    </row>
    <row r="64" spans="1:28" ht="30" customHeight="1" x14ac:dyDescent="0.3">
      <c r="A64" s="15" t="s">
        <v>1341</v>
      </c>
      <c r="B64" s="15" t="s">
        <v>1339</v>
      </c>
      <c r="C64" s="15" t="s">
        <v>1340</v>
      </c>
      <c r="D64" s="33" t="s">
        <v>99</v>
      </c>
      <c r="E64" s="34">
        <v>0</v>
      </c>
      <c r="F64" s="15" t="s">
        <v>52</v>
      </c>
      <c r="G64" s="34">
        <v>0</v>
      </c>
      <c r="H64" s="15" t="s">
        <v>52</v>
      </c>
      <c r="I64" s="34">
        <v>0</v>
      </c>
      <c r="J64" s="15" t="s">
        <v>52</v>
      </c>
      <c r="K64" s="34">
        <v>0</v>
      </c>
      <c r="L64" s="15" t="s">
        <v>52</v>
      </c>
      <c r="M64" s="34">
        <v>0</v>
      </c>
      <c r="N64" s="15" t="s">
        <v>52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15" t="s">
        <v>2030</v>
      </c>
      <c r="X64" s="15" t="s">
        <v>52</v>
      </c>
      <c r="Y64" s="1" t="s">
        <v>52</v>
      </c>
      <c r="Z64" s="1" t="s">
        <v>52</v>
      </c>
      <c r="AA64" s="35"/>
      <c r="AB64" s="1" t="s">
        <v>52</v>
      </c>
    </row>
    <row r="65" spans="1:28" ht="30" customHeight="1" x14ac:dyDescent="0.3">
      <c r="A65" s="15" t="s">
        <v>1347</v>
      </c>
      <c r="B65" s="15" t="s">
        <v>1336</v>
      </c>
      <c r="C65" s="15" t="s">
        <v>219</v>
      </c>
      <c r="D65" s="33" t="s">
        <v>99</v>
      </c>
      <c r="E65" s="34">
        <v>0</v>
      </c>
      <c r="F65" s="15" t="s">
        <v>52</v>
      </c>
      <c r="G65" s="34">
        <v>0</v>
      </c>
      <c r="H65" s="15" t="s">
        <v>52</v>
      </c>
      <c r="I65" s="34">
        <v>0</v>
      </c>
      <c r="J65" s="15" t="s">
        <v>52</v>
      </c>
      <c r="K65" s="34">
        <v>0</v>
      </c>
      <c r="L65" s="15" t="s">
        <v>52</v>
      </c>
      <c r="M65" s="34">
        <v>0</v>
      </c>
      <c r="N65" s="15" t="s">
        <v>52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15" t="s">
        <v>2031</v>
      </c>
      <c r="X65" s="15" t="s">
        <v>52</v>
      </c>
      <c r="Y65" s="1" t="s">
        <v>52</v>
      </c>
      <c r="Z65" s="1" t="s">
        <v>52</v>
      </c>
      <c r="AA65" s="35"/>
      <c r="AB65" s="1" t="s">
        <v>52</v>
      </c>
    </row>
    <row r="66" spans="1:28" ht="30" customHeight="1" x14ac:dyDescent="0.3">
      <c r="A66" s="15" t="s">
        <v>1359</v>
      </c>
      <c r="B66" s="15" t="s">
        <v>1357</v>
      </c>
      <c r="C66" s="15" t="s">
        <v>52</v>
      </c>
      <c r="D66" s="33" t="s">
        <v>1358</v>
      </c>
      <c r="E66" s="34">
        <v>0</v>
      </c>
      <c r="F66" s="15" t="s">
        <v>52</v>
      </c>
      <c r="G66" s="34">
        <v>0</v>
      </c>
      <c r="H66" s="15" t="s">
        <v>52</v>
      </c>
      <c r="I66" s="34">
        <v>0</v>
      </c>
      <c r="J66" s="15" t="s">
        <v>52</v>
      </c>
      <c r="K66" s="34">
        <v>0</v>
      </c>
      <c r="L66" s="15" t="s">
        <v>52</v>
      </c>
      <c r="M66" s="34">
        <v>0</v>
      </c>
      <c r="N66" s="15" t="s">
        <v>52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15" t="s">
        <v>2032</v>
      </c>
      <c r="X66" s="15" t="s">
        <v>52</v>
      </c>
      <c r="Y66" s="1" t="s">
        <v>52</v>
      </c>
      <c r="Z66" s="1" t="s">
        <v>52</v>
      </c>
      <c r="AA66" s="35"/>
      <c r="AB66" s="1" t="s">
        <v>52</v>
      </c>
    </row>
    <row r="67" spans="1:28" ht="30" customHeight="1" x14ac:dyDescent="0.3">
      <c r="A67" s="15" t="s">
        <v>1372</v>
      </c>
      <c r="B67" s="15" t="s">
        <v>1370</v>
      </c>
      <c r="C67" s="15" t="s">
        <v>1371</v>
      </c>
      <c r="D67" s="33" t="s">
        <v>1358</v>
      </c>
      <c r="E67" s="34">
        <v>0</v>
      </c>
      <c r="F67" s="15" t="s">
        <v>52</v>
      </c>
      <c r="G67" s="34">
        <v>0</v>
      </c>
      <c r="H67" s="15" t="s">
        <v>52</v>
      </c>
      <c r="I67" s="34">
        <v>0</v>
      </c>
      <c r="J67" s="15" t="s">
        <v>52</v>
      </c>
      <c r="K67" s="34">
        <v>0</v>
      </c>
      <c r="L67" s="15" t="s">
        <v>52</v>
      </c>
      <c r="M67" s="34">
        <v>0</v>
      </c>
      <c r="N67" s="15" t="s">
        <v>52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15" t="s">
        <v>2033</v>
      </c>
      <c r="X67" s="15" t="s">
        <v>52</v>
      </c>
      <c r="Y67" s="1" t="s">
        <v>52</v>
      </c>
      <c r="Z67" s="1" t="s">
        <v>52</v>
      </c>
      <c r="AA67" s="35"/>
      <c r="AB67" s="1" t="s">
        <v>52</v>
      </c>
    </row>
    <row r="68" spans="1:28" ht="30" customHeight="1" x14ac:dyDescent="0.3">
      <c r="A68" s="15" t="s">
        <v>722</v>
      </c>
      <c r="B68" s="15" t="s">
        <v>720</v>
      </c>
      <c r="C68" s="15" t="s">
        <v>721</v>
      </c>
      <c r="D68" s="33" t="s">
        <v>60</v>
      </c>
      <c r="E68" s="34">
        <v>6176</v>
      </c>
      <c r="F68" s="15" t="s">
        <v>52</v>
      </c>
      <c r="G68" s="34">
        <v>10730</v>
      </c>
      <c r="H68" s="15" t="s">
        <v>2034</v>
      </c>
      <c r="I68" s="34">
        <v>0</v>
      </c>
      <c r="J68" s="15" t="s">
        <v>52</v>
      </c>
      <c r="K68" s="34">
        <v>0</v>
      </c>
      <c r="L68" s="15" t="s">
        <v>52</v>
      </c>
      <c r="M68" s="34">
        <v>0</v>
      </c>
      <c r="N68" s="15" t="s">
        <v>52</v>
      </c>
      <c r="O68" s="34">
        <f t="shared" ref="O68:O99" si="2">SMALL(E68:M68,COUNTIF(E68:M68,0)+1)</f>
        <v>6176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15" t="s">
        <v>2035</v>
      </c>
      <c r="X68" s="15" t="s">
        <v>52</v>
      </c>
      <c r="Y68" s="1" t="s">
        <v>52</v>
      </c>
      <c r="Z68" s="1" t="s">
        <v>52</v>
      </c>
      <c r="AA68" s="35"/>
      <c r="AB68" s="1" t="s">
        <v>52</v>
      </c>
    </row>
    <row r="69" spans="1:28" ht="30" customHeight="1" x14ac:dyDescent="0.3">
      <c r="A69" s="15" t="s">
        <v>741</v>
      </c>
      <c r="B69" s="15" t="s">
        <v>720</v>
      </c>
      <c r="C69" s="15" t="s">
        <v>740</v>
      </c>
      <c r="D69" s="33" t="s">
        <v>133</v>
      </c>
      <c r="E69" s="34">
        <v>0</v>
      </c>
      <c r="F69" s="15" t="s">
        <v>52</v>
      </c>
      <c r="G69" s="34">
        <v>0</v>
      </c>
      <c r="H69" s="15" t="s">
        <v>52</v>
      </c>
      <c r="I69" s="34">
        <v>600</v>
      </c>
      <c r="J69" s="15" t="s">
        <v>1965</v>
      </c>
      <c r="K69" s="34">
        <v>600</v>
      </c>
      <c r="L69" s="15" t="s">
        <v>1961</v>
      </c>
      <c r="M69" s="34">
        <v>500</v>
      </c>
      <c r="N69" s="15" t="s">
        <v>757</v>
      </c>
      <c r="O69" s="34">
        <f t="shared" si="2"/>
        <v>500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15" t="s">
        <v>2036</v>
      </c>
      <c r="X69" s="15" t="s">
        <v>52</v>
      </c>
      <c r="Y69" s="1" t="s">
        <v>52</v>
      </c>
      <c r="Z69" s="1" t="s">
        <v>52</v>
      </c>
      <c r="AA69" s="35"/>
      <c r="AB69" s="1" t="s">
        <v>52</v>
      </c>
    </row>
    <row r="70" spans="1:28" ht="30" customHeight="1" x14ac:dyDescent="0.3">
      <c r="A70" s="15" t="s">
        <v>527</v>
      </c>
      <c r="B70" s="15" t="s">
        <v>526</v>
      </c>
      <c r="C70" s="15" t="s">
        <v>508</v>
      </c>
      <c r="D70" s="33" t="s">
        <v>274</v>
      </c>
      <c r="E70" s="34">
        <v>2885</v>
      </c>
      <c r="F70" s="15" t="s">
        <v>52</v>
      </c>
      <c r="G70" s="34">
        <v>5040</v>
      </c>
      <c r="H70" s="15" t="s">
        <v>2037</v>
      </c>
      <c r="I70" s="34">
        <v>4830</v>
      </c>
      <c r="J70" s="15" t="s">
        <v>2038</v>
      </c>
      <c r="K70" s="34">
        <v>0</v>
      </c>
      <c r="L70" s="15" t="s">
        <v>52</v>
      </c>
      <c r="M70" s="34">
        <v>0</v>
      </c>
      <c r="N70" s="15" t="s">
        <v>52</v>
      </c>
      <c r="O70" s="34">
        <f t="shared" si="2"/>
        <v>2885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15" t="s">
        <v>2039</v>
      </c>
      <c r="X70" s="15" t="s">
        <v>52</v>
      </c>
      <c r="Y70" s="1" t="s">
        <v>52</v>
      </c>
      <c r="Z70" s="1" t="s">
        <v>52</v>
      </c>
      <c r="AA70" s="35"/>
      <c r="AB70" s="1" t="s">
        <v>52</v>
      </c>
    </row>
    <row r="71" spans="1:28" ht="30" customHeight="1" x14ac:dyDescent="0.3">
      <c r="A71" s="15" t="s">
        <v>286</v>
      </c>
      <c r="B71" s="15" t="s">
        <v>284</v>
      </c>
      <c r="C71" s="15" t="s">
        <v>285</v>
      </c>
      <c r="D71" s="33" t="s">
        <v>133</v>
      </c>
      <c r="E71" s="34">
        <v>407</v>
      </c>
      <c r="F71" s="15" t="s">
        <v>52</v>
      </c>
      <c r="G71" s="34">
        <v>340</v>
      </c>
      <c r="H71" s="15" t="s">
        <v>2008</v>
      </c>
      <c r="I71" s="34">
        <v>340</v>
      </c>
      <c r="J71" s="15" t="s">
        <v>2040</v>
      </c>
      <c r="K71" s="34">
        <v>0</v>
      </c>
      <c r="L71" s="15" t="s">
        <v>52</v>
      </c>
      <c r="M71" s="34">
        <v>0</v>
      </c>
      <c r="N71" s="15" t="s">
        <v>52</v>
      </c>
      <c r="O71" s="34">
        <f t="shared" si="2"/>
        <v>340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15" t="s">
        <v>2041</v>
      </c>
      <c r="X71" s="15" t="s">
        <v>52</v>
      </c>
      <c r="Y71" s="1" t="s">
        <v>52</v>
      </c>
      <c r="Z71" s="1" t="s">
        <v>52</v>
      </c>
      <c r="AA71" s="35"/>
      <c r="AB71" s="1" t="s">
        <v>52</v>
      </c>
    </row>
    <row r="72" spans="1:28" ht="30" customHeight="1" x14ac:dyDescent="0.3">
      <c r="A72" s="15" t="s">
        <v>289</v>
      </c>
      <c r="B72" s="15" t="s">
        <v>284</v>
      </c>
      <c r="C72" s="15" t="s">
        <v>288</v>
      </c>
      <c r="D72" s="33" t="s">
        <v>133</v>
      </c>
      <c r="E72" s="34">
        <v>600</v>
      </c>
      <c r="F72" s="15" t="s">
        <v>52</v>
      </c>
      <c r="G72" s="34">
        <v>560</v>
      </c>
      <c r="H72" s="15" t="s">
        <v>2008</v>
      </c>
      <c r="I72" s="34">
        <v>560</v>
      </c>
      <c r="J72" s="15" t="s">
        <v>2040</v>
      </c>
      <c r="K72" s="34">
        <v>0</v>
      </c>
      <c r="L72" s="15" t="s">
        <v>52</v>
      </c>
      <c r="M72" s="34">
        <v>0</v>
      </c>
      <c r="N72" s="15" t="s">
        <v>52</v>
      </c>
      <c r="O72" s="34">
        <f t="shared" si="2"/>
        <v>560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15" t="s">
        <v>2042</v>
      </c>
      <c r="X72" s="15" t="s">
        <v>52</v>
      </c>
      <c r="Y72" s="1" t="s">
        <v>52</v>
      </c>
      <c r="Z72" s="1" t="s">
        <v>52</v>
      </c>
      <c r="AA72" s="35"/>
      <c r="AB72" s="1" t="s">
        <v>52</v>
      </c>
    </row>
    <row r="73" spans="1:28" ht="30" customHeight="1" x14ac:dyDescent="0.3">
      <c r="A73" s="15" t="s">
        <v>464</v>
      </c>
      <c r="B73" s="15" t="s">
        <v>284</v>
      </c>
      <c r="C73" s="15" t="s">
        <v>463</v>
      </c>
      <c r="D73" s="33" t="s">
        <v>133</v>
      </c>
      <c r="E73" s="34">
        <v>944</v>
      </c>
      <c r="F73" s="15" t="s">
        <v>52</v>
      </c>
      <c r="G73" s="34">
        <v>880</v>
      </c>
      <c r="H73" s="15" t="s">
        <v>2008</v>
      </c>
      <c r="I73" s="34">
        <v>880</v>
      </c>
      <c r="J73" s="15" t="s">
        <v>2040</v>
      </c>
      <c r="K73" s="34">
        <v>0</v>
      </c>
      <c r="L73" s="15" t="s">
        <v>52</v>
      </c>
      <c r="M73" s="34">
        <v>0</v>
      </c>
      <c r="N73" s="15" t="s">
        <v>52</v>
      </c>
      <c r="O73" s="34">
        <f t="shared" si="2"/>
        <v>880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15" t="s">
        <v>2043</v>
      </c>
      <c r="X73" s="15" t="s">
        <v>52</v>
      </c>
      <c r="Y73" s="1" t="s">
        <v>52</v>
      </c>
      <c r="Z73" s="1" t="s">
        <v>52</v>
      </c>
      <c r="AA73" s="35"/>
      <c r="AB73" s="1" t="s">
        <v>52</v>
      </c>
    </row>
    <row r="74" spans="1:28" ht="30" customHeight="1" x14ac:dyDescent="0.3">
      <c r="A74" s="15" t="s">
        <v>1010</v>
      </c>
      <c r="B74" s="15" t="s">
        <v>392</v>
      </c>
      <c r="C74" s="15" t="s">
        <v>1009</v>
      </c>
      <c r="D74" s="33" t="s">
        <v>133</v>
      </c>
      <c r="E74" s="34">
        <v>0</v>
      </c>
      <c r="F74" s="15" t="s">
        <v>52</v>
      </c>
      <c r="G74" s="34">
        <v>417</v>
      </c>
      <c r="H74" s="15" t="s">
        <v>2044</v>
      </c>
      <c r="I74" s="34">
        <v>417</v>
      </c>
      <c r="J74" s="15" t="s">
        <v>2045</v>
      </c>
      <c r="K74" s="34">
        <v>410</v>
      </c>
      <c r="L74" s="15" t="s">
        <v>2046</v>
      </c>
      <c r="M74" s="34">
        <v>0</v>
      </c>
      <c r="N74" s="15" t="s">
        <v>52</v>
      </c>
      <c r="O74" s="34">
        <f t="shared" si="2"/>
        <v>410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15" t="s">
        <v>2047</v>
      </c>
      <c r="X74" s="15" t="s">
        <v>52</v>
      </c>
      <c r="Y74" s="1" t="s">
        <v>52</v>
      </c>
      <c r="Z74" s="1" t="s">
        <v>52</v>
      </c>
      <c r="AA74" s="35"/>
      <c r="AB74" s="1" t="s">
        <v>52</v>
      </c>
    </row>
    <row r="75" spans="1:28" ht="30" customHeight="1" x14ac:dyDescent="0.3">
      <c r="A75" s="15" t="s">
        <v>1097</v>
      </c>
      <c r="B75" s="15" t="s">
        <v>1095</v>
      </c>
      <c r="C75" s="15" t="s">
        <v>1096</v>
      </c>
      <c r="D75" s="33" t="s">
        <v>133</v>
      </c>
      <c r="E75" s="34">
        <v>9837</v>
      </c>
      <c r="F75" s="15" t="s">
        <v>52</v>
      </c>
      <c r="G75" s="34">
        <v>9130</v>
      </c>
      <c r="H75" s="15" t="s">
        <v>2048</v>
      </c>
      <c r="I75" s="34">
        <v>0</v>
      </c>
      <c r="J75" s="15" t="s">
        <v>52</v>
      </c>
      <c r="K75" s="34">
        <v>0</v>
      </c>
      <c r="L75" s="15" t="s">
        <v>52</v>
      </c>
      <c r="M75" s="34">
        <v>0</v>
      </c>
      <c r="N75" s="15" t="s">
        <v>52</v>
      </c>
      <c r="O75" s="34">
        <f t="shared" si="2"/>
        <v>9130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15" t="s">
        <v>2049</v>
      </c>
      <c r="X75" s="15" t="s">
        <v>52</v>
      </c>
      <c r="Y75" s="1" t="s">
        <v>52</v>
      </c>
      <c r="Z75" s="1" t="s">
        <v>52</v>
      </c>
      <c r="AA75" s="35"/>
      <c r="AB75" s="1" t="s">
        <v>52</v>
      </c>
    </row>
    <row r="76" spans="1:28" ht="30" customHeight="1" x14ac:dyDescent="0.3">
      <c r="A76" s="15" t="s">
        <v>1114</v>
      </c>
      <c r="B76" s="15" t="s">
        <v>1095</v>
      </c>
      <c r="C76" s="15" t="s">
        <v>1113</v>
      </c>
      <c r="D76" s="33" t="s">
        <v>133</v>
      </c>
      <c r="E76" s="34">
        <v>11977</v>
      </c>
      <c r="F76" s="15" t="s">
        <v>52</v>
      </c>
      <c r="G76" s="34">
        <v>11880</v>
      </c>
      <c r="H76" s="15" t="s">
        <v>2048</v>
      </c>
      <c r="I76" s="34">
        <v>0</v>
      </c>
      <c r="J76" s="15" t="s">
        <v>52</v>
      </c>
      <c r="K76" s="34">
        <v>0</v>
      </c>
      <c r="L76" s="15" t="s">
        <v>52</v>
      </c>
      <c r="M76" s="34">
        <v>0</v>
      </c>
      <c r="N76" s="15" t="s">
        <v>52</v>
      </c>
      <c r="O76" s="34">
        <f t="shared" si="2"/>
        <v>11880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15" t="s">
        <v>2050</v>
      </c>
      <c r="X76" s="15" t="s">
        <v>52</v>
      </c>
      <c r="Y76" s="1" t="s">
        <v>52</v>
      </c>
      <c r="Z76" s="1" t="s">
        <v>52</v>
      </c>
      <c r="AA76" s="35"/>
      <c r="AB76" s="1" t="s">
        <v>52</v>
      </c>
    </row>
    <row r="77" spans="1:28" ht="30" customHeight="1" x14ac:dyDescent="0.3">
      <c r="A77" s="15" t="s">
        <v>1126</v>
      </c>
      <c r="B77" s="15" t="s">
        <v>1095</v>
      </c>
      <c r="C77" s="15" t="s">
        <v>1125</v>
      </c>
      <c r="D77" s="33" t="s">
        <v>133</v>
      </c>
      <c r="E77" s="34">
        <v>13645</v>
      </c>
      <c r="F77" s="15" t="s">
        <v>52</v>
      </c>
      <c r="G77" s="34">
        <v>13860</v>
      </c>
      <c r="H77" s="15" t="s">
        <v>2048</v>
      </c>
      <c r="I77" s="34">
        <v>0</v>
      </c>
      <c r="J77" s="15" t="s">
        <v>52</v>
      </c>
      <c r="K77" s="34">
        <v>0</v>
      </c>
      <c r="L77" s="15" t="s">
        <v>52</v>
      </c>
      <c r="M77" s="34">
        <v>0</v>
      </c>
      <c r="N77" s="15" t="s">
        <v>52</v>
      </c>
      <c r="O77" s="34">
        <f t="shared" si="2"/>
        <v>13645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15" t="s">
        <v>2051</v>
      </c>
      <c r="X77" s="15" t="s">
        <v>52</v>
      </c>
      <c r="Y77" s="1" t="s">
        <v>52</v>
      </c>
      <c r="Z77" s="1" t="s">
        <v>52</v>
      </c>
      <c r="AA77" s="35"/>
      <c r="AB77" s="1" t="s">
        <v>52</v>
      </c>
    </row>
    <row r="78" spans="1:28" ht="30" customHeight="1" x14ac:dyDescent="0.3">
      <c r="A78" s="15" t="s">
        <v>1093</v>
      </c>
      <c r="B78" s="15" t="s">
        <v>1091</v>
      </c>
      <c r="C78" s="15" t="s">
        <v>1092</v>
      </c>
      <c r="D78" s="33" t="s">
        <v>133</v>
      </c>
      <c r="E78" s="34">
        <v>1965</v>
      </c>
      <c r="F78" s="15" t="s">
        <v>52</v>
      </c>
      <c r="G78" s="34">
        <v>2250</v>
      </c>
      <c r="H78" s="15" t="s">
        <v>2052</v>
      </c>
      <c r="I78" s="34">
        <v>0</v>
      </c>
      <c r="J78" s="15" t="s">
        <v>52</v>
      </c>
      <c r="K78" s="34">
        <v>0</v>
      </c>
      <c r="L78" s="15" t="s">
        <v>52</v>
      </c>
      <c r="M78" s="34">
        <v>0</v>
      </c>
      <c r="N78" s="15" t="s">
        <v>52</v>
      </c>
      <c r="O78" s="34">
        <f t="shared" si="2"/>
        <v>1965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15" t="s">
        <v>2053</v>
      </c>
      <c r="X78" s="15" t="s">
        <v>52</v>
      </c>
      <c r="Y78" s="1" t="s">
        <v>52</v>
      </c>
      <c r="Z78" s="1" t="s">
        <v>52</v>
      </c>
      <c r="AA78" s="35"/>
      <c r="AB78" s="1" t="s">
        <v>52</v>
      </c>
    </row>
    <row r="79" spans="1:28" ht="30" customHeight="1" x14ac:dyDescent="0.3">
      <c r="A79" s="15" t="s">
        <v>1111</v>
      </c>
      <c r="B79" s="15" t="s">
        <v>1091</v>
      </c>
      <c r="C79" s="15" t="s">
        <v>1110</v>
      </c>
      <c r="D79" s="33" t="s">
        <v>133</v>
      </c>
      <c r="E79" s="34">
        <v>2760</v>
      </c>
      <c r="F79" s="15" t="s">
        <v>52</v>
      </c>
      <c r="G79" s="34">
        <v>3300</v>
      </c>
      <c r="H79" s="15" t="s">
        <v>2052</v>
      </c>
      <c r="I79" s="34">
        <v>0</v>
      </c>
      <c r="J79" s="15" t="s">
        <v>52</v>
      </c>
      <c r="K79" s="34">
        <v>0</v>
      </c>
      <c r="L79" s="15" t="s">
        <v>52</v>
      </c>
      <c r="M79" s="34">
        <v>0</v>
      </c>
      <c r="N79" s="15" t="s">
        <v>52</v>
      </c>
      <c r="O79" s="34">
        <f t="shared" si="2"/>
        <v>2760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15" t="s">
        <v>2054</v>
      </c>
      <c r="X79" s="15" t="s">
        <v>52</v>
      </c>
      <c r="Y79" s="1" t="s">
        <v>52</v>
      </c>
      <c r="Z79" s="1" t="s">
        <v>52</v>
      </c>
      <c r="AA79" s="35"/>
      <c r="AB79" s="1" t="s">
        <v>52</v>
      </c>
    </row>
    <row r="80" spans="1:28" ht="30" customHeight="1" x14ac:dyDescent="0.3">
      <c r="A80" s="15" t="s">
        <v>1123</v>
      </c>
      <c r="B80" s="15" t="s">
        <v>1091</v>
      </c>
      <c r="C80" s="15" t="s">
        <v>1122</v>
      </c>
      <c r="D80" s="33" t="s">
        <v>133</v>
      </c>
      <c r="E80" s="34">
        <v>3035</v>
      </c>
      <c r="F80" s="15" t="s">
        <v>52</v>
      </c>
      <c r="G80" s="34">
        <v>4950</v>
      </c>
      <c r="H80" s="15" t="s">
        <v>2052</v>
      </c>
      <c r="I80" s="34">
        <v>0</v>
      </c>
      <c r="J80" s="15" t="s">
        <v>52</v>
      </c>
      <c r="K80" s="34">
        <v>0</v>
      </c>
      <c r="L80" s="15" t="s">
        <v>52</v>
      </c>
      <c r="M80" s="34">
        <v>0</v>
      </c>
      <c r="N80" s="15" t="s">
        <v>52</v>
      </c>
      <c r="O80" s="34">
        <f t="shared" si="2"/>
        <v>3035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15" t="s">
        <v>2055</v>
      </c>
      <c r="X80" s="15" t="s">
        <v>52</v>
      </c>
      <c r="Y80" s="1" t="s">
        <v>52</v>
      </c>
      <c r="Z80" s="1" t="s">
        <v>52</v>
      </c>
      <c r="AA80" s="35"/>
      <c r="AB80" s="1" t="s">
        <v>52</v>
      </c>
    </row>
    <row r="81" spans="1:28" ht="30" customHeight="1" x14ac:dyDescent="0.3">
      <c r="A81" s="15" t="s">
        <v>707</v>
      </c>
      <c r="B81" s="15" t="s">
        <v>137</v>
      </c>
      <c r="C81" s="15" t="s">
        <v>706</v>
      </c>
      <c r="D81" s="33" t="s">
        <v>133</v>
      </c>
      <c r="E81" s="34">
        <v>4361</v>
      </c>
      <c r="F81" s="15" t="s">
        <v>52</v>
      </c>
      <c r="G81" s="34">
        <v>4780</v>
      </c>
      <c r="H81" s="15" t="s">
        <v>2008</v>
      </c>
      <c r="I81" s="34">
        <v>0</v>
      </c>
      <c r="J81" s="15" t="s">
        <v>52</v>
      </c>
      <c r="K81" s="34">
        <v>5240</v>
      </c>
      <c r="L81" s="15" t="s">
        <v>2046</v>
      </c>
      <c r="M81" s="34">
        <v>0</v>
      </c>
      <c r="N81" s="15" t="s">
        <v>52</v>
      </c>
      <c r="O81" s="34">
        <f t="shared" si="2"/>
        <v>4361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15" t="s">
        <v>2056</v>
      </c>
      <c r="X81" s="15" t="s">
        <v>52</v>
      </c>
      <c r="Y81" s="1" t="s">
        <v>52</v>
      </c>
      <c r="Z81" s="1" t="s">
        <v>52</v>
      </c>
      <c r="AA81" s="35"/>
      <c r="AB81" s="1" t="s">
        <v>52</v>
      </c>
    </row>
    <row r="82" spans="1:28" ht="30" customHeight="1" x14ac:dyDescent="0.3">
      <c r="A82" s="15" t="s">
        <v>715</v>
      </c>
      <c r="B82" s="15" t="s">
        <v>137</v>
      </c>
      <c r="C82" s="15" t="s">
        <v>714</v>
      </c>
      <c r="D82" s="33" t="s">
        <v>133</v>
      </c>
      <c r="E82" s="34">
        <v>6270</v>
      </c>
      <c r="F82" s="15" t="s">
        <v>52</v>
      </c>
      <c r="G82" s="34">
        <v>7300</v>
      </c>
      <c r="H82" s="15" t="s">
        <v>2008</v>
      </c>
      <c r="I82" s="34">
        <v>0</v>
      </c>
      <c r="J82" s="15" t="s">
        <v>52</v>
      </c>
      <c r="K82" s="34">
        <v>8010</v>
      </c>
      <c r="L82" s="15" t="s">
        <v>2046</v>
      </c>
      <c r="M82" s="34">
        <v>0</v>
      </c>
      <c r="N82" s="15" t="s">
        <v>52</v>
      </c>
      <c r="O82" s="34">
        <f t="shared" si="2"/>
        <v>6270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15" t="s">
        <v>2057</v>
      </c>
      <c r="X82" s="15" t="s">
        <v>52</v>
      </c>
      <c r="Y82" s="1" t="s">
        <v>52</v>
      </c>
      <c r="Z82" s="1" t="s">
        <v>52</v>
      </c>
      <c r="AA82" s="35"/>
      <c r="AB82" s="1" t="s">
        <v>52</v>
      </c>
    </row>
    <row r="83" spans="1:28" ht="30" customHeight="1" x14ac:dyDescent="0.3">
      <c r="A83" s="15" t="s">
        <v>394</v>
      </c>
      <c r="B83" s="15" t="s">
        <v>392</v>
      </c>
      <c r="C83" s="15" t="s">
        <v>393</v>
      </c>
      <c r="D83" s="33" t="s">
        <v>133</v>
      </c>
      <c r="E83" s="34">
        <v>3264</v>
      </c>
      <c r="F83" s="15" t="s">
        <v>52</v>
      </c>
      <c r="G83" s="34">
        <v>4200</v>
      </c>
      <c r="H83" s="15" t="s">
        <v>2044</v>
      </c>
      <c r="I83" s="34">
        <v>4200</v>
      </c>
      <c r="J83" s="15" t="s">
        <v>2045</v>
      </c>
      <c r="K83" s="34">
        <v>4590</v>
      </c>
      <c r="L83" s="15" t="s">
        <v>2046</v>
      </c>
      <c r="M83" s="34">
        <v>0</v>
      </c>
      <c r="N83" s="15" t="s">
        <v>52</v>
      </c>
      <c r="O83" s="34">
        <f t="shared" si="2"/>
        <v>3264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15" t="s">
        <v>2058</v>
      </c>
      <c r="X83" s="15" t="s">
        <v>52</v>
      </c>
      <c r="Y83" s="1" t="s">
        <v>52</v>
      </c>
      <c r="Z83" s="1" t="s">
        <v>52</v>
      </c>
      <c r="AA83" s="35"/>
      <c r="AB83" s="1" t="s">
        <v>52</v>
      </c>
    </row>
    <row r="84" spans="1:28" ht="30" customHeight="1" x14ac:dyDescent="0.3">
      <c r="A84" s="15" t="s">
        <v>397</v>
      </c>
      <c r="B84" s="15" t="s">
        <v>392</v>
      </c>
      <c r="C84" s="15" t="s">
        <v>396</v>
      </c>
      <c r="D84" s="33" t="s">
        <v>133</v>
      </c>
      <c r="E84" s="34">
        <v>4075</v>
      </c>
      <c r="F84" s="15" t="s">
        <v>52</v>
      </c>
      <c r="G84" s="34">
        <v>5240</v>
      </c>
      <c r="H84" s="15" t="s">
        <v>2044</v>
      </c>
      <c r="I84" s="34">
        <v>5240</v>
      </c>
      <c r="J84" s="15" t="s">
        <v>2045</v>
      </c>
      <c r="K84" s="34">
        <v>7850</v>
      </c>
      <c r="L84" s="15" t="s">
        <v>2046</v>
      </c>
      <c r="M84" s="34">
        <v>0</v>
      </c>
      <c r="N84" s="15" t="s">
        <v>52</v>
      </c>
      <c r="O84" s="34">
        <f t="shared" si="2"/>
        <v>4075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15" t="s">
        <v>2059</v>
      </c>
      <c r="X84" s="15" t="s">
        <v>52</v>
      </c>
      <c r="Y84" s="1" t="s">
        <v>52</v>
      </c>
      <c r="Z84" s="1" t="s">
        <v>52</v>
      </c>
      <c r="AA84" s="35"/>
      <c r="AB84" s="1" t="s">
        <v>52</v>
      </c>
    </row>
    <row r="85" spans="1:28" ht="30" customHeight="1" x14ac:dyDescent="0.3">
      <c r="A85" s="15" t="s">
        <v>400</v>
      </c>
      <c r="B85" s="15" t="s">
        <v>392</v>
      </c>
      <c r="C85" s="15" t="s">
        <v>399</v>
      </c>
      <c r="D85" s="33" t="s">
        <v>133</v>
      </c>
      <c r="E85" s="34">
        <v>5047</v>
      </c>
      <c r="F85" s="15" t="s">
        <v>52</v>
      </c>
      <c r="G85" s="34">
        <v>6307</v>
      </c>
      <c r="H85" s="15" t="s">
        <v>2044</v>
      </c>
      <c r="I85" s="34">
        <v>6307</v>
      </c>
      <c r="J85" s="15" t="s">
        <v>2045</v>
      </c>
      <c r="K85" s="34">
        <v>7170</v>
      </c>
      <c r="L85" s="15" t="s">
        <v>2046</v>
      </c>
      <c r="M85" s="34">
        <v>0</v>
      </c>
      <c r="N85" s="15" t="s">
        <v>52</v>
      </c>
      <c r="O85" s="34">
        <f t="shared" si="2"/>
        <v>5047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15" t="s">
        <v>2060</v>
      </c>
      <c r="X85" s="15" t="s">
        <v>52</v>
      </c>
      <c r="Y85" s="1" t="s">
        <v>52</v>
      </c>
      <c r="Z85" s="1" t="s">
        <v>52</v>
      </c>
      <c r="AA85" s="35"/>
      <c r="AB85" s="1" t="s">
        <v>52</v>
      </c>
    </row>
    <row r="86" spans="1:28" ht="30" customHeight="1" x14ac:dyDescent="0.3">
      <c r="A86" s="15" t="s">
        <v>532</v>
      </c>
      <c r="B86" s="15" t="s">
        <v>529</v>
      </c>
      <c r="C86" s="15" t="s">
        <v>530</v>
      </c>
      <c r="D86" s="33" t="s">
        <v>133</v>
      </c>
      <c r="E86" s="34">
        <v>0</v>
      </c>
      <c r="F86" s="15" t="s">
        <v>52</v>
      </c>
      <c r="G86" s="34">
        <v>0</v>
      </c>
      <c r="H86" s="15" t="s">
        <v>52</v>
      </c>
      <c r="I86" s="34">
        <v>2800</v>
      </c>
      <c r="J86" s="15" t="s">
        <v>2061</v>
      </c>
      <c r="K86" s="34">
        <v>0</v>
      </c>
      <c r="L86" s="15" t="s">
        <v>52</v>
      </c>
      <c r="M86" s="34">
        <v>0</v>
      </c>
      <c r="N86" s="15" t="s">
        <v>52</v>
      </c>
      <c r="O86" s="34">
        <f t="shared" si="2"/>
        <v>2800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15" t="s">
        <v>2062</v>
      </c>
      <c r="X86" s="15" t="s">
        <v>531</v>
      </c>
      <c r="Y86" s="1" t="s">
        <v>52</v>
      </c>
      <c r="Z86" s="1" t="s">
        <v>52</v>
      </c>
      <c r="AA86" s="35"/>
      <c r="AB86" s="1" t="s">
        <v>52</v>
      </c>
    </row>
    <row r="87" spans="1:28" ht="30" customHeight="1" x14ac:dyDescent="0.3">
      <c r="A87" s="15" t="s">
        <v>1233</v>
      </c>
      <c r="B87" s="15" t="s">
        <v>1232</v>
      </c>
      <c r="C87" s="15" t="s">
        <v>59</v>
      </c>
      <c r="D87" s="33" t="s">
        <v>60</v>
      </c>
      <c r="E87" s="34">
        <v>5134</v>
      </c>
      <c r="F87" s="15" t="s">
        <v>52</v>
      </c>
      <c r="G87" s="34">
        <v>6900</v>
      </c>
      <c r="H87" s="15" t="s">
        <v>2008</v>
      </c>
      <c r="I87" s="34">
        <v>7379</v>
      </c>
      <c r="J87" s="15" t="s">
        <v>2063</v>
      </c>
      <c r="K87" s="34">
        <v>6040</v>
      </c>
      <c r="L87" s="15" t="s">
        <v>2046</v>
      </c>
      <c r="M87" s="34">
        <v>0</v>
      </c>
      <c r="N87" s="15" t="s">
        <v>52</v>
      </c>
      <c r="O87" s="34">
        <f t="shared" si="2"/>
        <v>5134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15" t="s">
        <v>2064</v>
      </c>
      <c r="X87" s="15" t="s">
        <v>52</v>
      </c>
      <c r="Y87" s="1" t="s">
        <v>52</v>
      </c>
      <c r="Z87" s="1" t="s">
        <v>52</v>
      </c>
      <c r="AA87" s="35"/>
      <c r="AB87" s="1" t="s">
        <v>52</v>
      </c>
    </row>
    <row r="88" spans="1:28" ht="30" customHeight="1" x14ac:dyDescent="0.3">
      <c r="A88" s="15" t="s">
        <v>1240</v>
      </c>
      <c r="B88" s="15" t="s">
        <v>1232</v>
      </c>
      <c r="C88" s="15" t="s">
        <v>66</v>
      </c>
      <c r="D88" s="33" t="s">
        <v>60</v>
      </c>
      <c r="E88" s="34">
        <v>8998</v>
      </c>
      <c r="F88" s="15" t="s">
        <v>52</v>
      </c>
      <c r="G88" s="34">
        <v>11200</v>
      </c>
      <c r="H88" s="15" t="s">
        <v>2008</v>
      </c>
      <c r="I88" s="34">
        <v>11918</v>
      </c>
      <c r="J88" s="15" t="s">
        <v>2063</v>
      </c>
      <c r="K88" s="34">
        <v>9760</v>
      </c>
      <c r="L88" s="15" t="s">
        <v>2046</v>
      </c>
      <c r="M88" s="34">
        <v>0</v>
      </c>
      <c r="N88" s="15" t="s">
        <v>52</v>
      </c>
      <c r="O88" s="34">
        <f t="shared" si="2"/>
        <v>8998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15" t="s">
        <v>2065</v>
      </c>
      <c r="X88" s="15" t="s">
        <v>52</v>
      </c>
      <c r="Y88" s="1" t="s">
        <v>52</v>
      </c>
      <c r="Z88" s="1" t="s">
        <v>52</v>
      </c>
      <c r="AA88" s="35"/>
      <c r="AB88" s="1" t="s">
        <v>52</v>
      </c>
    </row>
    <row r="89" spans="1:28" ht="30" customHeight="1" x14ac:dyDescent="0.3">
      <c r="A89" s="15" t="s">
        <v>1247</v>
      </c>
      <c r="B89" s="15" t="s">
        <v>336</v>
      </c>
      <c r="C89" s="15" t="s">
        <v>337</v>
      </c>
      <c r="D89" s="33" t="s">
        <v>60</v>
      </c>
      <c r="E89" s="34">
        <v>3694</v>
      </c>
      <c r="F89" s="15" t="s">
        <v>52</v>
      </c>
      <c r="G89" s="34">
        <v>4696</v>
      </c>
      <c r="H89" s="15" t="s">
        <v>2044</v>
      </c>
      <c r="I89" s="34">
        <v>4696</v>
      </c>
      <c r="J89" s="15" t="s">
        <v>2045</v>
      </c>
      <c r="K89" s="34">
        <v>3889</v>
      </c>
      <c r="L89" s="15" t="s">
        <v>2046</v>
      </c>
      <c r="M89" s="34">
        <v>0</v>
      </c>
      <c r="N89" s="15" t="s">
        <v>52</v>
      </c>
      <c r="O89" s="34">
        <f t="shared" si="2"/>
        <v>3694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15" t="s">
        <v>2066</v>
      </c>
      <c r="X89" s="15" t="s">
        <v>52</v>
      </c>
      <c r="Y89" s="1" t="s">
        <v>52</v>
      </c>
      <c r="Z89" s="1" t="s">
        <v>52</v>
      </c>
      <c r="AA89" s="35"/>
      <c r="AB89" s="1" t="s">
        <v>52</v>
      </c>
    </row>
    <row r="90" spans="1:28" ht="30" customHeight="1" x14ac:dyDescent="0.3">
      <c r="A90" s="15" t="s">
        <v>1167</v>
      </c>
      <c r="B90" s="15" t="s">
        <v>70</v>
      </c>
      <c r="C90" s="15" t="s">
        <v>1166</v>
      </c>
      <c r="D90" s="33" t="s">
        <v>60</v>
      </c>
      <c r="E90" s="34">
        <v>294</v>
      </c>
      <c r="F90" s="15" t="s">
        <v>52</v>
      </c>
      <c r="G90" s="34">
        <v>390</v>
      </c>
      <c r="H90" s="15" t="s">
        <v>2067</v>
      </c>
      <c r="I90" s="34">
        <v>440</v>
      </c>
      <c r="J90" s="15" t="s">
        <v>2068</v>
      </c>
      <c r="K90" s="34">
        <v>332</v>
      </c>
      <c r="L90" s="15" t="s">
        <v>2069</v>
      </c>
      <c r="M90" s="34">
        <v>0</v>
      </c>
      <c r="N90" s="15" t="s">
        <v>52</v>
      </c>
      <c r="O90" s="34">
        <f t="shared" si="2"/>
        <v>294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15" t="s">
        <v>2070</v>
      </c>
      <c r="X90" s="15" t="s">
        <v>52</v>
      </c>
      <c r="Y90" s="1" t="s">
        <v>52</v>
      </c>
      <c r="Z90" s="1" t="s">
        <v>52</v>
      </c>
      <c r="AA90" s="35"/>
      <c r="AB90" s="1" t="s">
        <v>52</v>
      </c>
    </row>
    <row r="91" spans="1:28" ht="30" customHeight="1" x14ac:dyDescent="0.3">
      <c r="A91" s="15" t="s">
        <v>1178</v>
      </c>
      <c r="B91" s="15" t="s">
        <v>70</v>
      </c>
      <c r="C91" s="15" t="s">
        <v>1177</v>
      </c>
      <c r="D91" s="33" t="s">
        <v>60</v>
      </c>
      <c r="E91" s="34">
        <v>350</v>
      </c>
      <c r="F91" s="15" t="s">
        <v>52</v>
      </c>
      <c r="G91" s="34">
        <v>470</v>
      </c>
      <c r="H91" s="15" t="s">
        <v>2067</v>
      </c>
      <c r="I91" s="34">
        <v>528</v>
      </c>
      <c r="J91" s="15" t="s">
        <v>2068</v>
      </c>
      <c r="K91" s="34">
        <v>400</v>
      </c>
      <c r="L91" s="15" t="s">
        <v>2069</v>
      </c>
      <c r="M91" s="34">
        <v>0</v>
      </c>
      <c r="N91" s="15" t="s">
        <v>52</v>
      </c>
      <c r="O91" s="34">
        <f t="shared" si="2"/>
        <v>350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15" t="s">
        <v>2071</v>
      </c>
      <c r="X91" s="15" t="s">
        <v>52</v>
      </c>
      <c r="Y91" s="1" t="s">
        <v>52</v>
      </c>
      <c r="Z91" s="1" t="s">
        <v>52</v>
      </c>
      <c r="AA91" s="35"/>
      <c r="AB91" s="1" t="s">
        <v>52</v>
      </c>
    </row>
    <row r="92" spans="1:28" ht="30" customHeight="1" x14ac:dyDescent="0.3">
      <c r="A92" s="15" t="s">
        <v>1186</v>
      </c>
      <c r="B92" s="15" t="s">
        <v>70</v>
      </c>
      <c r="C92" s="15" t="s">
        <v>1185</v>
      </c>
      <c r="D92" s="33" t="s">
        <v>60</v>
      </c>
      <c r="E92" s="34">
        <v>700</v>
      </c>
      <c r="F92" s="15" t="s">
        <v>52</v>
      </c>
      <c r="G92" s="34">
        <v>890</v>
      </c>
      <c r="H92" s="15" t="s">
        <v>2067</v>
      </c>
      <c r="I92" s="34">
        <v>1021</v>
      </c>
      <c r="J92" s="15" t="s">
        <v>2068</v>
      </c>
      <c r="K92" s="34">
        <v>774</v>
      </c>
      <c r="L92" s="15" t="s">
        <v>2069</v>
      </c>
      <c r="M92" s="34">
        <v>0</v>
      </c>
      <c r="N92" s="15" t="s">
        <v>52</v>
      </c>
      <c r="O92" s="34">
        <f t="shared" si="2"/>
        <v>700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15" t="s">
        <v>2072</v>
      </c>
      <c r="X92" s="15" t="s">
        <v>52</v>
      </c>
      <c r="Y92" s="1" t="s">
        <v>52</v>
      </c>
      <c r="Z92" s="1" t="s">
        <v>52</v>
      </c>
      <c r="AA92" s="35"/>
      <c r="AB92" s="1" t="s">
        <v>52</v>
      </c>
    </row>
    <row r="93" spans="1:28" ht="30" customHeight="1" x14ac:dyDescent="0.3">
      <c r="A93" s="15" t="s">
        <v>1194</v>
      </c>
      <c r="B93" s="15" t="s">
        <v>70</v>
      </c>
      <c r="C93" s="15" t="s">
        <v>1193</v>
      </c>
      <c r="D93" s="33" t="s">
        <v>60</v>
      </c>
      <c r="E93" s="34">
        <v>1007</v>
      </c>
      <c r="F93" s="15" t="s">
        <v>52</v>
      </c>
      <c r="G93" s="34">
        <v>1440</v>
      </c>
      <c r="H93" s="15" t="s">
        <v>2067</v>
      </c>
      <c r="I93" s="34">
        <v>1373</v>
      </c>
      <c r="J93" s="15" t="s">
        <v>2068</v>
      </c>
      <c r="K93" s="34">
        <v>1121</v>
      </c>
      <c r="L93" s="15" t="s">
        <v>2069</v>
      </c>
      <c r="M93" s="34">
        <v>0</v>
      </c>
      <c r="N93" s="15" t="s">
        <v>52</v>
      </c>
      <c r="O93" s="34">
        <f t="shared" si="2"/>
        <v>1007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34">
        <v>0</v>
      </c>
      <c r="V93" s="34">
        <v>0</v>
      </c>
      <c r="W93" s="15" t="s">
        <v>2073</v>
      </c>
      <c r="X93" s="15" t="s">
        <v>52</v>
      </c>
      <c r="Y93" s="1" t="s">
        <v>52</v>
      </c>
      <c r="Z93" s="1" t="s">
        <v>52</v>
      </c>
      <c r="AA93" s="35"/>
      <c r="AB93" s="1" t="s">
        <v>52</v>
      </c>
    </row>
    <row r="94" spans="1:28" ht="30" customHeight="1" x14ac:dyDescent="0.3">
      <c r="A94" s="15" t="s">
        <v>1202</v>
      </c>
      <c r="B94" s="15" t="s">
        <v>70</v>
      </c>
      <c r="C94" s="15" t="s">
        <v>1201</v>
      </c>
      <c r="D94" s="33" t="s">
        <v>60</v>
      </c>
      <c r="E94" s="34">
        <v>1852</v>
      </c>
      <c r="F94" s="15" t="s">
        <v>52</v>
      </c>
      <c r="G94" s="34">
        <v>2360</v>
      </c>
      <c r="H94" s="15" t="s">
        <v>2067</v>
      </c>
      <c r="I94" s="34">
        <v>2546</v>
      </c>
      <c r="J94" s="15" t="s">
        <v>2068</v>
      </c>
      <c r="K94" s="34">
        <v>2081</v>
      </c>
      <c r="L94" s="15" t="s">
        <v>2069</v>
      </c>
      <c r="M94" s="34">
        <v>0</v>
      </c>
      <c r="N94" s="15" t="s">
        <v>52</v>
      </c>
      <c r="O94" s="34">
        <f t="shared" si="2"/>
        <v>1852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34">
        <v>0</v>
      </c>
      <c r="V94" s="34">
        <v>0</v>
      </c>
      <c r="W94" s="15" t="s">
        <v>2074</v>
      </c>
      <c r="X94" s="15" t="s">
        <v>52</v>
      </c>
      <c r="Y94" s="1" t="s">
        <v>52</v>
      </c>
      <c r="Z94" s="1" t="s">
        <v>52</v>
      </c>
      <c r="AA94" s="35"/>
      <c r="AB94" s="1" t="s">
        <v>52</v>
      </c>
    </row>
    <row r="95" spans="1:28" ht="30" customHeight="1" x14ac:dyDescent="0.3">
      <c r="A95" s="15" t="s">
        <v>1274</v>
      </c>
      <c r="B95" s="15" t="s">
        <v>1272</v>
      </c>
      <c r="C95" s="15" t="s">
        <v>1273</v>
      </c>
      <c r="D95" s="33" t="s">
        <v>60</v>
      </c>
      <c r="E95" s="34">
        <v>342</v>
      </c>
      <c r="F95" s="15" t="s">
        <v>52</v>
      </c>
      <c r="G95" s="34">
        <v>360</v>
      </c>
      <c r="H95" s="15" t="s">
        <v>2048</v>
      </c>
      <c r="I95" s="34">
        <v>480</v>
      </c>
      <c r="J95" s="15" t="s">
        <v>2068</v>
      </c>
      <c r="K95" s="34">
        <v>391</v>
      </c>
      <c r="L95" s="15" t="s">
        <v>2075</v>
      </c>
      <c r="M95" s="34">
        <v>0</v>
      </c>
      <c r="N95" s="15" t="s">
        <v>52</v>
      </c>
      <c r="O95" s="34">
        <f t="shared" si="2"/>
        <v>342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15" t="s">
        <v>2076</v>
      </c>
      <c r="X95" s="15" t="s">
        <v>52</v>
      </c>
      <c r="Y95" s="1" t="s">
        <v>52</v>
      </c>
      <c r="Z95" s="1" t="s">
        <v>52</v>
      </c>
      <c r="AA95" s="35"/>
      <c r="AB95" s="1" t="s">
        <v>52</v>
      </c>
    </row>
    <row r="96" spans="1:28" ht="30" customHeight="1" x14ac:dyDescent="0.3">
      <c r="A96" s="15" t="s">
        <v>1210</v>
      </c>
      <c r="B96" s="15" t="s">
        <v>1209</v>
      </c>
      <c r="C96" s="15" t="s">
        <v>172</v>
      </c>
      <c r="D96" s="33" t="s">
        <v>60</v>
      </c>
      <c r="E96" s="34">
        <v>170</v>
      </c>
      <c r="F96" s="15" t="s">
        <v>52</v>
      </c>
      <c r="G96" s="34">
        <v>200</v>
      </c>
      <c r="H96" s="15" t="s">
        <v>2077</v>
      </c>
      <c r="I96" s="34">
        <v>305</v>
      </c>
      <c r="J96" s="15" t="s">
        <v>2040</v>
      </c>
      <c r="K96" s="34">
        <v>305</v>
      </c>
      <c r="L96" s="15" t="s">
        <v>2075</v>
      </c>
      <c r="M96" s="34">
        <v>0</v>
      </c>
      <c r="N96" s="15" t="s">
        <v>52</v>
      </c>
      <c r="O96" s="34">
        <f t="shared" si="2"/>
        <v>170</v>
      </c>
      <c r="P96" s="34">
        <v>0</v>
      </c>
      <c r="Q96" s="34">
        <v>0</v>
      </c>
      <c r="R96" s="34">
        <v>0</v>
      </c>
      <c r="S96" s="34">
        <v>0</v>
      </c>
      <c r="T96" s="34">
        <v>0</v>
      </c>
      <c r="U96" s="34">
        <v>0</v>
      </c>
      <c r="V96" s="34">
        <v>0</v>
      </c>
      <c r="W96" s="15" t="s">
        <v>2078</v>
      </c>
      <c r="X96" s="15" t="s">
        <v>52</v>
      </c>
      <c r="Y96" s="1" t="s">
        <v>52</v>
      </c>
      <c r="Z96" s="1" t="s">
        <v>52</v>
      </c>
      <c r="AA96" s="35"/>
      <c r="AB96" s="1" t="s">
        <v>52</v>
      </c>
    </row>
    <row r="97" spans="1:28" ht="30" customHeight="1" x14ac:dyDescent="0.3">
      <c r="A97" s="15" t="s">
        <v>1218</v>
      </c>
      <c r="B97" s="15" t="s">
        <v>1209</v>
      </c>
      <c r="C97" s="15" t="s">
        <v>176</v>
      </c>
      <c r="D97" s="33" t="s">
        <v>60</v>
      </c>
      <c r="E97" s="34">
        <v>255</v>
      </c>
      <c r="F97" s="15" t="s">
        <v>52</v>
      </c>
      <c r="G97" s="34">
        <v>300</v>
      </c>
      <c r="H97" s="15" t="s">
        <v>2077</v>
      </c>
      <c r="I97" s="34">
        <v>427</v>
      </c>
      <c r="J97" s="15" t="s">
        <v>2040</v>
      </c>
      <c r="K97" s="34">
        <v>427</v>
      </c>
      <c r="L97" s="15" t="s">
        <v>2075</v>
      </c>
      <c r="M97" s="34">
        <v>0</v>
      </c>
      <c r="N97" s="15" t="s">
        <v>52</v>
      </c>
      <c r="O97" s="34">
        <f t="shared" si="2"/>
        <v>255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15" t="s">
        <v>2079</v>
      </c>
      <c r="X97" s="15" t="s">
        <v>52</v>
      </c>
      <c r="Y97" s="1" t="s">
        <v>52</v>
      </c>
      <c r="Z97" s="1" t="s">
        <v>52</v>
      </c>
      <c r="AA97" s="35"/>
      <c r="AB97" s="1" t="s">
        <v>52</v>
      </c>
    </row>
    <row r="98" spans="1:28" ht="30" customHeight="1" x14ac:dyDescent="0.3">
      <c r="A98" s="15" t="s">
        <v>1225</v>
      </c>
      <c r="B98" s="15" t="s">
        <v>1209</v>
      </c>
      <c r="C98" s="15" t="s">
        <v>180</v>
      </c>
      <c r="D98" s="33" t="s">
        <v>60</v>
      </c>
      <c r="E98" s="34">
        <v>348</v>
      </c>
      <c r="F98" s="15" t="s">
        <v>52</v>
      </c>
      <c r="G98" s="34">
        <v>410</v>
      </c>
      <c r="H98" s="15" t="s">
        <v>2077</v>
      </c>
      <c r="I98" s="34">
        <v>610</v>
      </c>
      <c r="J98" s="15" t="s">
        <v>2040</v>
      </c>
      <c r="K98" s="34">
        <v>610</v>
      </c>
      <c r="L98" s="15" t="s">
        <v>2075</v>
      </c>
      <c r="M98" s="34">
        <v>0</v>
      </c>
      <c r="N98" s="15" t="s">
        <v>52</v>
      </c>
      <c r="O98" s="34">
        <f t="shared" si="2"/>
        <v>348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15" t="s">
        <v>2080</v>
      </c>
      <c r="X98" s="15" t="s">
        <v>52</v>
      </c>
      <c r="Y98" s="1" t="s">
        <v>52</v>
      </c>
      <c r="Z98" s="1" t="s">
        <v>52</v>
      </c>
      <c r="AA98" s="35"/>
      <c r="AB98" s="1" t="s">
        <v>52</v>
      </c>
    </row>
    <row r="99" spans="1:28" ht="30" customHeight="1" x14ac:dyDescent="0.3">
      <c r="A99" s="15" t="s">
        <v>1253</v>
      </c>
      <c r="B99" s="15" t="s">
        <v>184</v>
      </c>
      <c r="C99" s="15" t="s">
        <v>185</v>
      </c>
      <c r="D99" s="33" t="s">
        <v>60</v>
      </c>
      <c r="E99" s="34">
        <v>690</v>
      </c>
      <c r="F99" s="15" t="s">
        <v>52</v>
      </c>
      <c r="G99" s="34">
        <v>720</v>
      </c>
      <c r="H99" s="15" t="s">
        <v>2008</v>
      </c>
      <c r="I99" s="34">
        <v>720</v>
      </c>
      <c r="J99" s="15" t="s">
        <v>2040</v>
      </c>
      <c r="K99" s="34">
        <v>0</v>
      </c>
      <c r="L99" s="15" t="s">
        <v>52</v>
      </c>
      <c r="M99" s="34">
        <v>0</v>
      </c>
      <c r="N99" s="15" t="s">
        <v>52</v>
      </c>
      <c r="O99" s="34">
        <f t="shared" si="2"/>
        <v>690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15" t="s">
        <v>2081</v>
      </c>
      <c r="X99" s="15" t="s">
        <v>52</v>
      </c>
      <c r="Y99" s="1" t="s">
        <v>52</v>
      </c>
      <c r="Z99" s="1" t="s">
        <v>52</v>
      </c>
      <c r="AA99" s="35"/>
      <c r="AB99" s="1" t="s">
        <v>52</v>
      </c>
    </row>
    <row r="100" spans="1:28" ht="30" customHeight="1" x14ac:dyDescent="0.3">
      <c r="A100" s="15" t="s">
        <v>1259</v>
      </c>
      <c r="B100" s="15" t="s">
        <v>184</v>
      </c>
      <c r="C100" s="15" t="s">
        <v>189</v>
      </c>
      <c r="D100" s="33" t="s">
        <v>60</v>
      </c>
      <c r="E100" s="34">
        <v>994</v>
      </c>
      <c r="F100" s="15" t="s">
        <v>52</v>
      </c>
      <c r="G100" s="34">
        <v>950</v>
      </c>
      <c r="H100" s="15" t="s">
        <v>2008</v>
      </c>
      <c r="I100" s="34">
        <v>950</v>
      </c>
      <c r="J100" s="15" t="s">
        <v>2040</v>
      </c>
      <c r="K100" s="34">
        <v>0</v>
      </c>
      <c r="L100" s="15" t="s">
        <v>52</v>
      </c>
      <c r="M100" s="34">
        <v>0</v>
      </c>
      <c r="N100" s="15" t="s">
        <v>52</v>
      </c>
      <c r="O100" s="34">
        <f t="shared" ref="O100:O119" si="3">SMALL(E100:M100,COUNTIF(E100:M100,0)+1)</f>
        <v>950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15" t="s">
        <v>2082</v>
      </c>
      <c r="X100" s="15" t="s">
        <v>52</v>
      </c>
      <c r="Y100" s="1" t="s">
        <v>52</v>
      </c>
      <c r="Z100" s="1" t="s">
        <v>52</v>
      </c>
      <c r="AA100" s="35"/>
      <c r="AB100" s="1" t="s">
        <v>52</v>
      </c>
    </row>
    <row r="101" spans="1:28" ht="30" customHeight="1" x14ac:dyDescent="0.3">
      <c r="A101" s="15" t="s">
        <v>1265</v>
      </c>
      <c r="B101" s="15" t="s">
        <v>184</v>
      </c>
      <c r="C101" s="15" t="s">
        <v>448</v>
      </c>
      <c r="D101" s="33" t="s">
        <v>60</v>
      </c>
      <c r="E101" s="34">
        <v>1028</v>
      </c>
      <c r="F101" s="15" t="s">
        <v>52</v>
      </c>
      <c r="G101" s="34">
        <v>1380</v>
      </c>
      <c r="H101" s="15" t="s">
        <v>2008</v>
      </c>
      <c r="I101" s="34">
        <v>1380</v>
      </c>
      <c r="J101" s="15" t="s">
        <v>2040</v>
      </c>
      <c r="K101" s="34">
        <v>0</v>
      </c>
      <c r="L101" s="15" t="s">
        <v>52</v>
      </c>
      <c r="M101" s="34">
        <v>0</v>
      </c>
      <c r="N101" s="15" t="s">
        <v>52</v>
      </c>
      <c r="O101" s="34">
        <f t="shared" si="3"/>
        <v>1028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15" t="s">
        <v>2083</v>
      </c>
      <c r="X101" s="15" t="s">
        <v>52</v>
      </c>
      <c r="Y101" s="1" t="s">
        <v>52</v>
      </c>
      <c r="Z101" s="1" t="s">
        <v>52</v>
      </c>
      <c r="AA101" s="35"/>
      <c r="AB101" s="1" t="s">
        <v>52</v>
      </c>
    </row>
    <row r="102" spans="1:28" ht="30" customHeight="1" x14ac:dyDescent="0.3">
      <c r="A102" s="15" t="s">
        <v>1315</v>
      </c>
      <c r="B102" s="15" t="s">
        <v>497</v>
      </c>
      <c r="C102" s="15" t="s">
        <v>498</v>
      </c>
      <c r="D102" s="33" t="s">
        <v>60</v>
      </c>
      <c r="E102" s="34">
        <v>18041</v>
      </c>
      <c r="F102" s="15" t="s">
        <v>52</v>
      </c>
      <c r="G102" s="34">
        <v>29850</v>
      </c>
      <c r="H102" s="15" t="s">
        <v>2037</v>
      </c>
      <c r="I102" s="34">
        <v>30730</v>
      </c>
      <c r="J102" s="15" t="s">
        <v>2038</v>
      </c>
      <c r="K102" s="34">
        <v>0</v>
      </c>
      <c r="L102" s="15" t="s">
        <v>52</v>
      </c>
      <c r="M102" s="34">
        <v>0</v>
      </c>
      <c r="N102" s="15" t="s">
        <v>52</v>
      </c>
      <c r="O102" s="34">
        <f t="shared" si="3"/>
        <v>18041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15" t="s">
        <v>2084</v>
      </c>
      <c r="X102" s="15" t="s">
        <v>52</v>
      </c>
      <c r="Y102" s="1" t="s">
        <v>52</v>
      </c>
      <c r="Z102" s="1" t="s">
        <v>52</v>
      </c>
      <c r="AA102" s="35"/>
      <c r="AB102" s="1" t="s">
        <v>52</v>
      </c>
    </row>
    <row r="103" spans="1:28" ht="30" customHeight="1" x14ac:dyDescent="0.3">
      <c r="A103" s="15" t="s">
        <v>1320</v>
      </c>
      <c r="B103" s="15" t="s">
        <v>502</v>
      </c>
      <c r="C103" s="15" t="s">
        <v>503</v>
      </c>
      <c r="D103" s="33" t="s">
        <v>60</v>
      </c>
      <c r="E103" s="34">
        <v>11156</v>
      </c>
      <c r="F103" s="15" t="s">
        <v>52</v>
      </c>
      <c r="G103" s="34">
        <v>20790</v>
      </c>
      <c r="H103" s="15" t="s">
        <v>2037</v>
      </c>
      <c r="I103" s="34">
        <v>17710</v>
      </c>
      <c r="J103" s="15" t="s">
        <v>2038</v>
      </c>
      <c r="K103" s="34">
        <v>0</v>
      </c>
      <c r="L103" s="15" t="s">
        <v>52</v>
      </c>
      <c r="M103" s="34">
        <v>0</v>
      </c>
      <c r="N103" s="15" t="s">
        <v>52</v>
      </c>
      <c r="O103" s="34">
        <f t="shared" si="3"/>
        <v>11156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15" t="s">
        <v>2085</v>
      </c>
      <c r="X103" s="15" t="s">
        <v>52</v>
      </c>
      <c r="Y103" s="1" t="s">
        <v>52</v>
      </c>
      <c r="Z103" s="1" t="s">
        <v>52</v>
      </c>
      <c r="AA103" s="35"/>
      <c r="AB103" s="1" t="s">
        <v>52</v>
      </c>
    </row>
    <row r="104" spans="1:28" ht="30" customHeight="1" x14ac:dyDescent="0.3">
      <c r="A104" s="15" t="s">
        <v>1325</v>
      </c>
      <c r="B104" s="15" t="s">
        <v>507</v>
      </c>
      <c r="C104" s="15" t="s">
        <v>508</v>
      </c>
      <c r="D104" s="33" t="s">
        <v>274</v>
      </c>
      <c r="E104" s="34">
        <v>26029</v>
      </c>
      <c r="F104" s="15" t="s">
        <v>52</v>
      </c>
      <c r="G104" s="34">
        <v>46830</v>
      </c>
      <c r="H104" s="15" t="s">
        <v>2037</v>
      </c>
      <c r="I104" s="34">
        <v>44790</v>
      </c>
      <c r="J104" s="15" t="s">
        <v>2038</v>
      </c>
      <c r="K104" s="34">
        <v>0</v>
      </c>
      <c r="L104" s="15" t="s">
        <v>52</v>
      </c>
      <c r="M104" s="34">
        <v>0</v>
      </c>
      <c r="N104" s="15" t="s">
        <v>52</v>
      </c>
      <c r="O104" s="34">
        <f t="shared" si="3"/>
        <v>26029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4">
        <v>0</v>
      </c>
      <c r="W104" s="15" t="s">
        <v>2086</v>
      </c>
      <c r="X104" s="15" t="s">
        <v>52</v>
      </c>
      <c r="Y104" s="1" t="s">
        <v>52</v>
      </c>
      <c r="Z104" s="1" t="s">
        <v>52</v>
      </c>
      <c r="AA104" s="35"/>
      <c r="AB104" s="1" t="s">
        <v>52</v>
      </c>
    </row>
    <row r="105" spans="1:28" ht="30" customHeight="1" x14ac:dyDescent="0.3">
      <c r="A105" s="15" t="s">
        <v>1330</v>
      </c>
      <c r="B105" s="15" t="s">
        <v>512</v>
      </c>
      <c r="C105" s="15" t="s">
        <v>508</v>
      </c>
      <c r="D105" s="33" t="s">
        <v>274</v>
      </c>
      <c r="E105" s="34">
        <v>27175</v>
      </c>
      <c r="F105" s="15" t="s">
        <v>52</v>
      </c>
      <c r="G105" s="34">
        <v>46830</v>
      </c>
      <c r="H105" s="15" t="s">
        <v>2037</v>
      </c>
      <c r="I105" s="34">
        <v>44790</v>
      </c>
      <c r="J105" s="15" t="s">
        <v>2038</v>
      </c>
      <c r="K105" s="34">
        <v>0</v>
      </c>
      <c r="L105" s="15" t="s">
        <v>52</v>
      </c>
      <c r="M105" s="34">
        <v>0</v>
      </c>
      <c r="N105" s="15" t="s">
        <v>52</v>
      </c>
      <c r="O105" s="34">
        <f t="shared" si="3"/>
        <v>27175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34">
        <v>0</v>
      </c>
      <c r="V105" s="34">
        <v>0</v>
      </c>
      <c r="W105" s="15" t="s">
        <v>2087</v>
      </c>
      <c r="X105" s="15" t="s">
        <v>52</v>
      </c>
      <c r="Y105" s="1" t="s">
        <v>52</v>
      </c>
      <c r="Z105" s="1" t="s">
        <v>52</v>
      </c>
      <c r="AA105" s="35"/>
      <c r="AB105" s="1" t="s">
        <v>52</v>
      </c>
    </row>
    <row r="106" spans="1:28" ht="30" customHeight="1" x14ac:dyDescent="0.3">
      <c r="A106" s="15" t="s">
        <v>922</v>
      </c>
      <c r="B106" s="15" t="s">
        <v>920</v>
      </c>
      <c r="C106" s="15" t="s">
        <v>921</v>
      </c>
      <c r="D106" s="33" t="s">
        <v>133</v>
      </c>
      <c r="E106" s="34">
        <v>5236</v>
      </c>
      <c r="F106" s="15" t="s">
        <v>52</v>
      </c>
      <c r="G106" s="34">
        <v>0</v>
      </c>
      <c r="H106" s="15" t="s">
        <v>52</v>
      </c>
      <c r="I106" s="34">
        <v>0</v>
      </c>
      <c r="J106" s="15" t="s">
        <v>52</v>
      </c>
      <c r="K106" s="34">
        <v>0</v>
      </c>
      <c r="L106" s="15" t="s">
        <v>52</v>
      </c>
      <c r="M106" s="34">
        <v>0</v>
      </c>
      <c r="N106" s="15" t="s">
        <v>52</v>
      </c>
      <c r="O106" s="34">
        <f t="shared" si="3"/>
        <v>5236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34">
        <v>0</v>
      </c>
      <c r="V106" s="34">
        <v>0</v>
      </c>
      <c r="W106" s="15" t="s">
        <v>2088</v>
      </c>
      <c r="X106" s="15" t="s">
        <v>52</v>
      </c>
      <c r="Y106" s="1" t="s">
        <v>52</v>
      </c>
      <c r="Z106" s="1" t="s">
        <v>52</v>
      </c>
      <c r="AA106" s="35"/>
      <c r="AB106" s="1" t="s">
        <v>52</v>
      </c>
    </row>
    <row r="107" spans="1:28" ht="30" customHeight="1" x14ac:dyDescent="0.3">
      <c r="A107" s="15" t="s">
        <v>886</v>
      </c>
      <c r="B107" s="15" t="s">
        <v>365</v>
      </c>
      <c r="C107" s="15" t="s">
        <v>366</v>
      </c>
      <c r="D107" s="33" t="s">
        <v>133</v>
      </c>
      <c r="E107" s="34">
        <v>0</v>
      </c>
      <c r="F107" s="15" t="s">
        <v>52</v>
      </c>
      <c r="G107" s="34">
        <v>0</v>
      </c>
      <c r="H107" s="15" t="s">
        <v>52</v>
      </c>
      <c r="I107" s="34">
        <v>23000</v>
      </c>
      <c r="J107" s="15" t="s">
        <v>2089</v>
      </c>
      <c r="K107" s="34">
        <v>23000</v>
      </c>
      <c r="L107" s="15" t="s">
        <v>2090</v>
      </c>
      <c r="M107" s="34">
        <v>0</v>
      </c>
      <c r="N107" s="15" t="s">
        <v>52</v>
      </c>
      <c r="O107" s="34">
        <f t="shared" si="3"/>
        <v>23000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15" t="s">
        <v>2091</v>
      </c>
      <c r="X107" s="15" t="s">
        <v>52</v>
      </c>
      <c r="Y107" s="1" t="s">
        <v>52</v>
      </c>
      <c r="Z107" s="1" t="s">
        <v>52</v>
      </c>
      <c r="AA107" s="35"/>
      <c r="AB107" s="1" t="s">
        <v>52</v>
      </c>
    </row>
    <row r="108" spans="1:28" ht="30" customHeight="1" x14ac:dyDescent="0.3">
      <c r="A108" s="15" t="s">
        <v>914</v>
      </c>
      <c r="B108" s="15" t="s">
        <v>911</v>
      </c>
      <c r="C108" s="15" t="s">
        <v>912</v>
      </c>
      <c r="D108" s="33" t="s">
        <v>913</v>
      </c>
      <c r="E108" s="34">
        <v>73995</v>
      </c>
      <c r="F108" s="15" t="s">
        <v>52</v>
      </c>
      <c r="G108" s="34">
        <v>98200</v>
      </c>
      <c r="H108" s="15" t="s">
        <v>2092</v>
      </c>
      <c r="I108" s="34">
        <v>0</v>
      </c>
      <c r="J108" s="15" t="s">
        <v>52</v>
      </c>
      <c r="K108" s="34">
        <v>0</v>
      </c>
      <c r="L108" s="15" t="s">
        <v>52</v>
      </c>
      <c r="M108" s="34">
        <v>141520</v>
      </c>
      <c r="N108" s="15" t="s">
        <v>2093</v>
      </c>
      <c r="O108" s="34">
        <f t="shared" si="3"/>
        <v>73995</v>
      </c>
      <c r="P108" s="34">
        <v>0</v>
      </c>
      <c r="Q108" s="34">
        <v>0</v>
      </c>
      <c r="R108" s="34">
        <v>0</v>
      </c>
      <c r="S108" s="34">
        <v>0</v>
      </c>
      <c r="T108" s="34">
        <v>0</v>
      </c>
      <c r="U108" s="34">
        <v>0</v>
      </c>
      <c r="V108" s="34">
        <v>0</v>
      </c>
      <c r="W108" s="15" t="s">
        <v>2094</v>
      </c>
      <c r="X108" s="15" t="s">
        <v>52</v>
      </c>
      <c r="Y108" s="1" t="s">
        <v>52</v>
      </c>
      <c r="Z108" s="1" t="s">
        <v>52</v>
      </c>
      <c r="AA108" s="35"/>
      <c r="AB108" s="1" t="s">
        <v>52</v>
      </c>
    </row>
    <row r="109" spans="1:28" ht="30" customHeight="1" x14ac:dyDescent="0.3">
      <c r="A109" s="15" t="s">
        <v>893</v>
      </c>
      <c r="B109" s="15" t="s">
        <v>370</v>
      </c>
      <c r="C109" s="15" t="s">
        <v>371</v>
      </c>
      <c r="D109" s="33" t="s">
        <v>133</v>
      </c>
      <c r="E109" s="34">
        <v>16483</v>
      </c>
      <c r="F109" s="15" t="s">
        <v>52</v>
      </c>
      <c r="G109" s="34">
        <v>0</v>
      </c>
      <c r="H109" s="15" t="s">
        <v>52</v>
      </c>
      <c r="I109" s="34">
        <v>40000</v>
      </c>
      <c r="J109" s="15" t="s">
        <v>2095</v>
      </c>
      <c r="K109" s="34">
        <v>18000</v>
      </c>
      <c r="L109" s="15" t="s">
        <v>2096</v>
      </c>
      <c r="M109" s="34">
        <v>0</v>
      </c>
      <c r="N109" s="15" t="s">
        <v>52</v>
      </c>
      <c r="O109" s="34">
        <f t="shared" si="3"/>
        <v>16483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15" t="s">
        <v>2097</v>
      </c>
      <c r="X109" s="15" t="s">
        <v>52</v>
      </c>
      <c r="Y109" s="1" t="s">
        <v>52</v>
      </c>
      <c r="Z109" s="1" t="s">
        <v>52</v>
      </c>
      <c r="AA109" s="35"/>
      <c r="AB109" s="1" t="s">
        <v>52</v>
      </c>
    </row>
    <row r="110" spans="1:28" ht="30" customHeight="1" x14ac:dyDescent="0.3">
      <c r="A110" s="15" t="s">
        <v>852</v>
      </c>
      <c r="B110" s="15" t="s">
        <v>256</v>
      </c>
      <c r="C110" s="15" t="s">
        <v>261</v>
      </c>
      <c r="D110" s="33" t="s">
        <v>133</v>
      </c>
      <c r="E110" s="34">
        <v>0</v>
      </c>
      <c r="F110" s="15" t="s">
        <v>52</v>
      </c>
      <c r="G110" s="34">
        <v>4360</v>
      </c>
      <c r="H110" s="15" t="s">
        <v>2012</v>
      </c>
      <c r="I110" s="34">
        <v>0</v>
      </c>
      <c r="J110" s="15" t="s">
        <v>52</v>
      </c>
      <c r="K110" s="34">
        <v>0</v>
      </c>
      <c r="L110" s="15" t="s">
        <v>52</v>
      </c>
      <c r="M110" s="34">
        <v>0</v>
      </c>
      <c r="N110" s="15" t="s">
        <v>52</v>
      </c>
      <c r="O110" s="34">
        <f t="shared" si="3"/>
        <v>4360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15" t="s">
        <v>2098</v>
      </c>
      <c r="X110" s="15" t="s">
        <v>531</v>
      </c>
      <c r="Y110" s="1" t="s">
        <v>52</v>
      </c>
      <c r="Z110" s="1" t="s">
        <v>52</v>
      </c>
      <c r="AA110" s="35"/>
      <c r="AB110" s="1" t="s">
        <v>52</v>
      </c>
    </row>
    <row r="111" spans="1:28" ht="30" customHeight="1" x14ac:dyDescent="0.3">
      <c r="A111" s="15" t="s">
        <v>860</v>
      </c>
      <c r="B111" s="15" t="s">
        <v>256</v>
      </c>
      <c r="C111" s="15" t="s">
        <v>859</v>
      </c>
      <c r="D111" s="33" t="s">
        <v>133</v>
      </c>
      <c r="E111" s="34">
        <v>0</v>
      </c>
      <c r="F111" s="15" t="s">
        <v>52</v>
      </c>
      <c r="G111" s="34">
        <v>3520</v>
      </c>
      <c r="H111" s="15" t="s">
        <v>2012</v>
      </c>
      <c r="I111" s="34">
        <v>0</v>
      </c>
      <c r="J111" s="15" t="s">
        <v>52</v>
      </c>
      <c r="K111" s="34">
        <v>0</v>
      </c>
      <c r="L111" s="15" t="s">
        <v>52</v>
      </c>
      <c r="M111" s="34">
        <v>0</v>
      </c>
      <c r="N111" s="15" t="s">
        <v>52</v>
      </c>
      <c r="O111" s="34">
        <f t="shared" si="3"/>
        <v>3520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15" t="s">
        <v>2099</v>
      </c>
      <c r="X111" s="15" t="s">
        <v>531</v>
      </c>
      <c r="Y111" s="1" t="s">
        <v>52</v>
      </c>
      <c r="Z111" s="1" t="s">
        <v>52</v>
      </c>
      <c r="AA111" s="35"/>
      <c r="AB111" s="1" t="s">
        <v>52</v>
      </c>
    </row>
    <row r="112" spans="1:28" ht="30" customHeight="1" x14ac:dyDescent="0.3">
      <c r="A112" s="15" t="s">
        <v>863</v>
      </c>
      <c r="B112" s="15" t="s">
        <v>256</v>
      </c>
      <c r="C112" s="15" t="s">
        <v>862</v>
      </c>
      <c r="D112" s="33" t="s">
        <v>133</v>
      </c>
      <c r="E112" s="34">
        <v>0</v>
      </c>
      <c r="F112" s="15" t="s">
        <v>52</v>
      </c>
      <c r="G112" s="34">
        <v>7040</v>
      </c>
      <c r="H112" s="15" t="s">
        <v>2012</v>
      </c>
      <c r="I112" s="34">
        <v>0</v>
      </c>
      <c r="J112" s="15" t="s">
        <v>52</v>
      </c>
      <c r="K112" s="34">
        <v>0</v>
      </c>
      <c r="L112" s="15" t="s">
        <v>52</v>
      </c>
      <c r="M112" s="34">
        <v>0</v>
      </c>
      <c r="N112" s="15" t="s">
        <v>52</v>
      </c>
      <c r="O112" s="34">
        <f t="shared" si="3"/>
        <v>7040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15" t="s">
        <v>2100</v>
      </c>
      <c r="X112" s="15" t="s">
        <v>531</v>
      </c>
      <c r="Y112" s="1" t="s">
        <v>52</v>
      </c>
      <c r="Z112" s="1" t="s">
        <v>52</v>
      </c>
      <c r="AA112" s="35"/>
      <c r="AB112" s="1" t="s">
        <v>52</v>
      </c>
    </row>
    <row r="113" spans="1:28" ht="30" customHeight="1" x14ac:dyDescent="0.3">
      <c r="A113" s="15" t="s">
        <v>900</v>
      </c>
      <c r="B113" s="15" t="s">
        <v>370</v>
      </c>
      <c r="C113" s="15" t="s">
        <v>375</v>
      </c>
      <c r="D113" s="33" t="s">
        <v>162</v>
      </c>
      <c r="E113" s="34">
        <v>0</v>
      </c>
      <c r="F113" s="15" t="s">
        <v>52</v>
      </c>
      <c r="G113" s="34">
        <v>50000</v>
      </c>
      <c r="H113" s="15" t="s">
        <v>2101</v>
      </c>
      <c r="I113" s="34">
        <v>40000</v>
      </c>
      <c r="J113" s="15" t="s">
        <v>2095</v>
      </c>
      <c r="K113" s="34">
        <v>34000</v>
      </c>
      <c r="L113" s="15" t="s">
        <v>2096</v>
      </c>
      <c r="M113" s="34">
        <v>0</v>
      </c>
      <c r="N113" s="15" t="s">
        <v>52</v>
      </c>
      <c r="O113" s="34">
        <f t="shared" si="3"/>
        <v>34000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15" t="s">
        <v>2102</v>
      </c>
      <c r="X113" s="15" t="s">
        <v>531</v>
      </c>
      <c r="Y113" s="1" t="s">
        <v>52</v>
      </c>
      <c r="Z113" s="1" t="s">
        <v>52</v>
      </c>
      <c r="AA113" s="35"/>
      <c r="AB113" s="1" t="s">
        <v>52</v>
      </c>
    </row>
    <row r="114" spans="1:28" ht="30" customHeight="1" x14ac:dyDescent="0.3">
      <c r="A114" s="15" t="s">
        <v>1160</v>
      </c>
      <c r="B114" s="15" t="s">
        <v>1159</v>
      </c>
      <c r="C114" s="15" t="s">
        <v>127</v>
      </c>
      <c r="D114" s="33" t="s">
        <v>60</v>
      </c>
      <c r="E114" s="34">
        <v>0</v>
      </c>
      <c r="F114" s="15" t="s">
        <v>52</v>
      </c>
      <c r="G114" s="34">
        <v>0</v>
      </c>
      <c r="H114" s="15" t="s">
        <v>52</v>
      </c>
      <c r="I114" s="34">
        <v>0</v>
      </c>
      <c r="J114" s="15" t="s">
        <v>52</v>
      </c>
      <c r="K114" s="34">
        <v>202</v>
      </c>
      <c r="L114" s="15" t="s">
        <v>2025</v>
      </c>
      <c r="M114" s="34">
        <v>0</v>
      </c>
      <c r="N114" s="15" t="s">
        <v>52</v>
      </c>
      <c r="O114" s="34">
        <f t="shared" si="3"/>
        <v>202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15" t="s">
        <v>2103</v>
      </c>
      <c r="X114" s="15" t="s">
        <v>531</v>
      </c>
      <c r="Y114" s="1" t="s">
        <v>52</v>
      </c>
      <c r="Z114" s="1" t="s">
        <v>52</v>
      </c>
      <c r="AA114" s="35"/>
      <c r="AB114" s="1" t="s">
        <v>52</v>
      </c>
    </row>
    <row r="115" spans="1:28" ht="30" customHeight="1" x14ac:dyDescent="0.3">
      <c r="A115" s="15" t="s">
        <v>926</v>
      </c>
      <c r="B115" s="15" t="s">
        <v>924</v>
      </c>
      <c r="C115" s="15" t="s">
        <v>925</v>
      </c>
      <c r="D115" s="33" t="s">
        <v>162</v>
      </c>
      <c r="E115" s="34">
        <v>0</v>
      </c>
      <c r="F115" s="15" t="s">
        <v>52</v>
      </c>
      <c r="G115" s="34">
        <v>290000</v>
      </c>
      <c r="H115" s="15" t="s">
        <v>2104</v>
      </c>
      <c r="I115" s="34">
        <v>0</v>
      </c>
      <c r="J115" s="15" t="s">
        <v>52</v>
      </c>
      <c r="K115" s="34">
        <v>108000</v>
      </c>
      <c r="L115" s="15" t="s">
        <v>2105</v>
      </c>
      <c r="M115" s="34">
        <v>0</v>
      </c>
      <c r="N115" s="15" t="s">
        <v>52</v>
      </c>
      <c r="O115" s="34">
        <f t="shared" si="3"/>
        <v>108000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15" t="s">
        <v>2106</v>
      </c>
      <c r="X115" s="15" t="s">
        <v>531</v>
      </c>
      <c r="Y115" s="1" t="s">
        <v>52</v>
      </c>
      <c r="Z115" s="1" t="s">
        <v>52</v>
      </c>
      <c r="AA115" s="35"/>
      <c r="AB115" s="1" t="s">
        <v>52</v>
      </c>
    </row>
    <row r="116" spans="1:28" ht="30" customHeight="1" x14ac:dyDescent="0.3">
      <c r="A116" s="15" t="s">
        <v>817</v>
      </c>
      <c r="B116" s="15" t="s">
        <v>416</v>
      </c>
      <c r="C116" s="15" t="s">
        <v>417</v>
      </c>
      <c r="D116" s="33" t="s">
        <v>60</v>
      </c>
      <c r="E116" s="34">
        <v>0</v>
      </c>
      <c r="F116" s="15" t="s">
        <v>52</v>
      </c>
      <c r="G116" s="34">
        <v>0</v>
      </c>
      <c r="H116" s="15" t="s">
        <v>52</v>
      </c>
      <c r="I116" s="34">
        <v>3200</v>
      </c>
      <c r="J116" s="15" t="s">
        <v>1965</v>
      </c>
      <c r="K116" s="34">
        <v>2800</v>
      </c>
      <c r="L116" s="15" t="s">
        <v>1961</v>
      </c>
      <c r="M116" s="34">
        <v>2200</v>
      </c>
      <c r="N116" s="15" t="s">
        <v>757</v>
      </c>
      <c r="O116" s="34">
        <f t="shared" si="3"/>
        <v>2200</v>
      </c>
      <c r="P116" s="34">
        <v>0</v>
      </c>
      <c r="Q116" s="34">
        <v>0</v>
      </c>
      <c r="R116" s="34">
        <v>0</v>
      </c>
      <c r="S116" s="34">
        <v>0</v>
      </c>
      <c r="T116" s="34">
        <v>0</v>
      </c>
      <c r="U116" s="34">
        <v>0</v>
      </c>
      <c r="V116" s="34">
        <v>0</v>
      </c>
      <c r="W116" s="15" t="s">
        <v>2107</v>
      </c>
      <c r="X116" s="15" t="s">
        <v>531</v>
      </c>
      <c r="Y116" s="1" t="s">
        <v>52</v>
      </c>
      <c r="Z116" s="1" t="s">
        <v>52</v>
      </c>
      <c r="AA116" s="35"/>
      <c r="AB116" s="1" t="s">
        <v>52</v>
      </c>
    </row>
    <row r="117" spans="1:28" ht="30" customHeight="1" x14ac:dyDescent="0.3">
      <c r="A117" s="15" t="s">
        <v>823</v>
      </c>
      <c r="B117" s="15" t="s">
        <v>421</v>
      </c>
      <c r="C117" s="15" t="s">
        <v>422</v>
      </c>
      <c r="D117" s="33" t="s">
        <v>60</v>
      </c>
      <c r="E117" s="34">
        <v>0</v>
      </c>
      <c r="F117" s="15" t="s">
        <v>52</v>
      </c>
      <c r="G117" s="34">
        <v>0</v>
      </c>
      <c r="H117" s="15" t="s">
        <v>52</v>
      </c>
      <c r="I117" s="34">
        <v>0</v>
      </c>
      <c r="J117" s="15" t="s">
        <v>52</v>
      </c>
      <c r="K117" s="34">
        <v>5400</v>
      </c>
      <c r="L117" s="15" t="s">
        <v>2095</v>
      </c>
      <c r="M117" s="34">
        <v>0</v>
      </c>
      <c r="N117" s="15" t="s">
        <v>52</v>
      </c>
      <c r="O117" s="34">
        <f t="shared" si="3"/>
        <v>5400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34">
        <v>0</v>
      </c>
      <c r="V117" s="34">
        <v>0</v>
      </c>
      <c r="W117" s="15" t="s">
        <v>2108</v>
      </c>
      <c r="X117" s="15" t="s">
        <v>531</v>
      </c>
      <c r="Y117" s="1" t="s">
        <v>52</v>
      </c>
      <c r="Z117" s="1" t="s">
        <v>52</v>
      </c>
      <c r="AA117" s="35"/>
      <c r="AB117" s="1" t="s">
        <v>52</v>
      </c>
    </row>
    <row r="118" spans="1:28" ht="30" customHeight="1" x14ac:dyDescent="0.3">
      <c r="A118" s="15" t="s">
        <v>829</v>
      </c>
      <c r="B118" s="15" t="s">
        <v>426</v>
      </c>
      <c r="C118" s="15" t="s">
        <v>52</v>
      </c>
      <c r="D118" s="33" t="s">
        <v>60</v>
      </c>
      <c r="E118" s="34">
        <v>0</v>
      </c>
      <c r="F118" s="15" t="s">
        <v>52</v>
      </c>
      <c r="G118" s="34">
        <v>0</v>
      </c>
      <c r="H118" s="15" t="s">
        <v>52</v>
      </c>
      <c r="I118" s="34">
        <v>15800</v>
      </c>
      <c r="J118" s="15" t="s">
        <v>1965</v>
      </c>
      <c r="K118" s="34">
        <v>14000</v>
      </c>
      <c r="L118" s="15" t="s">
        <v>1961</v>
      </c>
      <c r="M118" s="34">
        <v>11000</v>
      </c>
      <c r="N118" s="15" t="s">
        <v>757</v>
      </c>
      <c r="O118" s="34">
        <f t="shared" si="3"/>
        <v>11000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15" t="s">
        <v>2109</v>
      </c>
      <c r="X118" s="15" t="s">
        <v>531</v>
      </c>
      <c r="Y118" s="1" t="s">
        <v>52</v>
      </c>
      <c r="Z118" s="1" t="s">
        <v>52</v>
      </c>
      <c r="AA118" s="35"/>
      <c r="AB118" s="1" t="s">
        <v>52</v>
      </c>
    </row>
    <row r="119" spans="1:28" ht="30" customHeight="1" x14ac:dyDescent="0.3">
      <c r="A119" s="15" t="s">
        <v>835</v>
      </c>
      <c r="B119" s="15" t="s">
        <v>430</v>
      </c>
      <c r="C119" s="15" t="s">
        <v>431</v>
      </c>
      <c r="D119" s="33" t="s">
        <v>60</v>
      </c>
      <c r="E119" s="34">
        <v>0</v>
      </c>
      <c r="F119" s="15" t="s">
        <v>52</v>
      </c>
      <c r="G119" s="34">
        <v>0</v>
      </c>
      <c r="H119" s="15" t="s">
        <v>52</v>
      </c>
      <c r="I119" s="34">
        <v>6620</v>
      </c>
      <c r="J119" s="15" t="s">
        <v>2110</v>
      </c>
      <c r="K119" s="34">
        <v>0</v>
      </c>
      <c r="L119" s="15" t="s">
        <v>52</v>
      </c>
      <c r="M119" s="34">
        <v>0</v>
      </c>
      <c r="N119" s="15" t="s">
        <v>52</v>
      </c>
      <c r="O119" s="34">
        <f t="shared" si="3"/>
        <v>6620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15" t="s">
        <v>2111</v>
      </c>
      <c r="X119" s="15" t="s">
        <v>531</v>
      </c>
      <c r="Y119" s="1" t="s">
        <v>52</v>
      </c>
      <c r="Z119" s="1" t="s">
        <v>52</v>
      </c>
      <c r="AA119" s="35"/>
      <c r="AB119" s="1" t="s">
        <v>52</v>
      </c>
    </row>
    <row r="120" spans="1:28" ht="30" customHeight="1" x14ac:dyDescent="0.3">
      <c r="A120" s="15" t="s">
        <v>780</v>
      </c>
      <c r="B120" s="15" t="s">
        <v>779</v>
      </c>
      <c r="C120" s="15" t="s">
        <v>624</v>
      </c>
      <c r="D120" s="33" t="s">
        <v>625</v>
      </c>
      <c r="E120" s="34">
        <v>0</v>
      </c>
      <c r="F120" s="15" t="s">
        <v>52</v>
      </c>
      <c r="G120" s="34">
        <v>0</v>
      </c>
      <c r="H120" s="15" t="s">
        <v>52</v>
      </c>
      <c r="I120" s="34">
        <v>0</v>
      </c>
      <c r="J120" s="15" t="s">
        <v>52</v>
      </c>
      <c r="K120" s="34">
        <v>0</v>
      </c>
      <c r="L120" s="15" t="s">
        <v>52</v>
      </c>
      <c r="M120" s="34">
        <v>0</v>
      </c>
      <c r="N120" s="15" t="s">
        <v>52</v>
      </c>
      <c r="O120" s="34">
        <v>0</v>
      </c>
      <c r="P120" s="34">
        <v>172698</v>
      </c>
      <c r="Q120" s="34">
        <v>0</v>
      </c>
      <c r="R120" s="34">
        <v>0</v>
      </c>
      <c r="S120" s="34">
        <v>0</v>
      </c>
      <c r="T120" s="34">
        <v>0</v>
      </c>
      <c r="U120" s="34">
        <v>0</v>
      </c>
      <c r="V120" s="34">
        <v>0</v>
      </c>
      <c r="W120" s="15" t="s">
        <v>2112</v>
      </c>
      <c r="X120" s="15" t="s">
        <v>52</v>
      </c>
      <c r="Y120" s="1" t="s">
        <v>2113</v>
      </c>
      <c r="Z120" s="1" t="s">
        <v>52</v>
      </c>
      <c r="AA120" s="35"/>
      <c r="AB120" s="1" t="s">
        <v>52</v>
      </c>
    </row>
    <row r="121" spans="1:28" ht="30" customHeight="1" x14ac:dyDescent="0.3">
      <c r="A121" s="15" t="s">
        <v>777</v>
      </c>
      <c r="B121" s="15" t="s">
        <v>776</v>
      </c>
      <c r="C121" s="15" t="s">
        <v>624</v>
      </c>
      <c r="D121" s="33" t="s">
        <v>625</v>
      </c>
      <c r="E121" s="34">
        <v>0</v>
      </c>
      <c r="F121" s="15" t="s">
        <v>52</v>
      </c>
      <c r="G121" s="34">
        <v>0</v>
      </c>
      <c r="H121" s="15" t="s">
        <v>52</v>
      </c>
      <c r="I121" s="34">
        <v>0</v>
      </c>
      <c r="J121" s="15" t="s">
        <v>52</v>
      </c>
      <c r="K121" s="34">
        <v>0</v>
      </c>
      <c r="L121" s="15" t="s">
        <v>52</v>
      </c>
      <c r="M121" s="34">
        <v>0</v>
      </c>
      <c r="N121" s="15" t="s">
        <v>52</v>
      </c>
      <c r="O121" s="34">
        <v>0</v>
      </c>
      <c r="P121" s="34">
        <v>228717</v>
      </c>
      <c r="Q121" s="34">
        <v>0</v>
      </c>
      <c r="R121" s="34">
        <v>0</v>
      </c>
      <c r="S121" s="34">
        <v>0</v>
      </c>
      <c r="T121" s="34">
        <v>0</v>
      </c>
      <c r="U121" s="34">
        <v>0</v>
      </c>
      <c r="V121" s="34">
        <v>0</v>
      </c>
      <c r="W121" s="15" t="s">
        <v>2114</v>
      </c>
      <c r="X121" s="15" t="s">
        <v>52</v>
      </c>
      <c r="Y121" s="1" t="s">
        <v>2113</v>
      </c>
      <c r="Z121" s="1" t="s">
        <v>52</v>
      </c>
      <c r="AA121" s="35"/>
      <c r="AB121" s="1" t="s">
        <v>52</v>
      </c>
    </row>
    <row r="122" spans="1:28" ht="30" customHeight="1" x14ac:dyDescent="0.3">
      <c r="A122" s="15" t="s">
        <v>774</v>
      </c>
      <c r="B122" s="15" t="s">
        <v>773</v>
      </c>
      <c r="C122" s="15" t="s">
        <v>624</v>
      </c>
      <c r="D122" s="33" t="s">
        <v>625</v>
      </c>
      <c r="E122" s="34">
        <v>0</v>
      </c>
      <c r="F122" s="15" t="s">
        <v>52</v>
      </c>
      <c r="G122" s="34">
        <v>0</v>
      </c>
      <c r="H122" s="15" t="s">
        <v>52</v>
      </c>
      <c r="I122" s="34">
        <v>0</v>
      </c>
      <c r="J122" s="15" t="s">
        <v>52</v>
      </c>
      <c r="K122" s="34">
        <v>0</v>
      </c>
      <c r="L122" s="15" t="s">
        <v>52</v>
      </c>
      <c r="M122" s="34">
        <v>0</v>
      </c>
      <c r="N122" s="15" t="s">
        <v>52</v>
      </c>
      <c r="O122" s="34">
        <v>0</v>
      </c>
      <c r="P122" s="34">
        <v>258904</v>
      </c>
      <c r="Q122" s="34">
        <v>0</v>
      </c>
      <c r="R122" s="34">
        <v>0</v>
      </c>
      <c r="S122" s="34">
        <v>0</v>
      </c>
      <c r="T122" s="34">
        <v>0</v>
      </c>
      <c r="U122" s="34">
        <v>0</v>
      </c>
      <c r="V122" s="34">
        <v>0</v>
      </c>
      <c r="W122" s="15" t="s">
        <v>2115</v>
      </c>
      <c r="X122" s="15" t="s">
        <v>52</v>
      </c>
      <c r="Y122" s="1" t="s">
        <v>2113</v>
      </c>
      <c r="Z122" s="1" t="s">
        <v>52</v>
      </c>
      <c r="AA122" s="35"/>
      <c r="AB122" s="1" t="s">
        <v>52</v>
      </c>
    </row>
    <row r="123" spans="1:28" ht="30" customHeight="1" x14ac:dyDescent="0.3">
      <c r="A123" s="15" t="s">
        <v>626</v>
      </c>
      <c r="B123" s="15" t="s">
        <v>623</v>
      </c>
      <c r="C123" s="15" t="s">
        <v>624</v>
      </c>
      <c r="D123" s="33" t="s">
        <v>625</v>
      </c>
      <c r="E123" s="34">
        <v>0</v>
      </c>
      <c r="F123" s="15" t="s">
        <v>52</v>
      </c>
      <c r="G123" s="34">
        <v>0</v>
      </c>
      <c r="H123" s="15" t="s">
        <v>52</v>
      </c>
      <c r="I123" s="34">
        <v>0</v>
      </c>
      <c r="J123" s="15" t="s">
        <v>52</v>
      </c>
      <c r="K123" s="34">
        <v>0</v>
      </c>
      <c r="L123" s="15" t="s">
        <v>52</v>
      </c>
      <c r="M123" s="34">
        <v>0</v>
      </c>
      <c r="N123" s="15" t="s">
        <v>52</v>
      </c>
      <c r="O123" s="34">
        <v>0</v>
      </c>
      <c r="P123" s="34">
        <v>283323</v>
      </c>
      <c r="Q123" s="34">
        <v>0</v>
      </c>
      <c r="R123" s="34">
        <v>0</v>
      </c>
      <c r="S123" s="34">
        <v>0</v>
      </c>
      <c r="T123" s="34">
        <v>0</v>
      </c>
      <c r="U123" s="34">
        <v>0</v>
      </c>
      <c r="V123" s="34">
        <v>0</v>
      </c>
      <c r="W123" s="15" t="s">
        <v>2116</v>
      </c>
      <c r="X123" s="15" t="s">
        <v>52</v>
      </c>
      <c r="Y123" s="1" t="s">
        <v>2113</v>
      </c>
      <c r="Z123" s="1" t="s">
        <v>63</v>
      </c>
      <c r="AA123" s="35"/>
      <c r="AB123" s="1" t="s">
        <v>52</v>
      </c>
    </row>
    <row r="124" spans="1:28" ht="30" customHeight="1" x14ac:dyDescent="0.3">
      <c r="A124" s="15" t="s">
        <v>654</v>
      </c>
      <c r="B124" s="15" t="s">
        <v>653</v>
      </c>
      <c r="C124" s="15" t="s">
        <v>624</v>
      </c>
      <c r="D124" s="33" t="s">
        <v>625</v>
      </c>
      <c r="E124" s="34">
        <v>0</v>
      </c>
      <c r="F124" s="15" t="s">
        <v>52</v>
      </c>
      <c r="G124" s="34">
        <v>0</v>
      </c>
      <c r="H124" s="15" t="s">
        <v>52</v>
      </c>
      <c r="I124" s="34">
        <v>0</v>
      </c>
      <c r="J124" s="15" t="s">
        <v>52</v>
      </c>
      <c r="K124" s="34">
        <v>0</v>
      </c>
      <c r="L124" s="15" t="s">
        <v>52</v>
      </c>
      <c r="M124" s="34">
        <v>0</v>
      </c>
      <c r="N124" s="15" t="s">
        <v>52</v>
      </c>
      <c r="O124" s="34">
        <v>0</v>
      </c>
      <c r="P124" s="34">
        <v>173995</v>
      </c>
      <c r="Q124" s="34">
        <v>0</v>
      </c>
      <c r="R124" s="34">
        <v>0</v>
      </c>
      <c r="S124" s="34">
        <v>0</v>
      </c>
      <c r="T124" s="34">
        <v>0</v>
      </c>
      <c r="U124" s="34">
        <v>0</v>
      </c>
      <c r="V124" s="34">
        <v>0</v>
      </c>
      <c r="W124" s="15" t="s">
        <v>2117</v>
      </c>
      <c r="X124" s="15" t="s">
        <v>52</v>
      </c>
      <c r="Y124" s="1" t="s">
        <v>2113</v>
      </c>
      <c r="Z124" s="1" t="s">
        <v>63</v>
      </c>
      <c r="AA124" s="35"/>
      <c r="AB124" s="1" t="s">
        <v>52</v>
      </c>
    </row>
    <row r="125" spans="1:28" ht="30" customHeight="1" x14ac:dyDescent="0.3">
      <c r="A125" s="15" t="s">
        <v>934</v>
      </c>
      <c r="B125" s="15" t="s">
        <v>933</v>
      </c>
      <c r="C125" s="15" t="s">
        <v>624</v>
      </c>
      <c r="D125" s="33" t="s">
        <v>625</v>
      </c>
      <c r="E125" s="34">
        <v>0</v>
      </c>
      <c r="F125" s="15" t="s">
        <v>52</v>
      </c>
      <c r="G125" s="34">
        <v>0</v>
      </c>
      <c r="H125" s="15" t="s">
        <v>52</v>
      </c>
      <c r="I125" s="34">
        <v>0</v>
      </c>
      <c r="J125" s="15" t="s">
        <v>52</v>
      </c>
      <c r="K125" s="34">
        <v>0</v>
      </c>
      <c r="L125" s="15" t="s">
        <v>52</v>
      </c>
      <c r="M125" s="34">
        <v>0</v>
      </c>
      <c r="N125" s="15" t="s">
        <v>52</v>
      </c>
      <c r="O125" s="34">
        <v>0</v>
      </c>
      <c r="P125" s="34">
        <v>276108</v>
      </c>
      <c r="Q125" s="34">
        <v>0</v>
      </c>
      <c r="R125" s="34">
        <v>0</v>
      </c>
      <c r="S125" s="34">
        <v>0</v>
      </c>
      <c r="T125" s="34">
        <v>0</v>
      </c>
      <c r="U125" s="34">
        <v>0</v>
      </c>
      <c r="V125" s="34">
        <v>0</v>
      </c>
      <c r="W125" s="15" t="s">
        <v>2118</v>
      </c>
      <c r="X125" s="15" t="s">
        <v>52</v>
      </c>
      <c r="Y125" s="1" t="s">
        <v>2113</v>
      </c>
      <c r="Z125" s="1" t="s">
        <v>52</v>
      </c>
      <c r="AA125" s="35"/>
      <c r="AB125" s="1" t="s">
        <v>52</v>
      </c>
    </row>
    <row r="126" spans="1:28" ht="30" customHeight="1" x14ac:dyDescent="0.3">
      <c r="A126" s="15" t="s">
        <v>694</v>
      </c>
      <c r="B126" s="15" t="s">
        <v>693</v>
      </c>
      <c r="C126" s="15" t="s">
        <v>624</v>
      </c>
      <c r="D126" s="33" t="s">
        <v>625</v>
      </c>
      <c r="E126" s="34">
        <v>0</v>
      </c>
      <c r="F126" s="15" t="s">
        <v>52</v>
      </c>
      <c r="G126" s="34">
        <v>0</v>
      </c>
      <c r="H126" s="15" t="s">
        <v>52</v>
      </c>
      <c r="I126" s="34">
        <v>0</v>
      </c>
      <c r="J126" s="15" t="s">
        <v>52</v>
      </c>
      <c r="K126" s="34">
        <v>0</v>
      </c>
      <c r="L126" s="15" t="s">
        <v>52</v>
      </c>
      <c r="M126" s="34">
        <v>0</v>
      </c>
      <c r="N126" s="15" t="s">
        <v>52</v>
      </c>
      <c r="O126" s="34">
        <v>0</v>
      </c>
      <c r="P126" s="34">
        <v>306274</v>
      </c>
      <c r="Q126" s="34">
        <v>0</v>
      </c>
      <c r="R126" s="34">
        <v>0</v>
      </c>
      <c r="S126" s="34">
        <v>0</v>
      </c>
      <c r="T126" s="34">
        <v>0</v>
      </c>
      <c r="U126" s="34">
        <v>0</v>
      </c>
      <c r="V126" s="34">
        <v>0</v>
      </c>
      <c r="W126" s="15" t="s">
        <v>2119</v>
      </c>
      <c r="X126" s="15" t="s">
        <v>52</v>
      </c>
      <c r="Y126" s="1" t="s">
        <v>2113</v>
      </c>
      <c r="Z126" s="1" t="s">
        <v>52</v>
      </c>
      <c r="AA126" s="35"/>
      <c r="AB126" s="1" t="s">
        <v>52</v>
      </c>
    </row>
    <row r="127" spans="1:28" ht="30" customHeight="1" x14ac:dyDescent="0.3">
      <c r="A127" s="15" t="s">
        <v>710</v>
      </c>
      <c r="B127" s="15" t="s">
        <v>709</v>
      </c>
      <c r="C127" s="15" t="s">
        <v>624</v>
      </c>
      <c r="D127" s="33" t="s">
        <v>625</v>
      </c>
      <c r="E127" s="34">
        <v>0</v>
      </c>
      <c r="F127" s="15" t="s">
        <v>52</v>
      </c>
      <c r="G127" s="34">
        <v>0</v>
      </c>
      <c r="H127" s="15" t="s">
        <v>52</v>
      </c>
      <c r="I127" s="34">
        <v>0</v>
      </c>
      <c r="J127" s="15" t="s">
        <v>52</v>
      </c>
      <c r="K127" s="34">
        <v>0</v>
      </c>
      <c r="L127" s="15" t="s">
        <v>52</v>
      </c>
      <c r="M127" s="34">
        <v>0</v>
      </c>
      <c r="N127" s="15" t="s">
        <v>52</v>
      </c>
      <c r="O127" s="34">
        <v>0</v>
      </c>
      <c r="P127" s="34">
        <v>286219</v>
      </c>
      <c r="Q127" s="34">
        <v>0</v>
      </c>
      <c r="R127" s="34">
        <v>0</v>
      </c>
      <c r="S127" s="34">
        <v>0</v>
      </c>
      <c r="T127" s="34">
        <v>0</v>
      </c>
      <c r="U127" s="34">
        <v>0</v>
      </c>
      <c r="V127" s="34">
        <v>0</v>
      </c>
      <c r="W127" s="15" t="s">
        <v>2120</v>
      </c>
      <c r="X127" s="15" t="s">
        <v>52</v>
      </c>
      <c r="Y127" s="1" t="s">
        <v>2113</v>
      </c>
      <c r="Z127" s="1" t="s">
        <v>52</v>
      </c>
      <c r="AA127" s="35"/>
      <c r="AB127" s="1" t="s">
        <v>52</v>
      </c>
    </row>
    <row r="128" spans="1:28" ht="30" customHeight="1" x14ac:dyDescent="0.3">
      <c r="A128" s="15" t="s">
        <v>896</v>
      </c>
      <c r="B128" s="15" t="s">
        <v>895</v>
      </c>
      <c r="C128" s="15" t="s">
        <v>624</v>
      </c>
      <c r="D128" s="33" t="s">
        <v>625</v>
      </c>
      <c r="E128" s="34">
        <v>0</v>
      </c>
      <c r="F128" s="15" t="s">
        <v>52</v>
      </c>
      <c r="G128" s="34">
        <v>0</v>
      </c>
      <c r="H128" s="15" t="s">
        <v>52</v>
      </c>
      <c r="I128" s="34">
        <v>0</v>
      </c>
      <c r="J128" s="15" t="s">
        <v>52</v>
      </c>
      <c r="K128" s="34">
        <v>0</v>
      </c>
      <c r="L128" s="15" t="s">
        <v>52</v>
      </c>
      <c r="M128" s="34">
        <v>0</v>
      </c>
      <c r="N128" s="15" t="s">
        <v>52</v>
      </c>
      <c r="O128" s="34">
        <v>0</v>
      </c>
      <c r="P128" s="34">
        <v>316875</v>
      </c>
      <c r="Q128" s="34">
        <v>0</v>
      </c>
      <c r="R128" s="34">
        <v>0</v>
      </c>
      <c r="S128" s="34">
        <v>0</v>
      </c>
      <c r="T128" s="34">
        <v>0</v>
      </c>
      <c r="U128" s="34">
        <v>0</v>
      </c>
      <c r="V128" s="34">
        <v>0</v>
      </c>
      <c r="W128" s="15" t="s">
        <v>2121</v>
      </c>
      <c r="X128" s="15" t="s">
        <v>52</v>
      </c>
      <c r="Y128" s="1" t="s">
        <v>2113</v>
      </c>
      <c r="Z128" s="1" t="s">
        <v>52</v>
      </c>
      <c r="AA128" s="35"/>
      <c r="AB128" s="1" t="s">
        <v>52</v>
      </c>
    </row>
    <row r="129" spans="1:28" ht="30" customHeight="1" x14ac:dyDescent="0.3">
      <c r="A129" s="15" t="s">
        <v>1086</v>
      </c>
      <c r="B129" s="15" t="s">
        <v>1085</v>
      </c>
      <c r="C129" s="15" t="s">
        <v>624</v>
      </c>
      <c r="D129" s="33" t="s">
        <v>625</v>
      </c>
      <c r="E129" s="34">
        <v>0</v>
      </c>
      <c r="F129" s="15" t="s">
        <v>52</v>
      </c>
      <c r="G129" s="34">
        <v>0</v>
      </c>
      <c r="H129" s="15" t="s">
        <v>52</v>
      </c>
      <c r="I129" s="34">
        <v>0</v>
      </c>
      <c r="J129" s="15" t="s">
        <v>52</v>
      </c>
      <c r="K129" s="34">
        <v>0</v>
      </c>
      <c r="L129" s="15" t="s">
        <v>52</v>
      </c>
      <c r="M129" s="34">
        <v>0</v>
      </c>
      <c r="N129" s="15" t="s">
        <v>52</v>
      </c>
      <c r="O129" s="34">
        <v>0</v>
      </c>
      <c r="P129" s="34">
        <v>410182</v>
      </c>
      <c r="Q129" s="34">
        <v>0</v>
      </c>
      <c r="R129" s="34">
        <v>0</v>
      </c>
      <c r="S129" s="34">
        <v>0</v>
      </c>
      <c r="T129" s="34">
        <v>0</v>
      </c>
      <c r="U129" s="34">
        <v>0</v>
      </c>
      <c r="V129" s="34">
        <v>0</v>
      </c>
      <c r="W129" s="15" t="s">
        <v>2122</v>
      </c>
      <c r="X129" s="15" t="s">
        <v>52</v>
      </c>
      <c r="Y129" s="1" t="s">
        <v>2113</v>
      </c>
      <c r="Z129" s="1" t="s">
        <v>52</v>
      </c>
      <c r="AA129" s="35"/>
      <c r="AB129" s="1" t="s">
        <v>52</v>
      </c>
    </row>
    <row r="130" spans="1:28" ht="30" customHeight="1" x14ac:dyDescent="0.3">
      <c r="A130" s="15" t="s">
        <v>806</v>
      </c>
      <c r="B130" s="15" t="s">
        <v>805</v>
      </c>
      <c r="C130" s="15" t="s">
        <v>624</v>
      </c>
      <c r="D130" s="33" t="s">
        <v>625</v>
      </c>
      <c r="E130" s="34">
        <v>0</v>
      </c>
      <c r="F130" s="15" t="s">
        <v>52</v>
      </c>
      <c r="G130" s="34">
        <v>0</v>
      </c>
      <c r="H130" s="15" t="s">
        <v>52</v>
      </c>
      <c r="I130" s="34">
        <v>0</v>
      </c>
      <c r="J130" s="15" t="s">
        <v>52</v>
      </c>
      <c r="K130" s="34">
        <v>0</v>
      </c>
      <c r="L130" s="15" t="s">
        <v>52</v>
      </c>
      <c r="M130" s="34">
        <v>0</v>
      </c>
      <c r="N130" s="15" t="s">
        <v>52</v>
      </c>
      <c r="O130" s="34">
        <v>0</v>
      </c>
      <c r="P130" s="34">
        <v>438070</v>
      </c>
      <c r="Q130" s="34">
        <v>0</v>
      </c>
      <c r="R130" s="34">
        <v>0</v>
      </c>
      <c r="S130" s="34">
        <v>0</v>
      </c>
      <c r="T130" s="34">
        <v>0</v>
      </c>
      <c r="U130" s="34">
        <v>0</v>
      </c>
      <c r="V130" s="34">
        <v>0</v>
      </c>
      <c r="W130" s="15" t="s">
        <v>2123</v>
      </c>
      <c r="X130" s="15" t="s">
        <v>52</v>
      </c>
      <c r="Y130" s="1" t="s">
        <v>2113</v>
      </c>
      <c r="Z130" s="1" t="s">
        <v>52</v>
      </c>
      <c r="AA130" s="35"/>
      <c r="AB130" s="1" t="s">
        <v>52</v>
      </c>
    </row>
    <row r="131" spans="1:28" ht="30" customHeight="1" x14ac:dyDescent="0.3">
      <c r="A131" s="15" t="s">
        <v>789</v>
      </c>
      <c r="B131" s="15" t="s">
        <v>788</v>
      </c>
      <c r="C131" s="15" t="s">
        <v>624</v>
      </c>
      <c r="D131" s="33" t="s">
        <v>625</v>
      </c>
      <c r="E131" s="34">
        <v>0</v>
      </c>
      <c r="F131" s="15" t="s">
        <v>52</v>
      </c>
      <c r="G131" s="34">
        <v>0</v>
      </c>
      <c r="H131" s="15" t="s">
        <v>52</v>
      </c>
      <c r="I131" s="34">
        <v>0</v>
      </c>
      <c r="J131" s="15" t="s">
        <v>52</v>
      </c>
      <c r="K131" s="34">
        <v>0</v>
      </c>
      <c r="L131" s="15" t="s">
        <v>52</v>
      </c>
      <c r="M131" s="34">
        <v>0</v>
      </c>
      <c r="N131" s="15" t="s">
        <v>52</v>
      </c>
      <c r="O131" s="34">
        <v>0</v>
      </c>
      <c r="P131" s="34">
        <v>471931</v>
      </c>
      <c r="Q131" s="34">
        <v>0</v>
      </c>
      <c r="R131" s="34">
        <v>0</v>
      </c>
      <c r="S131" s="34">
        <v>0</v>
      </c>
      <c r="T131" s="34">
        <v>0</v>
      </c>
      <c r="U131" s="34">
        <v>0</v>
      </c>
      <c r="V131" s="34">
        <v>0</v>
      </c>
      <c r="W131" s="15" t="s">
        <v>2124</v>
      </c>
      <c r="X131" s="15" t="s">
        <v>52</v>
      </c>
      <c r="Y131" s="1" t="s">
        <v>2113</v>
      </c>
      <c r="Z131" s="1" t="s">
        <v>52</v>
      </c>
      <c r="AA131" s="35"/>
      <c r="AB131" s="1" t="s">
        <v>52</v>
      </c>
    </row>
    <row r="132" spans="1:28" ht="30" customHeight="1" x14ac:dyDescent="0.3">
      <c r="A132" s="15" t="s">
        <v>876</v>
      </c>
      <c r="B132" s="15" t="s">
        <v>874</v>
      </c>
      <c r="C132" s="15" t="s">
        <v>875</v>
      </c>
      <c r="D132" s="33" t="s">
        <v>625</v>
      </c>
      <c r="E132" s="34">
        <v>0</v>
      </c>
      <c r="F132" s="15" t="s">
        <v>52</v>
      </c>
      <c r="G132" s="34">
        <v>0</v>
      </c>
      <c r="H132" s="15" t="s">
        <v>52</v>
      </c>
      <c r="I132" s="34">
        <v>0</v>
      </c>
      <c r="J132" s="15" t="s">
        <v>52</v>
      </c>
      <c r="K132" s="34">
        <v>0</v>
      </c>
      <c r="L132" s="15" t="s">
        <v>52</v>
      </c>
      <c r="M132" s="34">
        <v>0</v>
      </c>
      <c r="N132" s="15" t="s">
        <v>52</v>
      </c>
      <c r="O132" s="34">
        <v>0</v>
      </c>
      <c r="P132" s="34">
        <v>304662</v>
      </c>
      <c r="Q132" s="34">
        <v>0</v>
      </c>
      <c r="R132" s="34">
        <v>0</v>
      </c>
      <c r="S132" s="34">
        <v>0</v>
      </c>
      <c r="T132" s="34">
        <v>0</v>
      </c>
      <c r="U132" s="34">
        <v>0</v>
      </c>
      <c r="V132" s="34">
        <v>0</v>
      </c>
      <c r="W132" s="15" t="s">
        <v>2125</v>
      </c>
      <c r="X132" s="15" t="s">
        <v>52</v>
      </c>
      <c r="Y132" s="1" t="s">
        <v>2113</v>
      </c>
      <c r="Z132" s="1" t="s">
        <v>52</v>
      </c>
      <c r="AA132" s="35"/>
      <c r="AB132" s="1" t="s">
        <v>52</v>
      </c>
    </row>
    <row r="133" spans="1:28" ht="30" customHeight="1" x14ac:dyDescent="0.3">
      <c r="A133" s="15" t="s">
        <v>761</v>
      </c>
      <c r="B133" s="15" t="s">
        <v>758</v>
      </c>
      <c r="C133" s="15" t="s">
        <v>759</v>
      </c>
      <c r="D133" s="33" t="s">
        <v>760</v>
      </c>
      <c r="E133" s="34">
        <v>0</v>
      </c>
      <c r="F133" s="15" t="s">
        <v>52</v>
      </c>
      <c r="G133" s="34">
        <v>23400</v>
      </c>
      <c r="H133" s="15" t="s">
        <v>2126</v>
      </c>
      <c r="I133" s="34">
        <v>0</v>
      </c>
      <c r="J133" s="15" t="s">
        <v>52</v>
      </c>
      <c r="K133" s="34">
        <v>0</v>
      </c>
      <c r="L133" s="15" t="s">
        <v>52</v>
      </c>
      <c r="M133" s="34">
        <v>0</v>
      </c>
      <c r="N133" s="15" t="s">
        <v>52</v>
      </c>
      <c r="O133" s="34">
        <f t="shared" ref="O133:O164" si="4">SMALL(E133:M133,COUNTIF(E133:M133,0)+1)</f>
        <v>23400</v>
      </c>
      <c r="P133" s="34">
        <v>0</v>
      </c>
      <c r="Q133" s="34">
        <v>0</v>
      </c>
      <c r="R133" s="34">
        <v>0</v>
      </c>
      <c r="S133" s="34">
        <v>0</v>
      </c>
      <c r="T133" s="34">
        <v>0</v>
      </c>
      <c r="U133" s="34">
        <v>0</v>
      </c>
      <c r="V133" s="34">
        <v>0</v>
      </c>
      <c r="W133" s="15" t="s">
        <v>2127</v>
      </c>
      <c r="X133" s="15" t="s">
        <v>52</v>
      </c>
      <c r="Y133" s="1" t="s">
        <v>52</v>
      </c>
      <c r="Z133" s="1" t="s">
        <v>52</v>
      </c>
      <c r="AA133" s="35"/>
      <c r="AB133" s="1" t="s">
        <v>52</v>
      </c>
    </row>
    <row r="134" spans="1:28" ht="30" customHeight="1" x14ac:dyDescent="0.3">
      <c r="A134" s="15" t="s">
        <v>766</v>
      </c>
      <c r="B134" s="15" t="s">
        <v>763</v>
      </c>
      <c r="C134" s="15" t="s">
        <v>764</v>
      </c>
      <c r="D134" s="33" t="s">
        <v>765</v>
      </c>
      <c r="E134" s="34">
        <v>0</v>
      </c>
      <c r="F134" s="15" t="s">
        <v>52</v>
      </c>
      <c r="G134" s="34">
        <v>0</v>
      </c>
      <c r="H134" s="15" t="s">
        <v>52</v>
      </c>
      <c r="I134" s="34">
        <v>22000</v>
      </c>
      <c r="J134" s="15" t="s">
        <v>2128</v>
      </c>
      <c r="K134" s="34">
        <v>0</v>
      </c>
      <c r="L134" s="15" t="s">
        <v>52</v>
      </c>
      <c r="M134" s="34">
        <v>0</v>
      </c>
      <c r="N134" s="15" t="s">
        <v>52</v>
      </c>
      <c r="O134" s="34">
        <f t="shared" si="4"/>
        <v>22000</v>
      </c>
      <c r="P134" s="34">
        <v>0</v>
      </c>
      <c r="Q134" s="34">
        <v>0</v>
      </c>
      <c r="R134" s="34">
        <v>0</v>
      </c>
      <c r="S134" s="34">
        <v>0</v>
      </c>
      <c r="T134" s="34">
        <v>0</v>
      </c>
      <c r="U134" s="34">
        <v>0</v>
      </c>
      <c r="V134" s="34">
        <v>0</v>
      </c>
      <c r="W134" s="15" t="s">
        <v>2129</v>
      </c>
      <c r="X134" s="15" t="s">
        <v>52</v>
      </c>
      <c r="Y134" s="1" t="s">
        <v>52</v>
      </c>
      <c r="Z134" s="1" t="s">
        <v>52</v>
      </c>
      <c r="AA134" s="35"/>
      <c r="AB134" s="1" t="s">
        <v>52</v>
      </c>
    </row>
    <row r="135" spans="1:28" ht="30" customHeight="1" x14ac:dyDescent="0.3">
      <c r="A135" s="15" t="s">
        <v>771</v>
      </c>
      <c r="B135" s="15" t="s">
        <v>768</v>
      </c>
      <c r="C135" s="15" t="s">
        <v>769</v>
      </c>
      <c r="D135" s="33" t="s">
        <v>770</v>
      </c>
      <c r="E135" s="34">
        <v>0</v>
      </c>
      <c r="F135" s="15" t="s">
        <v>52</v>
      </c>
      <c r="G135" s="34">
        <v>0</v>
      </c>
      <c r="H135" s="15" t="s">
        <v>52</v>
      </c>
      <c r="I135" s="34">
        <v>30</v>
      </c>
      <c r="J135" s="15" t="s">
        <v>2128</v>
      </c>
      <c r="K135" s="34">
        <v>0</v>
      </c>
      <c r="L135" s="15" t="s">
        <v>52</v>
      </c>
      <c r="M135" s="34">
        <v>0</v>
      </c>
      <c r="N135" s="15" t="s">
        <v>52</v>
      </c>
      <c r="O135" s="34">
        <f t="shared" si="4"/>
        <v>30</v>
      </c>
      <c r="P135" s="34">
        <v>0</v>
      </c>
      <c r="Q135" s="34">
        <v>0</v>
      </c>
      <c r="R135" s="34">
        <v>0</v>
      </c>
      <c r="S135" s="34">
        <v>0</v>
      </c>
      <c r="T135" s="34">
        <v>0</v>
      </c>
      <c r="U135" s="34">
        <v>0</v>
      </c>
      <c r="V135" s="34">
        <v>0</v>
      </c>
      <c r="W135" s="15" t="s">
        <v>2130</v>
      </c>
      <c r="X135" s="15" t="s">
        <v>52</v>
      </c>
      <c r="Y135" s="1" t="s">
        <v>52</v>
      </c>
      <c r="Z135" s="1" t="s">
        <v>52</v>
      </c>
      <c r="AA135" s="35"/>
      <c r="AB135" s="1" t="s">
        <v>52</v>
      </c>
    </row>
    <row r="136" spans="1:28" ht="30" customHeight="1" x14ac:dyDescent="0.3">
      <c r="A136" s="15" t="s">
        <v>560</v>
      </c>
      <c r="B136" s="15" t="s">
        <v>559</v>
      </c>
      <c r="C136" s="15" t="s">
        <v>52</v>
      </c>
      <c r="D136" s="33" t="s">
        <v>556</v>
      </c>
      <c r="E136" s="34">
        <v>0</v>
      </c>
      <c r="F136" s="15" t="s">
        <v>52</v>
      </c>
      <c r="G136" s="34">
        <v>0</v>
      </c>
      <c r="H136" s="15" t="s">
        <v>52</v>
      </c>
      <c r="I136" s="34">
        <v>0</v>
      </c>
      <c r="J136" s="15" t="s">
        <v>52</v>
      </c>
      <c r="K136" s="34">
        <v>0</v>
      </c>
      <c r="L136" s="15" t="s">
        <v>52</v>
      </c>
      <c r="M136" s="34">
        <v>532</v>
      </c>
      <c r="N136" s="15" t="s">
        <v>52</v>
      </c>
      <c r="O136" s="34">
        <f t="shared" si="4"/>
        <v>532</v>
      </c>
      <c r="P136" s="34">
        <v>0</v>
      </c>
      <c r="Q136" s="34">
        <v>0</v>
      </c>
      <c r="R136" s="34">
        <v>0</v>
      </c>
      <c r="S136" s="34">
        <v>0</v>
      </c>
      <c r="T136" s="34">
        <v>0</v>
      </c>
      <c r="U136" s="34">
        <v>0</v>
      </c>
      <c r="V136" s="34">
        <v>0</v>
      </c>
      <c r="W136" s="15" t="s">
        <v>2131</v>
      </c>
      <c r="X136" s="15" t="s">
        <v>52</v>
      </c>
      <c r="Y136" s="1" t="s">
        <v>52</v>
      </c>
      <c r="Z136" s="1" t="s">
        <v>52</v>
      </c>
      <c r="AA136" s="35"/>
      <c r="AB136" s="1" t="s">
        <v>52</v>
      </c>
    </row>
    <row r="137" spans="1:28" ht="30" customHeight="1" x14ac:dyDescent="0.3">
      <c r="A137" s="15" t="s">
        <v>579</v>
      </c>
      <c r="B137" s="15" t="s">
        <v>559</v>
      </c>
      <c r="C137" s="15" t="s">
        <v>52</v>
      </c>
      <c r="D137" s="33" t="s">
        <v>556</v>
      </c>
      <c r="E137" s="34">
        <v>0</v>
      </c>
      <c r="F137" s="15" t="s">
        <v>52</v>
      </c>
      <c r="G137" s="34">
        <v>0</v>
      </c>
      <c r="H137" s="15" t="s">
        <v>52</v>
      </c>
      <c r="I137" s="34">
        <v>0</v>
      </c>
      <c r="J137" s="15" t="s">
        <v>52</v>
      </c>
      <c r="K137" s="34">
        <v>0</v>
      </c>
      <c r="L137" s="15" t="s">
        <v>52</v>
      </c>
      <c r="M137" s="34">
        <v>929</v>
      </c>
      <c r="N137" s="15" t="s">
        <v>52</v>
      </c>
      <c r="O137" s="34">
        <f t="shared" si="4"/>
        <v>929</v>
      </c>
      <c r="P137" s="34">
        <v>0</v>
      </c>
      <c r="Q137" s="34">
        <v>0</v>
      </c>
      <c r="R137" s="34">
        <v>0</v>
      </c>
      <c r="S137" s="34">
        <v>0</v>
      </c>
      <c r="T137" s="34">
        <v>0</v>
      </c>
      <c r="U137" s="34">
        <v>0</v>
      </c>
      <c r="V137" s="34">
        <v>0</v>
      </c>
      <c r="W137" s="15" t="s">
        <v>2132</v>
      </c>
      <c r="X137" s="15" t="s">
        <v>52</v>
      </c>
      <c r="Y137" s="1" t="s">
        <v>52</v>
      </c>
      <c r="Z137" s="1" t="s">
        <v>52</v>
      </c>
      <c r="AA137" s="35"/>
      <c r="AB137" s="1" t="s">
        <v>52</v>
      </c>
    </row>
    <row r="138" spans="1:28" ht="30" customHeight="1" x14ac:dyDescent="0.3">
      <c r="A138" s="15" t="s">
        <v>568</v>
      </c>
      <c r="B138" s="15" t="s">
        <v>559</v>
      </c>
      <c r="C138" s="15" t="s">
        <v>52</v>
      </c>
      <c r="D138" s="33" t="s">
        <v>556</v>
      </c>
      <c r="E138" s="34">
        <v>0</v>
      </c>
      <c r="F138" s="15" t="s">
        <v>52</v>
      </c>
      <c r="G138" s="34">
        <v>0</v>
      </c>
      <c r="H138" s="15" t="s">
        <v>52</v>
      </c>
      <c r="I138" s="34">
        <v>0</v>
      </c>
      <c r="J138" s="15" t="s">
        <v>52</v>
      </c>
      <c r="K138" s="34">
        <v>0</v>
      </c>
      <c r="L138" s="15" t="s">
        <v>52</v>
      </c>
      <c r="M138" s="34">
        <v>100</v>
      </c>
      <c r="N138" s="15" t="s">
        <v>52</v>
      </c>
      <c r="O138" s="34">
        <f t="shared" si="4"/>
        <v>100</v>
      </c>
      <c r="P138" s="34">
        <v>0</v>
      </c>
      <c r="Q138" s="34">
        <v>0</v>
      </c>
      <c r="R138" s="34">
        <v>0</v>
      </c>
      <c r="S138" s="34">
        <v>0</v>
      </c>
      <c r="T138" s="34">
        <v>0</v>
      </c>
      <c r="U138" s="34">
        <v>0</v>
      </c>
      <c r="V138" s="34">
        <v>0</v>
      </c>
      <c r="W138" s="15" t="s">
        <v>2133</v>
      </c>
      <c r="X138" s="15" t="s">
        <v>52</v>
      </c>
      <c r="Y138" s="1" t="s">
        <v>52</v>
      </c>
      <c r="Z138" s="1" t="s">
        <v>52</v>
      </c>
      <c r="AA138" s="35"/>
      <c r="AB138" s="1" t="s">
        <v>52</v>
      </c>
    </row>
    <row r="139" spans="1:28" ht="30" customHeight="1" x14ac:dyDescent="0.3">
      <c r="A139" s="15" t="s">
        <v>1428</v>
      </c>
      <c r="B139" s="15" t="s">
        <v>1426</v>
      </c>
      <c r="C139" s="15" t="s">
        <v>1427</v>
      </c>
      <c r="D139" s="33" t="s">
        <v>162</v>
      </c>
      <c r="E139" s="34">
        <v>0</v>
      </c>
      <c r="F139" s="15" t="s">
        <v>52</v>
      </c>
      <c r="G139" s="34">
        <v>0</v>
      </c>
      <c r="H139" s="15" t="s">
        <v>52</v>
      </c>
      <c r="I139" s="34">
        <v>0</v>
      </c>
      <c r="J139" s="15" t="s">
        <v>52</v>
      </c>
      <c r="K139" s="34">
        <v>0</v>
      </c>
      <c r="L139" s="15" t="s">
        <v>52</v>
      </c>
      <c r="M139" s="34">
        <v>1100000</v>
      </c>
      <c r="N139" s="15" t="s">
        <v>52</v>
      </c>
      <c r="O139" s="34">
        <f t="shared" si="4"/>
        <v>1100000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  <c r="W139" s="15" t="s">
        <v>2134</v>
      </c>
      <c r="X139" s="15" t="s">
        <v>52</v>
      </c>
      <c r="Y139" s="1" t="s">
        <v>52</v>
      </c>
      <c r="Z139" s="1" t="s">
        <v>52</v>
      </c>
      <c r="AA139" s="35"/>
      <c r="AB139" s="1" t="s">
        <v>52</v>
      </c>
    </row>
    <row r="140" spans="1:28" ht="30" customHeight="1" x14ac:dyDescent="0.3">
      <c r="A140" s="15" t="s">
        <v>1431</v>
      </c>
      <c r="B140" s="15" t="s">
        <v>1430</v>
      </c>
      <c r="C140" s="15" t="s">
        <v>1427</v>
      </c>
      <c r="D140" s="33" t="s">
        <v>162</v>
      </c>
      <c r="E140" s="34">
        <v>0</v>
      </c>
      <c r="F140" s="15" t="s">
        <v>52</v>
      </c>
      <c r="G140" s="34">
        <v>0</v>
      </c>
      <c r="H140" s="15" t="s">
        <v>52</v>
      </c>
      <c r="I140" s="34">
        <v>0</v>
      </c>
      <c r="J140" s="15" t="s">
        <v>52</v>
      </c>
      <c r="K140" s="34">
        <v>0</v>
      </c>
      <c r="L140" s="15" t="s">
        <v>52</v>
      </c>
      <c r="M140" s="34">
        <v>1100000</v>
      </c>
      <c r="N140" s="15" t="s">
        <v>52</v>
      </c>
      <c r="O140" s="34">
        <f t="shared" si="4"/>
        <v>1100000</v>
      </c>
      <c r="P140" s="34">
        <v>0</v>
      </c>
      <c r="Q140" s="34">
        <v>0</v>
      </c>
      <c r="R140" s="34">
        <v>0</v>
      </c>
      <c r="S140" s="34">
        <v>0</v>
      </c>
      <c r="T140" s="34">
        <v>0</v>
      </c>
      <c r="U140" s="34">
        <v>0</v>
      </c>
      <c r="V140" s="34">
        <v>0</v>
      </c>
      <c r="W140" s="15" t="s">
        <v>2135</v>
      </c>
      <c r="X140" s="15" t="s">
        <v>52</v>
      </c>
      <c r="Y140" s="1" t="s">
        <v>52</v>
      </c>
      <c r="Z140" s="1" t="s">
        <v>52</v>
      </c>
      <c r="AA140" s="35"/>
      <c r="AB140" s="1" t="s">
        <v>52</v>
      </c>
    </row>
    <row r="141" spans="1:28" ht="30" customHeight="1" x14ac:dyDescent="0.3">
      <c r="A141" s="15" t="s">
        <v>1435</v>
      </c>
      <c r="B141" s="15" t="s">
        <v>1433</v>
      </c>
      <c r="C141" s="15" t="s">
        <v>1434</v>
      </c>
      <c r="D141" s="33" t="s">
        <v>162</v>
      </c>
      <c r="E141" s="34">
        <v>0</v>
      </c>
      <c r="F141" s="15" t="s">
        <v>52</v>
      </c>
      <c r="G141" s="34">
        <v>0</v>
      </c>
      <c r="H141" s="15" t="s">
        <v>52</v>
      </c>
      <c r="I141" s="34">
        <v>0</v>
      </c>
      <c r="J141" s="15" t="s">
        <v>52</v>
      </c>
      <c r="K141" s="34">
        <v>0</v>
      </c>
      <c r="L141" s="15" t="s">
        <v>52</v>
      </c>
      <c r="M141" s="34">
        <v>8000000</v>
      </c>
      <c r="N141" s="15" t="s">
        <v>52</v>
      </c>
      <c r="O141" s="34">
        <f t="shared" si="4"/>
        <v>8000000</v>
      </c>
      <c r="P141" s="34">
        <v>0</v>
      </c>
      <c r="Q141" s="34">
        <v>0</v>
      </c>
      <c r="R141" s="34">
        <v>0</v>
      </c>
      <c r="S141" s="34">
        <v>0</v>
      </c>
      <c r="T141" s="34">
        <v>0</v>
      </c>
      <c r="U141" s="34">
        <v>0</v>
      </c>
      <c r="V141" s="34">
        <v>0</v>
      </c>
      <c r="W141" s="15" t="s">
        <v>2136</v>
      </c>
      <c r="X141" s="15" t="s">
        <v>52</v>
      </c>
      <c r="Y141" s="1" t="s">
        <v>52</v>
      </c>
      <c r="Z141" s="1" t="s">
        <v>52</v>
      </c>
      <c r="AA141" s="35"/>
      <c r="AB141" s="1" t="s">
        <v>52</v>
      </c>
    </row>
    <row r="142" spans="1:28" ht="30" customHeight="1" x14ac:dyDescent="0.3">
      <c r="A142" s="15" t="s">
        <v>1439</v>
      </c>
      <c r="B142" s="15" t="s">
        <v>1437</v>
      </c>
      <c r="C142" s="15" t="s">
        <v>1438</v>
      </c>
      <c r="D142" s="33" t="s">
        <v>162</v>
      </c>
      <c r="E142" s="34">
        <v>0</v>
      </c>
      <c r="F142" s="15" t="s">
        <v>52</v>
      </c>
      <c r="G142" s="34">
        <v>0</v>
      </c>
      <c r="H142" s="15" t="s">
        <v>52</v>
      </c>
      <c r="I142" s="34">
        <v>0</v>
      </c>
      <c r="J142" s="15" t="s">
        <v>52</v>
      </c>
      <c r="K142" s="34">
        <v>0</v>
      </c>
      <c r="L142" s="15" t="s">
        <v>52</v>
      </c>
      <c r="M142" s="34">
        <v>800000</v>
      </c>
      <c r="N142" s="15" t="s">
        <v>52</v>
      </c>
      <c r="O142" s="34">
        <f t="shared" si="4"/>
        <v>800000</v>
      </c>
      <c r="P142" s="34">
        <v>0</v>
      </c>
      <c r="Q142" s="34">
        <v>0</v>
      </c>
      <c r="R142" s="34">
        <v>0</v>
      </c>
      <c r="S142" s="34">
        <v>0</v>
      </c>
      <c r="T142" s="34">
        <v>0</v>
      </c>
      <c r="U142" s="34">
        <v>0</v>
      </c>
      <c r="V142" s="34">
        <v>0</v>
      </c>
      <c r="W142" s="15" t="s">
        <v>2137</v>
      </c>
      <c r="X142" s="15" t="s">
        <v>52</v>
      </c>
      <c r="Y142" s="1" t="s">
        <v>52</v>
      </c>
      <c r="Z142" s="1" t="s">
        <v>52</v>
      </c>
      <c r="AA142" s="35"/>
      <c r="AB142" s="1" t="s">
        <v>52</v>
      </c>
    </row>
    <row r="143" spans="1:28" ht="30" customHeight="1" x14ac:dyDescent="0.3">
      <c r="A143" s="15" t="s">
        <v>1443</v>
      </c>
      <c r="B143" s="15" t="s">
        <v>1441</v>
      </c>
      <c r="C143" s="15" t="s">
        <v>1442</v>
      </c>
      <c r="D143" s="33" t="s">
        <v>162</v>
      </c>
      <c r="E143" s="34">
        <v>0</v>
      </c>
      <c r="F143" s="15" t="s">
        <v>52</v>
      </c>
      <c r="G143" s="34">
        <v>0</v>
      </c>
      <c r="H143" s="15" t="s">
        <v>52</v>
      </c>
      <c r="I143" s="34">
        <v>0</v>
      </c>
      <c r="J143" s="15" t="s">
        <v>52</v>
      </c>
      <c r="K143" s="34">
        <v>0</v>
      </c>
      <c r="L143" s="15" t="s">
        <v>52</v>
      </c>
      <c r="M143" s="34">
        <v>350000</v>
      </c>
      <c r="N143" s="15" t="s">
        <v>52</v>
      </c>
      <c r="O143" s="34">
        <f t="shared" si="4"/>
        <v>350000</v>
      </c>
      <c r="P143" s="34">
        <v>0</v>
      </c>
      <c r="Q143" s="34">
        <v>0</v>
      </c>
      <c r="R143" s="34">
        <v>0</v>
      </c>
      <c r="S143" s="34">
        <v>0</v>
      </c>
      <c r="T143" s="34">
        <v>0</v>
      </c>
      <c r="U143" s="34">
        <v>0</v>
      </c>
      <c r="V143" s="34">
        <v>0</v>
      </c>
      <c r="W143" s="15" t="s">
        <v>2138</v>
      </c>
      <c r="X143" s="15" t="s">
        <v>52</v>
      </c>
      <c r="Y143" s="1" t="s">
        <v>52</v>
      </c>
      <c r="Z143" s="1" t="s">
        <v>52</v>
      </c>
      <c r="AA143" s="35"/>
      <c r="AB143" s="1" t="s">
        <v>52</v>
      </c>
    </row>
    <row r="144" spans="1:28" ht="30" customHeight="1" x14ac:dyDescent="0.3">
      <c r="A144" s="15" t="s">
        <v>1447</v>
      </c>
      <c r="B144" s="15" t="s">
        <v>1445</v>
      </c>
      <c r="C144" s="15" t="s">
        <v>1446</v>
      </c>
      <c r="D144" s="33" t="s">
        <v>162</v>
      </c>
      <c r="E144" s="34">
        <v>0</v>
      </c>
      <c r="F144" s="15" t="s">
        <v>52</v>
      </c>
      <c r="G144" s="34">
        <v>0</v>
      </c>
      <c r="H144" s="15" t="s">
        <v>52</v>
      </c>
      <c r="I144" s="34">
        <v>0</v>
      </c>
      <c r="J144" s="15" t="s">
        <v>52</v>
      </c>
      <c r="K144" s="34">
        <v>0</v>
      </c>
      <c r="L144" s="15" t="s">
        <v>52</v>
      </c>
      <c r="M144" s="34">
        <v>2100000</v>
      </c>
      <c r="N144" s="15" t="s">
        <v>52</v>
      </c>
      <c r="O144" s="34">
        <f t="shared" si="4"/>
        <v>2100000</v>
      </c>
      <c r="P144" s="34">
        <v>0</v>
      </c>
      <c r="Q144" s="34">
        <v>0</v>
      </c>
      <c r="R144" s="34">
        <v>0</v>
      </c>
      <c r="S144" s="34">
        <v>0</v>
      </c>
      <c r="T144" s="34">
        <v>0</v>
      </c>
      <c r="U144" s="34">
        <v>0</v>
      </c>
      <c r="V144" s="34">
        <v>0</v>
      </c>
      <c r="W144" s="15" t="s">
        <v>2139</v>
      </c>
      <c r="X144" s="15" t="s">
        <v>52</v>
      </c>
      <c r="Y144" s="1" t="s">
        <v>52</v>
      </c>
      <c r="Z144" s="1" t="s">
        <v>52</v>
      </c>
      <c r="AA144" s="35"/>
      <c r="AB144" s="1" t="s">
        <v>52</v>
      </c>
    </row>
    <row r="145" spans="1:28" ht="30" customHeight="1" x14ac:dyDescent="0.3">
      <c r="A145" s="15" t="s">
        <v>1450</v>
      </c>
      <c r="B145" s="15" t="s">
        <v>1441</v>
      </c>
      <c r="C145" s="15" t="s">
        <v>1449</v>
      </c>
      <c r="D145" s="33" t="s">
        <v>162</v>
      </c>
      <c r="E145" s="34">
        <v>0</v>
      </c>
      <c r="F145" s="15" t="s">
        <v>52</v>
      </c>
      <c r="G145" s="34">
        <v>0</v>
      </c>
      <c r="H145" s="15" t="s">
        <v>52</v>
      </c>
      <c r="I145" s="34">
        <v>0</v>
      </c>
      <c r="J145" s="15" t="s">
        <v>52</v>
      </c>
      <c r="K145" s="34">
        <v>0</v>
      </c>
      <c r="L145" s="15" t="s">
        <v>52</v>
      </c>
      <c r="M145" s="34">
        <v>450000</v>
      </c>
      <c r="N145" s="15" t="s">
        <v>52</v>
      </c>
      <c r="O145" s="34">
        <f t="shared" si="4"/>
        <v>450000</v>
      </c>
      <c r="P145" s="34">
        <v>0</v>
      </c>
      <c r="Q145" s="34">
        <v>0</v>
      </c>
      <c r="R145" s="34">
        <v>0</v>
      </c>
      <c r="S145" s="34">
        <v>0</v>
      </c>
      <c r="T145" s="34">
        <v>0</v>
      </c>
      <c r="U145" s="34">
        <v>0</v>
      </c>
      <c r="V145" s="34">
        <v>0</v>
      </c>
      <c r="W145" s="15" t="s">
        <v>2140</v>
      </c>
      <c r="X145" s="15" t="s">
        <v>52</v>
      </c>
      <c r="Y145" s="1" t="s">
        <v>52</v>
      </c>
      <c r="Z145" s="1" t="s">
        <v>52</v>
      </c>
      <c r="AA145" s="35"/>
      <c r="AB145" s="1" t="s">
        <v>52</v>
      </c>
    </row>
    <row r="146" spans="1:28" ht="30" customHeight="1" x14ac:dyDescent="0.3">
      <c r="A146" s="15" t="s">
        <v>1454</v>
      </c>
      <c r="B146" s="15" t="s">
        <v>1452</v>
      </c>
      <c r="C146" s="15" t="s">
        <v>1453</v>
      </c>
      <c r="D146" s="33" t="s">
        <v>162</v>
      </c>
      <c r="E146" s="34">
        <v>0</v>
      </c>
      <c r="F146" s="15" t="s">
        <v>52</v>
      </c>
      <c r="G146" s="34">
        <v>0</v>
      </c>
      <c r="H146" s="15" t="s">
        <v>52</v>
      </c>
      <c r="I146" s="34">
        <v>0</v>
      </c>
      <c r="J146" s="15" t="s">
        <v>52</v>
      </c>
      <c r="K146" s="34">
        <v>0</v>
      </c>
      <c r="L146" s="15" t="s">
        <v>52</v>
      </c>
      <c r="M146" s="34">
        <v>1100000</v>
      </c>
      <c r="N146" s="15" t="s">
        <v>52</v>
      </c>
      <c r="O146" s="34">
        <f t="shared" si="4"/>
        <v>1100000</v>
      </c>
      <c r="P146" s="34">
        <v>0</v>
      </c>
      <c r="Q146" s="34">
        <v>0</v>
      </c>
      <c r="R146" s="34">
        <v>0</v>
      </c>
      <c r="S146" s="34">
        <v>0</v>
      </c>
      <c r="T146" s="34">
        <v>0</v>
      </c>
      <c r="U146" s="34">
        <v>0</v>
      </c>
      <c r="V146" s="34">
        <v>0</v>
      </c>
      <c r="W146" s="15" t="s">
        <v>2141</v>
      </c>
      <c r="X146" s="15" t="s">
        <v>52</v>
      </c>
      <c r="Y146" s="1" t="s">
        <v>52</v>
      </c>
      <c r="Z146" s="1" t="s">
        <v>52</v>
      </c>
      <c r="AA146" s="35"/>
      <c r="AB146" s="1" t="s">
        <v>52</v>
      </c>
    </row>
    <row r="147" spans="1:28" ht="30" customHeight="1" x14ac:dyDescent="0.3">
      <c r="A147" s="15" t="s">
        <v>1458</v>
      </c>
      <c r="B147" s="15" t="s">
        <v>1456</v>
      </c>
      <c r="C147" s="15" t="s">
        <v>1457</v>
      </c>
      <c r="D147" s="33" t="s">
        <v>162</v>
      </c>
      <c r="E147" s="34">
        <v>0</v>
      </c>
      <c r="F147" s="15" t="s">
        <v>52</v>
      </c>
      <c r="G147" s="34">
        <v>0</v>
      </c>
      <c r="H147" s="15" t="s">
        <v>52</v>
      </c>
      <c r="I147" s="34">
        <v>0</v>
      </c>
      <c r="J147" s="15" t="s">
        <v>52</v>
      </c>
      <c r="K147" s="34">
        <v>0</v>
      </c>
      <c r="L147" s="15" t="s">
        <v>52</v>
      </c>
      <c r="M147" s="34">
        <v>530000</v>
      </c>
      <c r="N147" s="15" t="s">
        <v>52</v>
      </c>
      <c r="O147" s="34">
        <f t="shared" si="4"/>
        <v>530000</v>
      </c>
      <c r="P147" s="34">
        <v>0</v>
      </c>
      <c r="Q147" s="34">
        <v>0</v>
      </c>
      <c r="R147" s="34">
        <v>0</v>
      </c>
      <c r="S147" s="34">
        <v>0</v>
      </c>
      <c r="T147" s="34">
        <v>0</v>
      </c>
      <c r="U147" s="34">
        <v>0</v>
      </c>
      <c r="V147" s="34">
        <v>0</v>
      </c>
      <c r="W147" s="15" t="s">
        <v>2142</v>
      </c>
      <c r="X147" s="15" t="s">
        <v>52</v>
      </c>
      <c r="Y147" s="1" t="s">
        <v>52</v>
      </c>
      <c r="Z147" s="1" t="s">
        <v>52</v>
      </c>
      <c r="AA147" s="35"/>
      <c r="AB147" s="1" t="s">
        <v>52</v>
      </c>
    </row>
    <row r="148" spans="1:28" ht="30" customHeight="1" x14ac:dyDescent="0.3">
      <c r="A148" s="15" t="s">
        <v>1462</v>
      </c>
      <c r="B148" s="15" t="s">
        <v>1460</v>
      </c>
      <c r="C148" s="15" t="s">
        <v>1461</v>
      </c>
      <c r="D148" s="33" t="s">
        <v>162</v>
      </c>
      <c r="E148" s="34">
        <v>0</v>
      </c>
      <c r="F148" s="15" t="s">
        <v>52</v>
      </c>
      <c r="G148" s="34">
        <v>0</v>
      </c>
      <c r="H148" s="15" t="s">
        <v>52</v>
      </c>
      <c r="I148" s="34">
        <v>0</v>
      </c>
      <c r="J148" s="15" t="s">
        <v>52</v>
      </c>
      <c r="K148" s="34">
        <v>0</v>
      </c>
      <c r="L148" s="15" t="s">
        <v>52</v>
      </c>
      <c r="M148" s="34">
        <v>1100000</v>
      </c>
      <c r="N148" s="15" t="s">
        <v>52</v>
      </c>
      <c r="O148" s="34">
        <f t="shared" si="4"/>
        <v>1100000</v>
      </c>
      <c r="P148" s="34">
        <v>0</v>
      </c>
      <c r="Q148" s="34">
        <v>0</v>
      </c>
      <c r="R148" s="34">
        <v>0</v>
      </c>
      <c r="S148" s="34">
        <v>0</v>
      </c>
      <c r="T148" s="34">
        <v>0</v>
      </c>
      <c r="U148" s="34">
        <v>0</v>
      </c>
      <c r="V148" s="34">
        <v>0</v>
      </c>
      <c r="W148" s="15" t="s">
        <v>2143</v>
      </c>
      <c r="X148" s="15" t="s">
        <v>52</v>
      </c>
      <c r="Y148" s="1" t="s">
        <v>52</v>
      </c>
      <c r="Z148" s="1" t="s">
        <v>52</v>
      </c>
      <c r="AA148" s="35"/>
      <c r="AB148" s="1" t="s">
        <v>52</v>
      </c>
    </row>
    <row r="149" spans="1:28" ht="30" customHeight="1" x14ac:dyDescent="0.3">
      <c r="A149" s="15" t="s">
        <v>1470</v>
      </c>
      <c r="B149" s="15" t="s">
        <v>1468</v>
      </c>
      <c r="C149" s="15" t="s">
        <v>1469</v>
      </c>
      <c r="D149" s="33" t="s">
        <v>162</v>
      </c>
      <c r="E149" s="34">
        <v>0</v>
      </c>
      <c r="F149" s="15" t="s">
        <v>52</v>
      </c>
      <c r="G149" s="34">
        <v>0</v>
      </c>
      <c r="H149" s="15" t="s">
        <v>52</v>
      </c>
      <c r="I149" s="34">
        <v>0</v>
      </c>
      <c r="J149" s="15" t="s">
        <v>52</v>
      </c>
      <c r="K149" s="34">
        <v>0</v>
      </c>
      <c r="L149" s="15" t="s">
        <v>52</v>
      </c>
      <c r="M149" s="34">
        <v>9000000</v>
      </c>
      <c r="N149" s="15" t="s">
        <v>52</v>
      </c>
      <c r="O149" s="34">
        <f t="shared" si="4"/>
        <v>9000000</v>
      </c>
      <c r="P149" s="34">
        <v>0</v>
      </c>
      <c r="Q149" s="34">
        <v>0</v>
      </c>
      <c r="R149" s="34">
        <v>0</v>
      </c>
      <c r="S149" s="34">
        <v>0</v>
      </c>
      <c r="T149" s="34">
        <v>0</v>
      </c>
      <c r="U149" s="34">
        <v>0</v>
      </c>
      <c r="V149" s="34">
        <v>0</v>
      </c>
      <c r="W149" s="15" t="s">
        <v>2144</v>
      </c>
      <c r="X149" s="15" t="s">
        <v>52</v>
      </c>
      <c r="Y149" s="1" t="s">
        <v>52</v>
      </c>
      <c r="Z149" s="1" t="s">
        <v>52</v>
      </c>
      <c r="AA149" s="35"/>
      <c r="AB149" s="1" t="s">
        <v>52</v>
      </c>
    </row>
    <row r="150" spans="1:28" ht="30" customHeight="1" x14ac:dyDescent="0.3">
      <c r="A150" s="15" t="s">
        <v>1473</v>
      </c>
      <c r="B150" s="15" t="s">
        <v>1468</v>
      </c>
      <c r="C150" s="15" t="s">
        <v>1472</v>
      </c>
      <c r="D150" s="33" t="s">
        <v>162</v>
      </c>
      <c r="E150" s="34">
        <v>0</v>
      </c>
      <c r="F150" s="15" t="s">
        <v>52</v>
      </c>
      <c r="G150" s="34">
        <v>0</v>
      </c>
      <c r="H150" s="15" t="s">
        <v>52</v>
      </c>
      <c r="I150" s="34">
        <v>0</v>
      </c>
      <c r="J150" s="15" t="s">
        <v>52</v>
      </c>
      <c r="K150" s="34">
        <v>0</v>
      </c>
      <c r="L150" s="15" t="s">
        <v>52</v>
      </c>
      <c r="M150" s="34">
        <v>4500000</v>
      </c>
      <c r="N150" s="15" t="s">
        <v>52</v>
      </c>
      <c r="O150" s="34">
        <f t="shared" si="4"/>
        <v>4500000</v>
      </c>
      <c r="P150" s="34">
        <v>0</v>
      </c>
      <c r="Q150" s="34">
        <v>0</v>
      </c>
      <c r="R150" s="34">
        <v>0</v>
      </c>
      <c r="S150" s="34">
        <v>0</v>
      </c>
      <c r="T150" s="34">
        <v>0</v>
      </c>
      <c r="U150" s="34">
        <v>0</v>
      </c>
      <c r="V150" s="34">
        <v>0</v>
      </c>
      <c r="W150" s="15" t="s">
        <v>2145</v>
      </c>
      <c r="X150" s="15" t="s">
        <v>52</v>
      </c>
      <c r="Y150" s="1" t="s">
        <v>52</v>
      </c>
      <c r="Z150" s="1" t="s">
        <v>52</v>
      </c>
      <c r="AA150" s="35"/>
      <c r="AB150" s="1" t="s">
        <v>52</v>
      </c>
    </row>
    <row r="151" spans="1:28" ht="30" customHeight="1" x14ac:dyDescent="0.3">
      <c r="A151" s="15" t="s">
        <v>1477</v>
      </c>
      <c r="B151" s="15" t="s">
        <v>1475</v>
      </c>
      <c r="C151" s="15" t="s">
        <v>1476</v>
      </c>
      <c r="D151" s="33" t="s">
        <v>162</v>
      </c>
      <c r="E151" s="34">
        <v>0</v>
      </c>
      <c r="F151" s="15" t="s">
        <v>52</v>
      </c>
      <c r="G151" s="34">
        <v>0</v>
      </c>
      <c r="H151" s="15" t="s">
        <v>52</v>
      </c>
      <c r="I151" s="34">
        <v>0</v>
      </c>
      <c r="J151" s="15" t="s">
        <v>52</v>
      </c>
      <c r="K151" s="34">
        <v>0</v>
      </c>
      <c r="L151" s="15" t="s">
        <v>52</v>
      </c>
      <c r="M151" s="34">
        <v>13200000</v>
      </c>
      <c r="N151" s="15" t="s">
        <v>52</v>
      </c>
      <c r="O151" s="34">
        <f t="shared" si="4"/>
        <v>13200000</v>
      </c>
      <c r="P151" s="34">
        <v>0</v>
      </c>
      <c r="Q151" s="34">
        <v>0</v>
      </c>
      <c r="R151" s="34">
        <v>0</v>
      </c>
      <c r="S151" s="34">
        <v>0</v>
      </c>
      <c r="T151" s="34">
        <v>0</v>
      </c>
      <c r="U151" s="34">
        <v>0</v>
      </c>
      <c r="V151" s="34">
        <v>0</v>
      </c>
      <c r="W151" s="15" t="s">
        <v>2146</v>
      </c>
      <c r="X151" s="15" t="s">
        <v>52</v>
      </c>
      <c r="Y151" s="1" t="s">
        <v>52</v>
      </c>
      <c r="Z151" s="1" t="s">
        <v>52</v>
      </c>
      <c r="AA151" s="35"/>
      <c r="AB151" s="1" t="s">
        <v>52</v>
      </c>
    </row>
    <row r="152" spans="1:28" ht="30" customHeight="1" x14ac:dyDescent="0.3">
      <c r="A152" s="15" t="s">
        <v>1481</v>
      </c>
      <c r="B152" s="15" t="s">
        <v>1479</v>
      </c>
      <c r="C152" s="15" t="s">
        <v>1480</v>
      </c>
      <c r="D152" s="33" t="s">
        <v>162</v>
      </c>
      <c r="E152" s="34">
        <v>0</v>
      </c>
      <c r="F152" s="15" t="s">
        <v>52</v>
      </c>
      <c r="G152" s="34">
        <v>0</v>
      </c>
      <c r="H152" s="15" t="s">
        <v>52</v>
      </c>
      <c r="I152" s="34">
        <v>0</v>
      </c>
      <c r="J152" s="15" t="s">
        <v>52</v>
      </c>
      <c r="K152" s="34">
        <v>0</v>
      </c>
      <c r="L152" s="15" t="s">
        <v>52</v>
      </c>
      <c r="M152" s="34">
        <v>1216000</v>
      </c>
      <c r="N152" s="15" t="s">
        <v>52</v>
      </c>
      <c r="O152" s="34">
        <f t="shared" si="4"/>
        <v>1216000</v>
      </c>
      <c r="P152" s="34">
        <v>0</v>
      </c>
      <c r="Q152" s="34">
        <v>0</v>
      </c>
      <c r="R152" s="34">
        <v>0</v>
      </c>
      <c r="S152" s="34">
        <v>0</v>
      </c>
      <c r="T152" s="34">
        <v>0</v>
      </c>
      <c r="U152" s="34">
        <v>0</v>
      </c>
      <c r="V152" s="34">
        <v>0</v>
      </c>
      <c r="W152" s="15" t="s">
        <v>2147</v>
      </c>
      <c r="X152" s="15" t="s">
        <v>52</v>
      </c>
      <c r="Y152" s="1" t="s">
        <v>52</v>
      </c>
      <c r="Z152" s="1" t="s">
        <v>52</v>
      </c>
      <c r="AA152" s="35"/>
      <c r="AB152" s="1" t="s">
        <v>52</v>
      </c>
    </row>
    <row r="153" spans="1:28" ht="30" customHeight="1" x14ac:dyDescent="0.3">
      <c r="A153" s="15" t="s">
        <v>1485</v>
      </c>
      <c r="B153" s="15" t="s">
        <v>1483</v>
      </c>
      <c r="C153" s="15" t="s">
        <v>1484</v>
      </c>
      <c r="D153" s="33" t="s">
        <v>162</v>
      </c>
      <c r="E153" s="34">
        <v>0</v>
      </c>
      <c r="F153" s="15" t="s">
        <v>52</v>
      </c>
      <c r="G153" s="34">
        <v>0</v>
      </c>
      <c r="H153" s="15" t="s">
        <v>52</v>
      </c>
      <c r="I153" s="34">
        <v>0</v>
      </c>
      <c r="J153" s="15" t="s">
        <v>52</v>
      </c>
      <c r="K153" s="34">
        <v>0</v>
      </c>
      <c r="L153" s="15" t="s">
        <v>52</v>
      </c>
      <c r="M153" s="34">
        <v>18100000</v>
      </c>
      <c r="N153" s="15" t="s">
        <v>52</v>
      </c>
      <c r="O153" s="34">
        <f t="shared" si="4"/>
        <v>18100000</v>
      </c>
      <c r="P153" s="34">
        <v>0</v>
      </c>
      <c r="Q153" s="34">
        <v>0</v>
      </c>
      <c r="R153" s="34">
        <v>0</v>
      </c>
      <c r="S153" s="34">
        <v>0</v>
      </c>
      <c r="T153" s="34">
        <v>0</v>
      </c>
      <c r="U153" s="34">
        <v>0</v>
      </c>
      <c r="V153" s="34">
        <v>0</v>
      </c>
      <c r="W153" s="15" t="s">
        <v>2148</v>
      </c>
      <c r="X153" s="15" t="s">
        <v>52</v>
      </c>
      <c r="Y153" s="1" t="s">
        <v>52</v>
      </c>
      <c r="Z153" s="1" t="s">
        <v>52</v>
      </c>
      <c r="AA153" s="35"/>
      <c r="AB153" s="1" t="s">
        <v>52</v>
      </c>
    </row>
    <row r="154" spans="1:28" ht="30" customHeight="1" x14ac:dyDescent="0.3">
      <c r="A154" s="15" t="s">
        <v>1488</v>
      </c>
      <c r="B154" s="15" t="s">
        <v>1483</v>
      </c>
      <c r="C154" s="15" t="s">
        <v>1487</v>
      </c>
      <c r="D154" s="33" t="s">
        <v>162</v>
      </c>
      <c r="E154" s="34">
        <v>0</v>
      </c>
      <c r="F154" s="15" t="s">
        <v>52</v>
      </c>
      <c r="G154" s="34">
        <v>0</v>
      </c>
      <c r="H154" s="15" t="s">
        <v>52</v>
      </c>
      <c r="I154" s="34">
        <v>0</v>
      </c>
      <c r="J154" s="15" t="s">
        <v>52</v>
      </c>
      <c r="K154" s="34">
        <v>0</v>
      </c>
      <c r="L154" s="15" t="s">
        <v>52</v>
      </c>
      <c r="M154" s="34">
        <v>19000000</v>
      </c>
      <c r="N154" s="15" t="s">
        <v>52</v>
      </c>
      <c r="O154" s="34">
        <f t="shared" si="4"/>
        <v>19000000</v>
      </c>
      <c r="P154" s="34">
        <v>0</v>
      </c>
      <c r="Q154" s="34">
        <v>0</v>
      </c>
      <c r="R154" s="34">
        <v>0</v>
      </c>
      <c r="S154" s="34">
        <v>0</v>
      </c>
      <c r="T154" s="34">
        <v>0</v>
      </c>
      <c r="U154" s="34">
        <v>0</v>
      </c>
      <c r="V154" s="34">
        <v>0</v>
      </c>
      <c r="W154" s="15" t="s">
        <v>2149</v>
      </c>
      <c r="X154" s="15" t="s">
        <v>52</v>
      </c>
      <c r="Y154" s="1" t="s">
        <v>52</v>
      </c>
      <c r="Z154" s="1" t="s">
        <v>52</v>
      </c>
      <c r="AA154" s="35"/>
      <c r="AB154" s="1" t="s">
        <v>52</v>
      </c>
    </row>
    <row r="155" spans="1:28" ht="30" customHeight="1" x14ac:dyDescent="0.3">
      <c r="A155" s="15" t="s">
        <v>1492</v>
      </c>
      <c r="B155" s="15" t="s">
        <v>1490</v>
      </c>
      <c r="C155" s="15" t="s">
        <v>1491</v>
      </c>
      <c r="D155" s="33" t="s">
        <v>162</v>
      </c>
      <c r="E155" s="34">
        <v>0</v>
      </c>
      <c r="F155" s="15" t="s">
        <v>52</v>
      </c>
      <c r="G155" s="34">
        <v>0</v>
      </c>
      <c r="H155" s="15" t="s">
        <v>52</v>
      </c>
      <c r="I155" s="34">
        <v>0</v>
      </c>
      <c r="J155" s="15" t="s">
        <v>52</v>
      </c>
      <c r="K155" s="34">
        <v>0</v>
      </c>
      <c r="L155" s="15" t="s">
        <v>52</v>
      </c>
      <c r="M155" s="34">
        <v>99000</v>
      </c>
      <c r="N155" s="15" t="s">
        <v>52</v>
      </c>
      <c r="O155" s="34">
        <f t="shared" si="4"/>
        <v>99000</v>
      </c>
      <c r="P155" s="34">
        <v>0</v>
      </c>
      <c r="Q155" s="34">
        <v>0</v>
      </c>
      <c r="R155" s="34">
        <v>0</v>
      </c>
      <c r="S155" s="34">
        <v>0</v>
      </c>
      <c r="T155" s="34">
        <v>0</v>
      </c>
      <c r="U155" s="34">
        <v>0</v>
      </c>
      <c r="V155" s="34">
        <v>0</v>
      </c>
      <c r="W155" s="15" t="s">
        <v>2150</v>
      </c>
      <c r="X155" s="15" t="s">
        <v>52</v>
      </c>
      <c r="Y155" s="1" t="s">
        <v>52</v>
      </c>
      <c r="Z155" s="1" t="s">
        <v>52</v>
      </c>
      <c r="AA155" s="35"/>
      <c r="AB155" s="1" t="s">
        <v>52</v>
      </c>
    </row>
    <row r="156" spans="1:28" ht="30" customHeight="1" x14ac:dyDescent="0.3">
      <c r="A156" s="15" t="s">
        <v>1495</v>
      </c>
      <c r="B156" s="15" t="s">
        <v>1490</v>
      </c>
      <c r="C156" s="15" t="s">
        <v>1494</v>
      </c>
      <c r="D156" s="33" t="s">
        <v>162</v>
      </c>
      <c r="E156" s="34">
        <v>0</v>
      </c>
      <c r="F156" s="15" t="s">
        <v>52</v>
      </c>
      <c r="G156" s="34">
        <v>0</v>
      </c>
      <c r="H156" s="15" t="s">
        <v>52</v>
      </c>
      <c r="I156" s="34">
        <v>0</v>
      </c>
      <c r="J156" s="15" t="s">
        <v>52</v>
      </c>
      <c r="K156" s="34">
        <v>0</v>
      </c>
      <c r="L156" s="15" t="s">
        <v>52</v>
      </c>
      <c r="M156" s="34">
        <v>1550000</v>
      </c>
      <c r="N156" s="15" t="s">
        <v>52</v>
      </c>
      <c r="O156" s="34">
        <f t="shared" si="4"/>
        <v>1550000</v>
      </c>
      <c r="P156" s="34">
        <v>0</v>
      </c>
      <c r="Q156" s="34">
        <v>0</v>
      </c>
      <c r="R156" s="34">
        <v>0</v>
      </c>
      <c r="S156" s="34">
        <v>0</v>
      </c>
      <c r="T156" s="34">
        <v>0</v>
      </c>
      <c r="U156" s="34">
        <v>0</v>
      </c>
      <c r="V156" s="34">
        <v>0</v>
      </c>
      <c r="W156" s="15" t="s">
        <v>2151</v>
      </c>
      <c r="X156" s="15" t="s">
        <v>52</v>
      </c>
      <c r="Y156" s="1" t="s">
        <v>52</v>
      </c>
      <c r="Z156" s="1" t="s">
        <v>52</v>
      </c>
      <c r="AA156" s="35"/>
      <c r="AB156" s="1" t="s">
        <v>52</v>
      </c>
    </row>
    <row r="157" spans="1:28" ht="30" customHeight="1" x14ac:dyDescent="0.3">
      <c r="A157" s="15" t="s">
        <v>1499</v>
      </c>
      <c r="B157" s="15" t="s">
        <v>1497</v>
      </c>
      <c r="C157" s="15" t="s">
        <v>1498</v>
      </c>
      <c r="D157" s="33" t="s">
        <v>162</v>
      </c>
      <c r="E157" s="34">
        <v>0</v>
      </c>
      <c r="F157" s="15" t="s">
        <v>52</v>
      </c>
      <c r="G157" s="34">
        <v>0</v>
      </c>
      <c r="H157" s="15" t="s">
        <v>52</v>
      </c>
      <c r="I157" s="34">
        <v>0</v>
      </c>
      <c r="J157" s="15" t="s">
        <v>52</v>
      </c>
      <c r="K157" s="34">
        <v>0</v>
      </c>
      <c r="L157" s="15" t="s">
        <v>52</v>
      </c>
      <c r="M157" s="34">
        <v>295200</v>
      </c>
      <c r="N157" s="15" t="s">
        <v>52</v>
      </c>
      <c r="O157" s="34">
        <f t="shared" si="4"/>
        <v>295200</v>
      </c>
      <c r="P157" s="34">
        <v>0</v>
      </c>
      <c r="Q157" s="34">
        <v>0</v>
      </c>
      <c r="R157" s="34">
        <v>0</v>
      </c>
      <c r="S157" s="34">
        <v>0</v>
      </c>
      <c r="T157" s="34">
        <v>0</v>
      </c>
      <c r="U157" s="34">
        <v>0</v>
      </c>
      <c r="V157" s="34">
        <v>0</v>
      </c>
      <c r="W157" s="15" t="s">
        <v>2152</v>
      </c>
      <c r="X157" s="15" t="s">
        <v>52</v>
      </c>
      <c r="Y157" s="1" t="s">
        <v>52</v>
      </c>
      <c r="Z157" s="1" t="s">
        <v>52</v>
      </c>
      <c r="AA157" s="35"/>
      <c r="AB157" s="1" t="s">
        <v>52</v>
      </c>
    </row>
    <row r="158" spans="1:28" ht="30" customHeight="1" x14ac:dyDescent="0.3">
      <c r="A158" s="15" t="s">
        <v>1502</v>
      </c>
      <c r="B158" s="15" t="s">
        <v>1497</v>
      </c>
      <c r="C158" s="15" t="s">
        <v>1501</v>
      </c>
      <c r="D158" s="33" t="s">
        <v>162</v>
      </c>
      <c r="E158" s="34">
        <v>0</v>
      </c>
      <c r="F158" s="15" t="s">
        <v>52</v>
      </c>
      <c r="G158" s="34">
        <v>0</v>
      </c>
      <c r="H158" s="15" t="s">
        <v>52</v>
      </c>
      <c r="I158" s="34">
        <v>0</v>
      </c>
      <c r="J158" s="15" t="s">
        <v>52</v>
      </c>
      <c r="K158" s="34">
        <v>0</v>
      </c>
      <c r="L158" s="15" t="s">
        <v>52</v>
      </c>
      <c r="M158" s="34">
        <v>100000</v>
      </c>
      <c r="N158" s="15" t="s">
        <v>52</v>
      </c>
      <c r="O158" s="34">
        <f t="shared" si="4"/>
        <v>100000</v>
      </c>
      <c r="P158" s="34">
        <v>0</v>
      </c>
      <c r="Q158" s="34">
        <v>0</v>
      </c>
      <c r="R158" s="34">
        <v>0</v>
      </c>
      <c r="S158" s="34">
        <v>0</v>
      </c>
      <c r="T158" s="34">
        <v>0</v>
      </c>
      <c r="U158" s="34">
        <v>0</v>
      </c>
      <c r="V158" s="34">
        <v>0</v>
      </c>
      <c r="W158" s="15" t="s">
        <v>2153</v>
      </c>
      <c r="X158" s="15" t="s">
        <v>52</v>
      </c>
      <c r="Y158" s="1" t="s">
        <v>52</v>
      </c>
      <c r="Z158" s="1" t="s">
        <v>52</v>
      </c>
      <c r="AA158" s="35"/>
      <c r="AB158" s="1" t="s">
        <v>52</v>
      </c>
    </row>
    <row r="159" spans="1:28" ht="30" customHeight="1" x14ac:dyDescent="0.3">
      <c r="A159" s="15" t="s">
        <v>1506</v>
      </c>
      <c r="B159" s="15" t="s">
        <v>1504</v>
      </c>
      <c r="C159" s="15" t="s">
        <v>1505</v>
      </c>
      <c r="D159" s="33" t="s">
        <v>162</v>
      </c>
      <c r="E159" s="34">
        <v>0</v>
      </c>
      <c r="F159" s="15" t="s">
        <v>52</v>
      </c>
      <c r="G159" s="34">
        <v>0</v>
      </c>
      <c r="H159" s="15" t="s">
        <v>52</v>
      </c>
      <c r="I159" s="34">
        <v>0</v>
      </c>
      <c r="J159" s="15" t="s">
        <v>52</v>
      </c>
      <c r="K159" s="34">
        <v>0</v>
      </c>
      <c r="L159" s="15" t="s">
        <v>52</v>
      </c>
      <c r="M159" s="34">
        <v>380000</v>
      </c>
      <c r="N159" s="15" t="s">
        <v>52</v>
      </c>
      <c r="O159" s="34">
        <f t="shared" si="4"/>
        <v>380000</v>
      </c>
      <c r="P159" s="34">
        <v>0</v>
      </c>
      <c r="Q159" s="34">
        <v>0</v>
      </c>
      <c r="R159" s="34">
        <v>0</v>
      </c>
      <c r="S159" s="34">
        <v>0</v>
      </c>
      <c r="T159" s="34">
        <v>0</v>
      </c>
      <c r="U159" s="34">
        <v>0</v>
      </c>
      <c r="V159" s="34">
        <v>0</v>
      </c>
      <c r="W159" s="15" t="s">
        <v>2154</v>
      </c>
      <c r="X159" s="15" t="s">
        <v>52</v>
      </c>
      <c r="Y159" s="1" t="s">
        <v>52</v>
      </c>
      <c r="Z159" s="1" t="s">
        <v>52</v>
      </c>
      <c r="AA159" s="35"/>
      <c r="AB159" s="1" t="s">
        <v>52</v>
      </c>
    </row>
    <row r="160" spans="1:28" ht="30" customHeight="1" x14ac:dyDescent="0.3">
      <c r="A160" s="15" t="s">
        <v>1511</v>
      </c>
      <c r="B160" s="15" t="s">
        <v>1509</v>
      </c>
      <c r="C160" s="15" t="s">
        <v>1510</v>
      </c>
      <c r="D160" s="33" t="s">
        <v>162</v>
      </c>
      <c r="E160" s="34">
        <v>0</v>
      </c>
      <c r="F160" s="15" t="s">
        <v>52</v>
      </c>
      <c r="G160" s="34">
        <v>0</v>
      </c>
      <c r="H160" s="15" t="s">
        <v>52</v>
      </c>
      <c r="I160" s="34">
        <v>0</v>
      </c>
      <c r="J160" s="15" t="s">
        <v>52</v>
      </c>
      <c r="K160" s="34">
        <v>0</v>
      </c>
      <c r="L160" s="15" t="s">
        <v>52</v>
      </c>
      <c r="M160" s="34">
        <v>1563100</v>
      </c>
      <c r="N160" s="15" t="s">
        <v>52</v>
      </c>
      <c r="O160" s="34">
        <f t="shared" si="4"/>
        <v>1563100</v>
      </c>
      <c r="P160" s="34">
        <v>0</v>
      </c>
      <c r="Q160" s="34">
        <v>0</v>
      </c>
      <c r="R160" s="34">
        <v>0</v>
      </c>
      <c r="S160" s="34">
        <v>0</v>
      </c>
      <c r="T160" s="34">
        <v>0</v>
      </c>
      <c r="U160" s="34">
        <v>0</v>
      </c>
      <c r="V160" s="34">
        <v>0</v>
      </c>
      <c r="W160" s="15" t="s">
        <v>2155</v>
      </c>
      <c r="X160" s="15" t="s">
        <v>52</v>
      </c>
      <c r="Y160" s="1" t="s">
        <v>52</v>
      </c>
      <c r="Z160" s="1" t="s">
        <v>52</v>
      </c>
      <c r="AA160" s="35"/>
      <c r="AB160" s="1" t="s">
        <v>52</v>
      </c>
    </row>
    <row r="161" spans="1:28" ht="30" customHeight="1" x14ac:dyDescent="0.3">
      <c r="A161" s="15" t="s">
        <v>1515</v>
      </c>
      <c r="B161" s="15" t="s">
        <v>1513</v>
      </c>
      <c r="C161" s="15" t="s">
        <v>1514</v>
      </c>
      <c r="D161" s="33" t="s">
        <v>162</v>
      </c>
      <c r="E161" s="34">
        <v>0</v>
      </c>
      <c r="F161" s="15" t="s">
        <v>52</v>
      </c>
      <c r="G161" s="34">
        <v>0</v>
      </c>
      <c r="H161" s="15" t="s">
        <v>52</v>
      </c>
      <c r="I161" s="34">
        <v>0</v>
      </c>
      <c r="J161" s="15" t="s">
        <v>52</v>
      </c>
      <c r="K161" s="34">
        <v>0</v>
      </c>
      <c r="L161" s="15" t="s">
        <v>52</v>
      </c>
      <c r="M161" s="34">
        <v>845000</v>
      </c>
      <c r="N161" s="15" t="s">
        <v>52</v>
      </c>
      <c r="O161" s="34">
        <f t="shared" si="4"/>
        <v>845000</v>
      </c>
      <c r="P161" s="34">
        <v>0</v>
      </c>
      <c r="Q161" s="34">
        <v>0</v>
      </c>
      <c r="R161" s="34">
        <v>0</v>
      </c>
      <c r="S161" s="34">
        <v>0</v>
      </c>
      <c r="T161" s="34">
        <v>0</v>
      </c>
      <c r="U161" s="34">
        <v>0</v>
      </c>
      <c r="V161" s="34">
        <v>0</v>
      </c>
      <c r="W161" s="15" t="s">
        <v>2156</v>
      </c>
      <c r="X161" s="15" t="s">
        <v>52</v>
      </c>
      <c r="Y161" s="1" t="s">
        <v>52</v>
      </c>
      <c r="Z161" s="1" t="s">
        <v>52</v>
      </c>
      <c r="AA161" s="35"/>
      <c r="AB161" s="1" t="s">
        <v>52</v>
      </c>
    </row>
    <row r="162" spans="1:28" ht="30" customHeight="1" x14ac:dyDescent="0.3">
      <c r="A162" s="15" t="s">
        <v>1519</v>
      </c>
      <c r="B162" s="15" t="s">
        <v>1517</v>
      </c>
      <c r="C162" s="15" t="s">
        <v>1518</v>
      </c>
      <c r="D162" s="33" t="s">
        <v>162</v>
      </c>
      <c r="E162" s="34">
        <v>0</v>
      </c>
      <c r="F162" s="15" t="s">
        <v>52</v>
      </c>
      <c r="G162" s="34">
        <v>0</v>
      </c>
      <c r="H162" s="15" t="s">
        <v>52</v>
      </c>
      <c r="I162" s="34">
        <v>0</v>
      </c>
      <c r="J162" s="15" t="s">
        <v>52</v>
      </c>
      <c r="K162" s="34">
        <v>0</v>
      </c>
      <c r="L162" s="15" t="s">
        <v>52</v>
      </c>
      <c r="M162" s="34">
        <v>330000</v>
      </c>
      <c r="N162" s="15" t="s">
        <v>52</v>
      </c>
      <c r="O162" s="34">
        <f t="shared" si="4"/>
        <v>330000</v>
      </c>
      <c r="P162" s="34">
        <v>0</v>
      </c>
      <c r="Q162" s="34">
        <v>0</v>
      </c>
      <c r="R162" s="34">
        <v>0</v>
      </c>
      <c r="S162" s="34">
        <v>0</v>
      </c>
      <c r="T162" s="34">
        <v>0</v>
      </c>
      <c r="U162" s="34">
        <v>0</v>
      </c>
      <c r="V162" s="34">
        <v>0</v>
      </c>
      <c r="W162" s="15" t="s">
        <v>2157</v>
      </c>
      <c r="X162" s="15" t="s">
        <v>52</v>
      </c>
      <c r="Y162" s="1" t="s">
        <v>52</v>
      </c>
      <c r="Z162" s="1" t="s">
        <v>52</v>
      </c>
      <c r="AA162" s="35"/>
      <c r="AB162" s="1" t="s">
        <v>52</v>
      </c>
    </row>
    <row r="163" spans="1:28" ht="30" customHeight="1" x14ac:dyDescent="0.3">
      <c r="A163" s="15" t="s">
        <v>1523</v>
      </c>
      <c r="B163" s="15" t="s">
        <v>1521</v>
      </c>
      <c r="C163" s="15" t="s">
        <v>1522</v>
      </c>
      <c r="D163" s="33" t="s">
        <v>162</v>
      </c>
      <c r="E163" s="34">
        <v>0</v>
      </c>
      <c r="F163" s="15" t="s">
        <v>52</v>
      </c>
      <c r="G163" s="34">
        <v>0</v>
      </c>
      <c r="H163" s="15" t="s">
        <v>52</v>
      </c>
      <c r="I163" s="34">
        <v>0</v>
      </c>
      <c r="J163" s="15" t="s">
        <v>52</v>
      </c>
      <c r="K163" s="34">
        <v>0</v>
      </c>
      <c r="L163" s="15" t="s">
        <v>52</v>
      </c>
      <c r="M163" s="34">
        <v>235000</v>
      </c>
      <c r="N163" s="15" t="s">
        <v>52</v>
      </c>
      <c r="O163" s="34">
        <f t="shared" si="4"/>
        <v>235000</v>
      </c>
      <c r="P163" s="34">
        <v>0</v>
      </c>
      <c r="Q163" s="34">
        <v>0</v>
      </c>
      <c r="R163" s="34">
        <v>0</v>
      </c>
      <c r="S163" s="34">
        <v>0</v>
      </c>
      <c r="T163" s="34">
        <v>0</v>
      </c>
      <c r="U163" s="34">
        <v>0</v>
      </c>
      <c r="V163" s="34">
        <v>0</v>
      </c>
      <c r="W163" s="15" t="s">
        <v>2158</v>
      </c>
      <c r="X163" s="15" t="s">
        <v>52</v>
      </c>
      <c r="Y163" s="1" t="s">
        <v>52</v>
      </c>
      <c r="Z163" s="1" t="s">
        <v>52</v>
      </c>
      <c r="AA163" s="35"/>
      <c r="AB163" s="1" t="s">
        <v>52</v>
      </c>
    </row>
    <row r="164" spans="1:28" ht="30" customHeight="1" x14ac:dyDescent="0.3">
      <c r="A164" s="15" t="s">
        <v>1527</v>
      </c>
      <c r="B164" s="15" t="s">
        <v>1525</v>
      </c>
      <c r="C164" s="15" t="s">
        <v>1526</v>
      </c>
      <c r="D164" s="33" t="s">
        <v>162</v>
      </c>
      <c r="E164" s="34">
        <v>0</v>
      </c>
      <c r="F164" s="15" t="s">
        <v>52</v>
      </c>
      <c r="G164" s="34">
        <v>0</v>
      </c>
      <c r="H164" s="15" t="s">
        <v>52</v>
      </c>
      <c r="I164" s="34">
        <v>0</v>
      </c>
      <c r="J164" s="15" t="s">
        <v>52</v>
      </c>
      <c r="K164" s="34">
        <v>0</v>
      </c>
      <c r="L164" s="15" t="s">
        <v>52</v>
      </c>
      <c r="M164" s="34">
        <v>580000</v>
      </c>
      <c r="N164" s="15" t="s">
        <v>52</v>
      </c>
      <c r="O164" s="34">
        <f t="shared" si="4"/>
        <v>580000</v>
      </c>
      <c r="P164" s="34">
        <v>0</v>
      </c>
      <c r="Q164" s="34">
        <v>0</v>
      </c>
      <c r="R164" s="34">
        <v>0</v>
      </c>
      <c r="S164" s="34">
        <v>0</v>
      </c>
      <c r="T164" s="34">
        <v>0</v>
      </c>
      <c r="U164" s="34">
        <v>0</v>
      </c>
      <c r="V164" s="34">
        <v>0</v>
      </c>
      <c r="W164" s="15" t="s">
        <v>2159</v>
      </c>
      <c r="X164" s="15" t="s">
        <v>52</v>
      </c>
      <c r="Y164" s="1" t="s">
        <v>52</v>
      </c>
      <c r="Z164" s="1" t="s">
        <v>52</v>
      </c>
      <c r="AA164" s="35"/>
      <c r="AB164" s="1" t="s">
        <v>52</v>
      </c>
    </row>
    <row r="165" spans="1:28" ht="30" customHeight="1" x14ac:dyDescent="0.3">
      <c r="A165" s="15" t="s">
        <v>1531</v>
      </c>
      <c r="B165" s="15" t="s">
        <v>1529</v>
      </c>
      <c r="C165" s="15" t="s">
        <v>1530</v>
      </c>
      <c r="D165" s="33" t="s">
        <v>162</v>
      </c>
      <c r="E165" s="34">
        <v>0</v>
      </c>
      <c r="F165" s="15" t="s">
        <v>52</v>
      </c>
      <c r="G165" s="34">
        <v>0</v>
      </c>
      <c r="H165" s="15" t="s">
        <v>52</v>
      </c>
      <c r="I165" s="34">
        <v>0</v>
      </c>
      <c r="J165" s="15" t="s">
        <v>52</v>
      </c>
      <c r="K165" s="34">
        <v>0</v>
      </c>
      <c r="L165" s="15" t="s">
        <v>52</v>
      </c>
      <c r="M165" s="34">
        <v>2120000</v>
      </c>
      <c r="N165" s="15" t="s">
        <v>52</v>
      </c>
      <c r="O165" s="34">
        <f t="shared" ref="O165:O196" si="5">SMALL(E165:M165,COUNTIF(E165:M165,0)+1)</f>
        <v>2120000</v>
      </c>
      <c r="P165" s="34">
        <v>0</v>
      </c>
      <c r="Q165" s="34">
        <v>0</v>
      </c>
      <c r="R165" s="34">
        <v>0</v>
      </c>
      <c r="S165" s="34">
        <v>0</v>
      </c>
      <c r="T165" s="34">
        <v>0</v>
      </c>
      <c r="U165" s="34">
        <v>0</v>
      </c>
      <c r="V165" s="34">
        <v>0</v>
      </c>
      <c r="W165" s="15" t="s">
        <v>2160</v>
      </c>
      <c r="X165" s="15" t="s">
        <v>52</v>
      </c>
      <c r="Y165" s="1" t="s">
        <v>52</v>
      </c>
      <c r="Z165" s="1" t="s">
        <v>52</v>
      </c>
      <c r="AA165" s="35"/>
      <c r="AB165" s="1" t="s">
        <v>52</v>
      </c>
    </row>
    <row r="166" spans="1:28" ht="30" customHeight="1" x14ac:dyDescent="0.3">
      <c r="A166" s="15" t="s">
        <v>1535</v>
      </c>
      <c r="B166" s="15" t="s">
        <v>1533</v>
      </c>
      <c r="C166" s="15" t="s">
        <v>1534</v>
      </c>
      <c r="D166" s="33" t="s">
        <v>162</v>
      </c>
      <c r="E166" s="34">
        <v>0</v>
      </c>
      <c r="F166" s="15" t="s">
        <v>52</v>
      </c>
      <c r="G166" s="34">
        <v>0</v>
      </c>
      <c r="H166" s="15" t="s">
        <v>52</v>
      </c>
      <c r="I166" s="34">
        <v>0</v>
      </c>
      <c r="J166" s="15" t="s">
        <v>52</v>
      </c>
      <c r="K166" s="34">
        <v>0</v>
      </c>
      <c r="L166" s="15" t="s">
        <v>52</v>
      </c>
      <c r="M166" s="34">
        <v>1460000</v>
      </c>
      <c r="N166" s="15" t="s">
        <v>52</v>
      </c>
      <c r="O166" s="34">
        <f t="shared" si="5"/>
        <v>1460000</v>
      </c>
      <c r="P166" s="34">
        <v>0</v>
      </c>
      <c r="Q166" s="34">
        <v>0</v>
      </c>
      <c r="R166" s="34">
        <v>0</v>
      </c>
      <c r="S166" s="34">
        <v>0</v>
      </c>
      <c r="T166" s="34">
        <v>0</v>
      </c>
      <c r="U166" s="34">
        <v>0</v>
      </c>
      <c r="V166" s="34">
        <v>0</v>
      </c>
      <c r="W166" s="15" t="s">
        <v>2161</v>
      </c>
      <c r="X166" s="15" t="s">
        <v>52</v>
      </c>
      <c r="Y166" s="1" t="s">
        <v>52</v>
      </c>
      <c r="Z166" s="1" t="s">
        <v>52</v>
      </c>
      <c r="AA166" s="35"/>
      <c r="AB166" s="1" t="s">
        <v>52</v>
      </c>
    </row>
    <row r="167" spans="1:28" ht="30" customHeight="1" x14ac:dyDescent="0.3">
      <c r="A167" s="15" t="s">
        <v>1538</v>
      </c>
      <c r="B167" s="15" t="s">
        <v>1537</v>
      </c>
      <c r="C167" s="15" t="s">
        <v>1457</v>
      </c>
      <c r="D167" s="33" t="s">
        <v>162</v>
      </c>
      <c r="E167" s="34">
        <v>0</v>
      </c>
      <c r="F167" s="15" t="s">
        <v>52</v>
      </c>
      <c r="G167" s="34">
        <v>0</v>
      </c>
      <c r="H167" s="15" t="s">
        <v>52</v>
      </c>
      <c r="I167" s="34">
        <v>0</v>
      </c>
      <c r="J167" s="15" t="s">
        <v>52</v>
      </c>
      <c r="K167" s="34">
        <v>0</v>
      </c>
      <c r="L167" s="15" t="s">
        <v>52</v>
      </c>
      <c r="M167" s="34">
        <v>330000</v>
      </c>
      <c r="N167" s="15" t="s">
        <v>52</v>
      </c>
      <c r="O167" s="34">
        <f t="shared" si="5"/>
        <v>330000</v>
      </c>
      <c r="P167" s="34">
        <v>0</v>
      </c>
      <c r="Q167" s="34">
        <v>0</v>
      </c>
      <c r="R167" s="34">
        <v>0</v>
      </c>
      <c r="S167" s="34">
        <v>0</v>
      </c>
      <c r="T167" s="34">
        <v>0</v>
      </c>
      <c r="U167" s="34">
        <v>0</v>
      </c>
      <c r="V167" s="34">
        <v>0</v>
      </c>
      <c r="W167" s="15" t="s">
        <v>2162</v>
      </c>
      <c r="X167" s="15" t="s">
        <v>52</v>
      </c>
      <c r="Y167" s="1" t="s">
        <v>52</v>
      </c>
      <c r="Z167" s="1" t="s">
        <v>52</v>
      </c>
      <c r="AA167" s="35"/>
      <c r="AB167" s="1" t="s">
        <v>52</v>
      </c>
    </row>
    <row r="168" spans="1:28" ht="30" customHeight="1" x14ac:dyDescent="0.3">
      <c r="A168" s="15" t="s">
        <v>1542</v>
      </c>
      <c r="B168" s="15" t="s">
        <v>1540</v>
      </c>
      <c r="C168" s="15" t="s">
        <v>1541</v>
      </c>
      <c r="D168" s="33" t="s">
        <v>162</v>
      </c>
      <c r="E168" s="34">
        <v>0</v>
      </c>
      <c r="F168" s="15" t="s">
        <v>52</v>
      </c>
      <c r="G168" s="34">
        <v>0</v>
      </c>
      <c r="H168" s="15" t="s">
        <v>52</v>
      </c>
      <c r="I168" s="34">
        <v>0</v>
      </c>
      <c r="J168" s="15" t="s">
        <v>52</v>
      </c>
      <c r="K168" s="34">
        <v>0</v>
      </c>
      <c r="L168" s="15" t="s">
        <v>52</v>
      </c>
      <c r="M168" s="34">
        <v>156300</v>
      </c>
      <c r="N168" s="15" t="s">
        <v>52</v>
      </c>
      <c r="O168" s="34">
        <f t="shared" si="5"/>
        <v>156300</v>
      </c>
      <c r="P168" s="34">
        <v>0</v>
      </c>
      <c r="Q168" s="34">
        <v>0</v>
      </c>
      <c r="R168" s="34">
        <v>0</v>
      </c>
      <c r="S168" s="34">
        <v>0</v>
      </c>
      <c r="T168" s="34">
        <v>0</v>
      </c>
      <c r="U168" s="34">
        <v>0</v>
      </c>
      <c r="V168" s="34">
        <v>0</v>
      </c>
      <c r="W168" s="15" t="s">
        <v>2163</v>
      </c>
      <c r="X168" s="15" t="s">
        <v>52</v>
      </c>
      <c r="Y168" s="1" t="s">
        <v>52</v>
      </c>
      <c r="Z168" s="1" t="s">
        <v>52</v>
      </c>
      <c r="AA168" s="35"/>
      <c r="AB168" s="1" t="s">
        <v>52</v>
      </c>
    </row>
    <row r="169" spans="1:28" ht="30" customHeight="1" x14ac:dyDescent="0.3">
      <c r="A169" s="15" t="s">
        <v>1546</v>
      </c>
      <c r="B169" s="15" t="s">
        <v>1544</v>
      </c>
      <c r="C169" s="15" t="s">
        <v>1545</v>
      </c>
      <c r="D169" s="33" t="s">
        <v>162</v>
      </c>
      <c r="E169" s="34">
        <v>0</v>
      </c>
      <c r="F169" s="15" t="s">
        <v>52</v>
      </c>
      <c r="G169" s="34">
        <v>0</v>
      </c>
      <c r="H169" s="15" t="s">
        <v>52</v>
      </c>
      <c r="I169" s="34">
        <v>0</v>
      </c>
      <c r="J169" s="15" t="s">
        <v>52</v>
      </c>
      <c r="K169" s="34">
        <v>0</v>
      </c>
      <c r="L169" s="15" t="s">
        <v>52</v>
      </c>
      <c r="M169" s="34">
        <v>40000</v>
      </c>
      <c r="N169" s="15" t="s">
        <v>52</v>
      </c>
      <c r="O169" s="34">
        <f t="shared" si="5"/>
        <v>40000</v>
      </c>
      <c r="P169" s="34">
        <v>0</v>
      </c>
      <c r="Q169" s="34">
        <v>0</v>
      </c>
      <c r="R169" s="34">
        <v>0</v>
      </c>
      <c r="S169" s="34">
        <v>0</v>
      </c>
      <c r="T169" s="34">
        <v>0</v>
      </c>
      <c r="U169" s="34">
        <v>0</v>
      </c>
      <c r="V169" s="34">
        <v>0</v>
      </c>
      <c r="W169" s="15" t="s">
        <v>2164</v>
      </c>
      <c r="X169" s="15" t="s">
        <v>52</v>
      </c>
      <c r="Y169" s="1" t="s">
        <v>52</v>
      </c>
      <c r="Z169" s="1" t="s">
        <v>52</v>
      </c>
      <c r="AA169" s="35"/>
      <c r="AB169" s="1" t="s">
        <v>52</v>
      </c>
    </row>
    <row r="170" spans="1:28" ht="30" customHeight="1" x14ac:dyDescent="0.3">
      <c r="A170" s="15" t="s">
        <v>1550</v>
      </c>
      <c r="B170" s="15" t="s">
        <v>1548</v>
      </c>
      <c r="C170" s="15" t="s">
        <v>1549</v>
      </c>
      <c r="D170" s="33" t="s">
        <v>162</v>
      </c>
      <c r="E170" s="34">
        <v>0</v>
      </c>
      <c r="F170" s="15" t="s">
        <v>52</v>
      </c>
      <c r="G170" s="34">
        <v>0</v>
      </c>
      <c r="H170" s="15" t="s">
        <v>52</v>
      </c>
      <c r="I170" s="34">
        <v>0</v>
      </c>
      <c r="J170" s="15" t="s">
        <v>52</v>
      </c>
      <c r="K170" s="34">
        <v>0</v>
      </c>
      <c r="L170" s="15" t="s">
        <v>52</v>
      </c>
      <c r="M170" s="34">
        <v>61000</v>
      </c>
      <c r="N170" s="15" t="s">
        <v>52</v>
      </c>
      <c r="O170" s="34">
        <f t="shared" si="5"/>
        <v>61000</v>
      </c>
      <c r="P170" s="34">
        <v>0</v>
      </c>
      <c r="Q170" s="34">
        <v>0</v>
      </c>
      <c r="R170" s="34">
        <v>0</v>
      </c>
      <c r="S170" s="34">
        <v>0</v>
      </c>
      <c r="T170" s="34">
        <v>0</v>
      </c>
      <c r="U170" s="34">
        <v>0</v>
      </c>
      <c r="V170" s="34">
        <v>0</v>
      </c>
      <c r="W170" s="15" t="s">
        <v>2165</v>
      </c>
      <c r="X170" s="15" t="s">
        <v>52</v>
      </c>
      <c r="Y170" s="1" t="s">
        <v>52</v>
      </c>
      <c r="Z170" s="1" t="s">
        <v>52</v>
      </c>
      <c r="AA170" s="35"/>
      <c r="AB170" s="1" t="s">
        <v>52</v>
      </c>
    </row>
    <row r="171" spans="1:28" ht="30" customHeight="1" x14ac:dyDescent="0.3">
      <c r="A171" s="15" t="s">
        <v>1554</v>
      </c>
      <c r="B171" s="15" t="s">
        <v>1552</v>
      </c>
      <c r="C171" s="15" t="s">
        <v>1553</v>
      </c>
      <c r="D171" s="33" t="s">
        <v>162</v>
      </c>
      <c r="E171" s="34">
        <v>0</v>
      </c>
      <c r="F171" s="15" t="s">
        <v>52</v>
      </c>
      <c r="G171" s="34">
        <v>0</v>
      </c>
      <c r="H171" s="15" t="s">
        <v>52</v>
      </c>
      <c r="I171" s="34">
        <v>0</v>
      </c>
      <c r="J171" s="15" t="s">
        <v>52</v>
      </c>
      <c r="K171" s="34">
        <v>0</v>
      </c>
      <c r="L171" s="15" t="s">
        <v>52</v>
      </c>
      <c r="M171" s="34">
        <v>906000</v>
      </c>
      <c r="N171" s="15" t="s">
        <v>52</v>
      </c>
      <c r="O171" s="34">
        <f t="shared" si="5"/>
        <v>906000</v>
      </c>
      <c r="P171" s="34">
        <v>0</v>
      </c>
      <c r="Q171" s="34">
        <v>0</v>
      </c>
      <c r="R171" s="34">
        <v>0</v>
      </c>
      <c r="S171" s="34">
        <v>0</v>
      </c>
      <c r="T171" s="34">
        <v>0</v>
      </c>
      <c r="U171" s="34">
        <v>0</v>
      </c>
      <c r="V171" s="34">
        <v>0</v>
      </c>
      <c r="W171" s="15" t="s">
        <v>2166</v>
      </c>
      <c r="X171" s="15" t="s">
        <v>52</v>
      </c>
      <c r="Y171" s="1" t="s">
        <v>52</v>
      </c>
      <c r="Z171" s="1" t="s">
        <v>52</v>
      </c>
      <c r="AA171" s="35"/>
      <c r="AB171" s="1" t="s">
        <v>52</v>
      </c>
    </row>
    <row r="172" spans="1:28" ht="30" customHeight="1" x14ac:dyDescent="0.3">
      <c r="A172" s="15" t="s">
        <v>1558</v>
      </c>
      <c r="B172" s="15" t="s">
        <v>1556</v>
      </c>
      <c r="C172" s="15" t="s">
        <v>1557</v>
      </c>
      <c r="D172" s="33" t="s">
        <v>162</v>
      </c>
      <c r="E172" s="34">
        <v>0</v>
      </c>
      <c r="F172" s="15" t="s">
        <v>52</v>
      </c>
      <c r="G172" s="34">
        <v>0</v>
      </c>
      <c r="H172" s="15" t="s">
        <v>52</v>
      </c>
      <c r="I172" s="34">
        <v>0</v>
      </c>
      <c r="J172" s="15" t="s">
        <v>52</v>
      </c>
      <c r="K172" s="34">
        <v>0</v>
      </c>
      <c r="L172" s="15" t="s">
        <v>52</v>
      </c>
      <c r="M172" s="34">
        <v>415000</v>
      </c>
      <c r="N172" s="15" t="s">
        <v>52</v>
      </c>
      <c r="O172" s="34">
        <f t="shared" si="5"/>
        <v>415000</v>
      </c>
      <c r="P172" s="34">
        <v>0</v>
      </c>
      <c r="Q172" s="34">
        <v>0</v>
      </c>
      <c r="R172" s="34">
        <v>0</v>
      </c>
      <c r="S172" s="34">
        <v>0</v>
      </c>
      <c r="T172" s="34">
        <v>0</v>
      </c>
      <c r="U172" s="34">
        <v>0</v>
      </c>
      <c r="V172" s="34">
        <v>0</v>
      </c>
      <c r="W172" s="15" t="s">
        <v>2167</v>
      </c>
      <c r="X172" s="15" t="s">
        <v>52</v>
      </c>
      <c r="Y172" s="1" t="s">
        <v>52</v>
      </c>
      <c r="Z172" s="1" t="s">
        <v>52</v>
      </c>
      <c r="AA172" s="35"/>
      <c r="AB172" s="1" t="s">
        <v>52</v>
      </c>
    </row>
    <row r="173" spans="1:28" ht="30" customHeight="1" x14ac:dyDescent="0.3">
      <c r="A173" s="15" t="s">
        <v>1562</v>
      </c>
      <c r="B173" s="15" t="s">
        <v>1560</v>
      </c>
      <c r="C173" s="15" t="s">
        <v>1561</v>
      </c>
      <c r="D173" s="33" t="s">
        <v>162</v>
      </c>
      <c r="E173" s="34">
        <v>0</v>
      </c>
      <c r="F173" s="15" t="s">
        <v>52</v>
      </c>
      <c r="G173" s="34">
        <v>0</v>
      </c>
      <c r="H173" s="15" t="s">
        <v>52</v>
      </c>
      <c r="I173" s="34">
        <v>0</v>
      </c>
      <c r="J173" s="15" t="s">
        <v>52</v>
      </c>
      <c r="K173" s="34">
        <v>0</v>
      </c>
      <c r="L173" s="15" t="s">
        <v>52</v>
      </c>
      <c r="M173" s="34">
        <v>792000</v>
      </c>
      <c r="N173" s="15" t="s">
        <v>52</v>
      </c>
      <c r="O173" s="34">
        <f t="shared" si="5"/>
        <v>792000</v>
      </c>
      <c r="P173" s="34">
        <v>0</v>
      </c>
      <c r="Q173" s="34">
        <v>0</v>
      </c>
      <c r="R173" s="34">
        <v>0</v>
      </c>
      <c r="S173" s="34">
        <v>0</v>
      </c>
      <c r="T173" s="34">
        <v>0</v>
      </c>
      <c r="U173" s="34">
        <v>0</v>
      </c>
      <c r="V173" s="34">
        <v>0</v>
      </c>
      <c r="W173" s="15" t="s">
        <v>2168</v>
      </c>
      <c r="X173" s="15" t="s">
        <v>52</v>
      </c>
      <c r="Y173" s="1" t="s">
        <v>52</v>
      </c>
      <c r="Z173" s="1" t="s">
        <v>52</v>
      </c>
      <c r="AA173" s="35"/>
      <c r="AB173" s="1" t="s">
        <v>52</v>
      </c>
    </row>
    <row r="174" spans="1:28" ht="30" customHeight="1" x14ac:dyDescent="0.3">
      <c r="A174" s="15" t="s">
        <v>1566</v>
      </c>
      <c r="B174" s="15" t="s">
        <v>1564</v>
      </c>
      <c r="C174" s="15" t="s">
        <v>1565</v>
      </c>
      <c r="D174" s="33" t="s">
        <v>162</v>
      </c>
      <c r="E174" s="34">
        <v>0</v>
      </c>
      <c r="F174" s="15" t="s">
        <v>52</v>
      </c>
      <c r="G174" s="34">
        <v>0</v>
      </c>
      <c r="H174" s="15" t="s">
        <v>52</v>
      </c>
      <c r="I174" s="34">
        <v>0</v>
      </c>
      <c r="J174" s="15" t="s">
        <v>52</v>
      </c>
      <c r="K174" s="34">
        <v>0</v>
      </c>
      <c r="L174" s="15" t="s">
        <v>52</v>
      </c>
      <c r="M174" s="34">
        <v>862400</v>
      </c>
      <c r="N174" s="15" t="s">
        <v>52</v>
      </c>
      <c r="O174" s="34">
        <f t="shared" si="5"/>
        <v>862400</v>
      </c>
      <c r="P174" s="34">
        <v>0</v>
      </c>
      <c r="Q174" s="34">
        <v>0</v>
      </c>
      <c r="R174" s="34">
        <v>0</v>
      </c>
      <c r="S174" s="34">
        <v>0</v>
      </c>
      <c r="T174" s="34">
        <v>0</v>
      </c>
      <c r="U174" s="34">
        <v>0</v>
      </c>
      <c r="V174" s="34">
        <v>0</v>
      </c>
      <c r="W174" s="15" t="s">
        <v>2169</v>
      </c>
      <c r="X174" s="15" t="s">
        <v>52</v>
      </c>
      <c r="Y174" s="1" t="s">
        <v>52</v>
      </c>
      <c r="Z174" s="1" t="s">
        <v>52</v>
      </c>
      <c r="AA174" s="35"/>
      <c r="AB174" s="1" t="s">
        <v>52</v>
      </c>
    </row>
    <row r="175" spans="1:28" ht="30" customHeight="1" x14ac:dyDescent="0.3">
      <c r="A175" s="15" t="s">
        <v>1570</v>
      </c>
      <c r="B175" s="15" t="s">
        <v>1568</v>
      </c>
      <c r="C175" s="15" t="s">
        <v>1569</v>
      </c>
      <c r="D175" s="33" t="s">
        <v>162</v>
      </c>
      <c r="E175" s="34">
        <v>0</v>
      </c>
      <c r="F175" s="15" t="s">
        <v>52</v>
      </c>
      <c r="G175" s="34">
        <v>0</v>
      </c>
      <c r="H175" s="15" t="s">
        <v>52</v>
      </c>
      <c r="I175" s="34">
        <v>0</v>
      </c>
      <c r="J175" s="15" t="s">
        <v>52</v>
      </c>
      <c r="K175" s="34">
        <v>0</v>
      </c>
      <c r="L175" s="15" t="s">
        <v>52</v>
      </c>
      <c r="M175" s="34">
        <v>220000</v>
      </c>
      <c r="N175" s="15" t="s">
        <v>52</v>
      </c>
      <c r="O175" s="34">
        <f t="shared" si="5"/>
        <v>220000</v>
      </c>
      <c r="P175" s="34">
        <v>0</v>
      </c>
      <c r="Q175" s="34">
        <v>0</v>
      </c>
      <c r="R175" s="34">
        <v>0</v>
      </c>
      <c r="S175" s="34">
        <v>0</v>
      </c>
      <c r="T175" s="34">
        <v>0</v>
      </c>
      <c r="U175" s="34">
        <v>0</v>
      </c>
      <c r="V175" s="34">
        <v>0</v>
      </c>
      <c r="W175" s="15" t="s">
        <v>2170</v>
      </c>
      <c r="X175" s="15" t="s">
        <v>52</v>
      </c>
      <c r="Y175" s="1" t="s">
        <v>52</v>
      </c>
      <c r="Z175" s="1" t="s">
        <v>52</v>
      </c>
      <c r="AA175" s="35"/>
      <c r="AB175" s="1" t="s">
        <v>52</v>
      </c>
    </row>
    <row r="176" spans="1:28" ht="30" customHeight="1" x14ac:dyDescent="0.3">
      <c r="A176" s="15" t="s">
        <v>1574</v>
      </c>
      <c r="B176" s="15" t="s">
        <v>1572</v>
      </c>
      <c r="C176" s="15" t="s">
        <v>1573</v>
      </c>
      <c r="D176" s="33" t="s">
        <v>162</v>
      </c>
      <c r="E176" s="34">
        <v>0</v>
      </c>
      <c r="F176" s="15" t="s">
        <v>52</v>
      </c>
      <c r="G176" s="34">
        <v>0</v>
      </c>
      <c r="H176" s="15" t="s">
        <v>52</v>
      </c>
      <c r="I176" s="34">
        <v>0</v>
      </c>
      <c r="J176" s="15" t="s">
        <v>52</v>
      </c>
      <c r="K176" s="34">
        <v>0</v>
      </c>
      <c r="L176" s="15" t="s">
        <v>52</v>
      </c>
      <c r="M176" s="34">
        <v>435000</v>
      </c>
      <c r="N176" s="15" t="s">
        <v>52</v>
      </c>
      <c r="O176" s="34">
        <f t="shared" si="5"/>
        <v>435000</v>
      </c>
      <c r="P176" s="34">
        <v>0</v>
      </c>
      <c r="Q176" s="34">
        <v>0</v>
      </c>
      <c r="R176" s="34">
        <v>0</v>
      </c>
      <c r="S176" s="34">
        <v>0</v>
      </c>
      <c r="T176" s="34">
        <v>0</v>
      </c>
      <c r="U176" s="34">
        <v>0</v>
      </c>
      <c r="V176" s="34">
        <v>0</v>
      </c>
      <c r="W176" s="15" t="s">
        <v>2171</v>
      </c>
      <c r="X176" s="15" t="s">
        <v>52</v>
      </c>
      <c r="Y176" s="1" t="s">
        <v>52</v>
      </c>
      <c r="Z176" s="1" t="s">
        <v>52</v>
      </c>
      <c r="AA176" s="35"/>
      <c r="AB176" s="1" t="s">
        <v>52</v>
      </c>
    </row>
    <row r="177" spans="1:28" ht="30" customHeight="1" x14ac:dyDescent="0.3">
      <c r="A177" s="15" t="s">
        <v>1577</v>
      </c>
      <c r="B177" s="15" t="s">
        <v>1560</v>
      </c>
      <c r="C177" s="15" t="s">
        <v>1576</v>
      </c>
      <c r="D177" s="33" t="s">
        <v>162</v>
      </c>
      <c r="E177" s="34">
        <v>0</v>
      </c>
      <c r="F177" s="15" t="s">
        <v>52</v>
      </c>
      <c r="G177" s="34">
        <v>0</v>
      </c>
      <c r="H177" s="15" t="s">
        <v>52</v>
      </c>
      <c r="I177" s="34">
        <v>0</v>
      </c>
      <c r="J177" s="15" t="s">
        <v>52</v>
      </c>
      <c r="K177" s="34">
        <v>0</v>
      </c>
      <c r="L177" s="15" t="s">
        <v>52</v>
      </c>
      <c r="M177" s="34">
        <v>15000</v>
      </c>
      <c r="N177" s="15" t="s">
        <v>52</v>
      </c>
      <c r="O177" s="34">
        <f t="shared" si="5"/>
        <v>15000</v>
      </c>
      <c r="P177" s="34">
        <v>0</v>
      </c>
      <c r="Q177" s="34">
        <v>0</v>
      </c>
      <c r="R177" s="34">
        <v>0</v>
      </c>
      <c r="S177" s="34">
        <v>0</v>
      </c>
      <c r="T177" s="34">
        <v>0</v>
      </c>
      <c r="U177" s="34">
        <v>0</v>
      </c>
      <c r="V177" s="34">
        <v>0</v>
      </c>
      <c r="W177" s="15" t="s">
        <v>2172</v>
      </c>
      <c r="X177" s="15" t="s">
        <v>52</v>
      </c>
      <c r="Y177" s="1" t="s">
        <v>52</v>
      </c>
      <c r="Z177" s="1" t="s">
        <v>52</v>
      </c>
      <c r="AA177" s="35"/>
      <c r="AB177" s="1" t="s">
        <v>52</v>
      </c>
    </row>
    <row r="178" spans="1:28" ht="30" customHeight="1" x14ac:dyDescent="0.3">
      <c r="A178" s="15" t="s">
        <v>1581</v>
      </c>
      <c r="B178" s="15" t="s">
        <v>1579</v>
      </c>
      <c r="C178" s="15" t="s">
        <v>1580</v>
      </c>
      <c r="D178" s="33" t="s">
        <v>162</v>
      </c>
      <c r="E178" s="34">
        <v>0</v>
      </c>
      <c r="F178" s="15" t="s">
        <v>52</v>
      </c>
      <c r="G178" s="34">
        <v>0</v>
      </c>
      <c r="H178" s="15" t="s">
        <v>52</v>
      </c>
      <c r="I178" s="34">
        <v>0</v>
      </c>
      <c r="J178" s="15" t="s">
        <v>52</v>
      </c>
      <c r="K178" s="34">
        <v>0</v>
      </c>
      <c r="L178" s="15" t="s">
        <v>52</v>
      </c>
      <c r="M178" s="34">
        <v>1540000</v>
      </c>
      <c r="N178" s="15" t="s">
        <v>52</v>
      </c>
      <c r="O178" s="34">
        <f t="shared" si="5"/>
        <v>1540000</v>
      </c>
      <c r="P178" s="34">
        <v>0</v>
      </c>
      <c r="Q178" s="34">
        <v>0</v>
      </c>
      <c r="R178" s="34">
        <v>0</v>
      </c>
      <c r="S178" s="34">
        <v>0</v>
      </c>
      <c r="T178" s="34">
        <v>0</v>
      </c>
      <c r="U178" s="34">
        <v>0</v>
      </c>
      <c r="V178" s="34">
        <v>0</v>
      </c>
      <c r="W178" s="15" t="s">
        <v>2173</v>
      </c>
      <c r="X178" s="15" t="s">
        <v>52</v>
      </c>
      <c r="Y178" s="1" t="s">
        <v>52</v>
      </c>
      <c r="Z178" s="1" t="s">
        <v>52</v>
      </c>
      <c r="AA178" s="35"/>
      <c r="AB178" s="1" t="s">
        <v>52</v>
      </c>
    </row>
    <row r="179" spans="1:28" ht="30" customHeight="1" x14ac:dyDescent="0.3">
      <c r="A179" s="15" t="s">
        <v>1585</v>
      </c>
      <c r="B179" s="15" t="s">
        <v>1583</v>
      </c>
      <c r="C179" s="15" t="s">
        <v>1584</v>
      </c>
      <c r="D179" s="33" t="s">
        <v>162</v>
      </c>
      <c r="E179" s="34">
        <v>0</v>
      </c>
      <c r="F179" s="15" t="s">
        <v>52</v>
      </c>
      <c r="G179" s="34">
        <v>0</v>
      </c>
      <c r="H179" s="15" t="s">
        <v>52</v>
      </c>
      <c r="I179" s="34">
        <v>0</v>
      </c>
      <c r="J179" s="15" t="s">
        <v>52</v>
      </c>
      <c r="K179" s="34">
        <v>0</v>
      </c>
      <c r="L179" s="15" t="s">
        <v>52</v>
      </c>
      <c r="M179" s="34">
        <v>360000</v>
      </c>
      <c r="N179" s="15" t="s">
        <v>52</v>
      </c>
      <c r="O179" s="34">
        <f t="shared" si="5"/>
        <v>360000</v>
      </c>
      <c r="P179" s="34">
        <v>0</v>
      </c>
      <c r="Q179" s="34">
        <v>0</v>
      </c>
      <c r="R179" s="34">
        <v>0</v>
      </c>
      <c r="S179" s="34">
        <v>0</v>
      </c>
      <c r="T179" s="34">
        <v>0</v>
      </c>
      <c r="U179" s="34">
        <v>0</v>
      </c>
      <c r="V179" s="34">
        <v>0</v>
      </c>
      <c r="W179" s="15" t="s">
        <v>2174</v>
      </c>
      <c r="X179" s="15" t="s">
        <v>52</v>
      </c>
      <c r="Y179" s="1" t="s">
        <v>52</v>
      </c>
      <c r="Z179" s="1" t="s">
        <v>52</v>
      </c>
      <c r="AA179" s="35"/>
      <c r="AB179" s="1" t="s">
        <v>52</v>
      </c>
    </row>
    <row r="180" spans="1:28" ht="30" customHeight="1" x14ac:dyDescent="0.3">
      <c r="A180" s="15" t="s">
        <v>1589</v>
      </c>
      <c r="B180" s="15" t="s">
        <v>1587</v>
      </c>
      <c r="C180" s="15" t="s">
        <v>1588</v>
      </c>
      <c r="D180" s="33" t="s">
        <v>162</v>
      </c>
      <c r="E180" s="34">
        <v>0</v>
      </c>
      <c r="F180" s="15" t="s">
        <v>52</v>
      </c>
      <c r="G180" s="34">
        <v>0</v>
      </c>
      <c r="H180" s="15" t="s">
        <v>52</v>
      </c>
      <c r="I180" s="34">
        <v>0</v>
      </c>
      <c r="J180" s="15" t="s">
        <v>52</v>
      </c>
      <c r="K180" s="34">
        <v>0</v>
      </c>
      <c r="L180" s="15" t="s">
        <v>52</v>
      </c>
      <c r="M180" s="34">
        <v>475000</v>
      </c>
      <c r="N180" s="15" t="s">
        <v>52</v>
      </c>
      <c r="O180" s="34">
        <f t="shared" si="5"/>
        <v>475000</v>
      </c>
      <c r="P180" s="34">
        <v>0</v>
      </c>
      <c r="Q180" s="34">
        <v>0</v>
      </c>
      <c r="R180" s="34">
        <v>0</v>
      </c>
      <c r="S180" s="34">
        <v>0</v>
      </c>
      <c r="T180" s="34">
        <v>0</v>
      </c>
      <c r="U180" s="34">
        <v>0</v>
      </c>
      <c r="V180" s="34">
        <v>0</v>
      </c>
      <c r="W180" s="15" t="s">
        <v>2175</v>
      </c>
      <c r="X180" s="15" t="s">
        <v>52</v>
      </c>
      <c r="Y180" s="1" t="s">
        <v>52</v>
      </c>
      <c r="Z180" s="1" t="s">
        <v>52</v>
      </c>
      <c r="AA180" s="35"/>
      <c r="AB180" s="1" t="s">
        <v>52</v>
      </c>
    </row>
    <row r="181" spans="1:28" ht="30" customHeight="1" x14ac:dyDescent="0.3">
      <c r="A181" s="15" t="s">
        <v>1593</v>
      </c>
      <c r="B181" s="15" t="s">
        <v>1591</v>
      </c>
      <c r="C181" s="15" t="s">
        <v>1592</v>
      </c>
      <c r="D181" s="33" t="s">
        <v>162</v>
      </c>
      <c r="E181" s="34">
        <v>0</v>
      </c>
      <c r="F181" s="15" t="s">
        <v>52</v>
      </c>
      <c r="G181" s="34">
        <v>0</v>
      </c>
      <c r="H181" s="15" t="s">
        <v>52</v>
      </c>
      <c r="I181" s="34">
        <v>0</v>
      </c>
      <c r="J181" s="15" t="s">
        <v>52</v>
      </c>
      <c r="K181" s="34">
        <v>0</v>
      </c>
      <c r="L181" s="15" t="s">
        <v>52</v>
      </c>
      <c r="M181" s="34">
        <v>468000</v>
      </c>
      <c r="N181" s="15" t="s">
        <v>52</v>
      </c>
      <c r="O181" s="34">
        <f t="shared" si="5"/>
        <v>468000</v>
      </c>
      <c r="P181" s="34">
        <v>0</v>
      </c>
      <c r="Q181" s="34">
        <v>0</v>
      </c>
      <c r="R181" s="34">
        <v>0</v>
      </c>
      <c r="S181" s="34">
        <v>0</v>
      </c>
      <c r="T181" s="34">
        <v>0</v>
      </c>
      <c r="U181" s="34">
        <v>0</v>
      </c>
      <c r="V181" s="34">
        <v>0</v>
      </c>
      <c r="W181" s="15" t="s">
        <v>2176</v>
      </c>
      <c r="X181" s="15" t="s">
        <v>52</v>
      </c>
      <c r="Y181" s="1" t="s">
        <v>52</v>
      </c>
      <c r="Z181" s="1" t="s">
        <v>52</v>
      </c>
      <c r="AA181" s="35"/>
      <c r="AB181" s="1" t="s">
        <v>52</v>
      </c>
    </row>
    <row r="182" spans="1:28" ht="30" customHeight="1" x14ac:dyDescent="0.3">
      <c r="A182" s="15" t="s">
        <v>1597</v>
      </c>
      <c r="B182" s="15" t="s">
        <v>1595</v>
      </c>
      <c r="C182" s="15" t="s">
        <v>1596</v>
      </c>
      <c r="D182" s="33" t="s">
        <v>162</v>
      </c>
      <c r="E182" s="34">
        <v>0</v>
      </c>
      <c r="F182" s="15" t="s">
        <v>52</v>
      </c>
      <c r="G182" s="34">
        <v>0</v>
      </c>
      <c r="H182" s="15" t="s">
        <v>52</v>
      </c>
      <c r="I182" s="34">
        <v>0</v>
      </c>
      <c r="J182" s="15" t="s">
        <v>52</v>
      </c>
      <c r="K182" s="34">
        <v>0</v>
      </c>
      <c r="L182" s="15" t="s">
        <v>52</v>
      </c>
      <c r="M182" s="34">
        <v>1980000</v>
      </c>
      <c r="N182" s="15" t="s">
        <v>52</v>
      </c>
      <c r="O182" s="34">
        <f t="shared" si="5"/>
        <v>1980000</v>
      </c>
      <c r="P182" s="34">
        <v>0</v>
      </c>
      <c r="Q182" s="34">
        <v>0</v>
      </c>
      <c r="R182" s="34">
        <v>0</v>
      </c>
      <c r="S182" s="34">
        <v>0</v>
      </c>
      <c r="T182" s="34">
        <v>0</v>
      </c>
      <c r="U182" s="34">
        <v>0</v>
      </c>
      <c r="V182" s="34">
        <v>0</v>
      </c>
      <c r="W182" s="15" t="s">
        <v>2177</v>
      </c>
      <c r="X182" s="15" t="s">
        <v>52</v>
      </c>
      <c r="Y182" s="1" t="s">
        <v>52</v>
      </c>
      <c r="Z182" s="1" t="s">
        <v>52</v>
      </c>
      <c r="AA182" s="35"/>
      <c r="AB182" s="1" t="s">
        <v>52</v>
      </c>
    </row>
    <row r="183" spans="1:28" ht="30" customHeight="1" x14ac:dyDescent="0.3">
      <c r="A183" s="15" t="s">
        <v>1601</v>
      </c>
      <c r="B183" s="15" t="s">
        <v>1599</v>
      </c>
      <c r="C183" s="15" t="s">
        <v>1600</v>
      </c>
      <c r="D183" s="33" t="s">
        <v>162</v>
      </c>
      <c r="E183" s="34">
        <v>0</v>
      </c>
      <c r="F183" s="15" t="s">
        <v>52</v>
      </c>
      <c r="G183" s="34">
        <v>0</v>
      </c>
      <c r="H183" s="15" t="s">
        <v>52</v>
      </c>
      <c r="I183" s="34">
        <v>0</v>
      </c>
      <c r="J183" s="15" t="s">
        <v>52</v>
      </c>
      <c r="K183" s="34">
        <v>0</v>
      </c>
      <c r="L183" s="15" t="s">
        <v>52</v>
      </c>
      <c r="M183" s="34">
        <v>1107000</v>
      </c>
      <c r="N183" s="15" t="s">
        <v>52</v>
      </c>
      <c r="O183" s="34">
        <f t="shared" si="5"/>
        <v>1107000</v>
      </c>
      <c r="P183" s="34">
        <v>0</v>
      </c>
      <c r="Q183" s="34">
        <v>0</v>
      </c>
      <c r="R183" s="34">
        <v>0</v>
      </c>
      <c r="S183" s="34">
        <v>0</v>
      </c>
      <c r="T183" s="34">
        <v>0</v>
      </c>
      <c r="U183" s="34">
        <v>0</v>
      </c>
      <c r="V183" s="34">
        <v>0</v>
      </c>
      <c r="W183" s="15" t="s">
        <v>2178</v>
      </c>
      <c r="X183" s="15" t="s">
        <v>52</v>
      </c>
      <c r="Y183" s="1" t="s">
        <v>52</v>
      </c>
      <c r="Z183" s="1" t="s">
        <v>52</v>
      </c>
      <c r="AA183" s="35"/>
      <c r="AB183" s="1" t="s">
        <v>52</v>
      </c>
    </row>
    <row r="184" spans="1:28" ht="30" customHeight="1" x14ac:dyDescent="0.3">
      <c r="A184" s="15" t="s">
        <v>1605</v>
      </c>
      <c r="B184" s="15" t="s">
        <v>1603</v>
      </c>
      <c r="C184" s="15" t="s">
        <v>1604</v>
      </c>
      <c r="D184" s="33" t="s">
        <v>162</v>
      </c>
      <c r="E184" s="34">
        <v>0</v>
      </c>
      <c r="F184" s="15" t="s">
        <v>52</v>
      </c>
      <c r="G184" s="34">
        <v>0</v>
      </c>
      <c r="H184" s="15" t="s">
        <v>52</v>
      </c>
      <c r="I184" s="34">
        <v>0</v>
      </c>
      <c r="J184" s="15" t="s">
        <v>52</v>
      </c>
      <c r="K184" s="34">
        <v>0</v>
      </c>
      <c r="L184" s="15" t="s">
        <v>52</v>
      </c>
      <c r="M184" s="34">
        <v>177000</v>
      </c>
      <c r="N184" s="15" t="s">
        <v>52</v>
      </c>
      <c r="O184" s="34">
        <f t="shared" si="5"/>
        <v>177000</v>
      </c>
      <c r="P184" s="34">
        <v>0</v>
      </c>
      <c r="Q184" s="34">
        <v>0</v>
      </c>
      <c r="R184" s="34">
        <v>0</v>
      </c>
      <c r="S184" s="34">
        <v>0</v>
      </c>
      <c r="T184" s="34">
        <v>0</v>
      </c>
      <c r="U184" s="34">
        <v>0</v>
      </c>
      <c r="V184" s="34">
        <v>0</v>
      </c>
      <c r="W184" s="15" t="s">
        <v>2179</v>
      </c>
      <c r="X184" s="15" t="s">
        <v>52</v>
      </c>
      <c r="Y184" s="1" t="s">
        <v>52</v>
      </c>
      <c r="Z184" s="1" t="s">
        <v>52</v>
      </c>
      <c r="AA184" s="35"/>
      <c r="AB184" s="1" t="s">
        <v>52</v>
      </c>
    </row>
    <row r="185" spans="1:28" ht="30" customHeight="1" x14ac:dyDescent="0.3">
      <c r="A185" s="15" t="s">
        <v>1609</v>
      </c>
      <c r="B185" s="15" t="s">
        <v>1607</v>
      </c>
      <c r="C185" s="15" t="s">
        <v>1608</v>
      </c>
      <c r="D185" s="33" t="s">
        <v>162</v>
      </c>
      <c r="E185" s="34">
        <v>0</v>
      </c>
      <c r="F185" s="15" t="s">
        <v>52</v>
      </c>
      <c r="G185" s="34">
        <v>0</v>
      </c>
      <c r="H185" s="15" t="s">
        <v>52</v>
      </c>
      <c r="I185" s="34">
        <v>0</v>
      </c>
      <c r="J185" s="15" t="s">
        <v>52</v>
      </c>
      <c r="K185" s="34">
        <v>0</v>
      </c>
      <c r="L185" s="15" t="s">
        <v>52</v>
      </c>
      <c r="M185" s="34">
        <v>14000</v>
      </c>
      <c r="N185" s="15" t="s">
        <v>52</v>
      </c>
      <c r="O185" s="34">
        <f t="shared" si="5"/>
        <v>14000</v>
      </c>
      <c r="P185" s="34">
        <v>0</v>
      </c>
      <c r="Q185" s="34">
        <v>0</v>
      </c>
      <c r="R185" s="34">
        <v>0</v>
      </c>
      <c r="S185" s="34">
        <v>0</v>
      </c>
      <c r="T185" s="34">
        <v>0</v>
      </c>
      <c r="U185" s="34">
        <v>0</v>
      </c>
      <c r="V185" s="34">
        <v>0</v>
      </c>
      <c r="W185" s="15" t="s">
        <v>2180</v>
      </c>
      <c r="X185" s="15" t="s">
        <v>52</v>
      </c>
      <c r="Y185" s="1" t="s">
        <v>52</v>
      </c>
      <c r="Z185" s="1" t="s">
        <v>52</v>
      </c>
      <c r="AA185" s="35"/>
      <c r="AB185" s="1" t="s">
        <v>52</v>
      </c>
    </row>
    <row r="186" spans="1:28" ht="30" customHeight="1" x14ac:dyDescent="0.3">
      <c r="A186" s="15" t="s">
        <v>1612</v>
      </c>
      <c r="B186" s="15" t="s">
        <v>1603</v>
      </c>
      <c r="C186" s="15" t="s">
        <v>1611</v>
      </c>
      <c r="D186" s="33" t="s">
        <v>162</v>
      </c>
      <c r="E186" s="34">
        <v>0</v>
      </c>
      <c r="F186" s="15" t="s">
        <v>52</v>
      </c>
      <c r="G186" s="34">
        <v>0</v>
      </c>
      <c r="H186" s="15" t="s">
        <v>52</v>
      </c>
      <c r="I186" s="34">
        <v>0</v>
      </c>
      <c r="J186" s="15" t="s">
        <v>52</v>
      </c>
      <c r="K186" s="34">
        <v>0</v>
      </c>
      <c r="L186" s="15" t="s">
        <v>52</v>
      </c>
      <c r="M186" s="34">
        <v>26000</v>
      </c>
      <c r="N186" s="15" t="s">
        <v>52</v>
      </c>
      <c r="O186" s="34">
        <f t="shared" si="5"/>
        <v>26000</v>
      </c>
      <c r="P186" s="34">
        <v>0</v>
      </c>
      <c r="Q186" s="34">
        <v>0</v>
      </c>
      <c r="R186" s="34">
        <v>0</v>
      </c>
      <c r="S186" s="34">
        <v>0</v>
      </c>
      <c r="T186" s="34">
        <v>0</v>
      </c>
      <c r="U186" s="34">
        <v>0</v>
      </c>
      <c r="V186" s="34">
        <v>0</v>
      </c>
      <c r="W186" s="15" t="s">
        <v>2181</v>
      </c>
      <c r="X186" s="15" t="s">
        <v>52</v>
      </c>
      <c r="Y186" s="1" t="s">
        <v>52</v>
      </c>
      <c r="Z186" s="1" t="s">
        <v>52</v>
      </c>
      <c r="AA186" s="35"/>
      <c r="AB186" s="1" t="s">
        <v>52</v>
      </c>
    </row>
    <row r="187" spans="1:28" ht="30" customHeight="1" x14ac:dyDescent="0.3">
      <c r="A187" s="15" t="s">
        <v>1616</v>
      </c>
      <c r="B187" s="15" t="s">
        <v>1614</v>
      </c>
      <c r="C187" s="15" t="s">
        <v>1615</v>
      </c>
      <c r="D187" s="33" t="s">
        <v>162</v>
      </c>
      <c r="E187" s="34">
        <v>0</v>
      </c>
      <c r="F187" s="15" t="s">
        <v>52</v>
      </c>
      <c r="G187" s="34">
        <v>0</v>
      </c>
      <c r="H187" s="15" t="s">
        <v>52</v>
      </c>
      <c r="I187" s="34">
        <v>0</v>
      </c>
      <c r="J187" s="15" t="s">
        <v>52</v>
      </c>
      <c r="K187" s="34">
        <v>0</v>
      </c>
      <c r="L187" s="15" t="s">
        <v>52</v>
      </c>
      <c r="M187" s="34">
        <v>210000</v>
      </c>
      <c r="N187" s="15" t="s">
        <v>52</v>
      </c>
      <c r="O187" s="34">
        <f t="shared" si="5"/>
        <v>210000</v>
      </c>
      <c r="P187" s="34">
        <v>0</v>
      </c>
      <c r="Q187" s="34">
        <v>0</v>
      </c>
      <c r="R187" s="34">
        <v>0</v>
      </c>
      <c r="S187" s="34">
        <v>0</v>
      </c>
      <c r="T187" s="34">
        <v>0</v>
      </c>
      <c r="U187" s="34">
        <v>0</v>
      </c>
      <c r="V187" s="34">
        <v>0</v>
      </c>
      <c r="W187" s="15" t="s">
        <v>2182</v>
      </c>
      <c r="X187" s="15" t="s">
        <v>52</v>
      </c>
      <c r="Y187" s="1" t="s">
        <v>52</v>
      </c>
      <c r="Z187" s="1" t="s">
        <v>52</v>
      </c>
      <c r="AA187" s="35"/>
      <c r="AB187" s="1" t="s">
        <v>52</v>
      </c>
    </row>
    <row r="188" spans="1:28" ht="30" customHeight="1" x14ac:dyDescent="0.3">
      <c r="A188" s="15" t="s">
        <v>1642</v>
      </c>
      <c r="B188" s="15" t="s">
        <v>1640</v>
      </c>
      <c r="C188" s="15" t="s">
        <v>1641</v>
      </c>
      <c r="D188" s="33" t="s">
        <v>162</v>
      </c>
      <c r="E188" s="34">
        <v>0</v>
      </c>
      <c r="F188" s="15" t="s">
        <v>52</v>
      </c>
      <c r="G188" s="34">
        <v>0</v>
      </c>
      <c r="H188" s="15" t="s">
        <v>52</v>
      </c>
      <c r="I188" s="34">
        <v>0</v>
      </c>
      <c r="J188" s="15" t="s">
        <v>52</v>
      </c>
      <c r="K188" s="34">
        <v>0</v>
      </c>
      <c r="L188" s="15" t="s">
        <v>52</v>
      </c>
      <c r="M188" s="34">
        <v>1400000</v>
      </c>
      <c r="N188" s="15" t="s">
        <v>52</v>
      </c>
      <c r="O188" s="34">
        <f t="shared" si="5"/>
        <v>1400000</v>
      </c>
      <c r="P188" s="34">
        <v>0</v>
      </c>
      <c r="Q188" s="34">
        <v>0</v>
      </c>
      <c r="R188" s="34">
        <v>0</v>
      </c>
      <c r="S188" s="34">
        <v>0</v>
      </c>
      <c r="T188" s="34">
        <v>0</v>
      </c>
      <c r="U188" s="34">
        <v>0</v>
      </c>
      <c r="V188" s="34">
        <v>0</v>
      </c>
      <c r="W188" s="15" t="s">
        <v>2183</v>
      </c>
      <c r="X188" s="15" t="s">
        <v>52</v>
      </c>
      <c r="Y188" s="1" t="s">
        <v>52</v>
      </c>
      <c r="Z188" s="1" t="s">
        <v>52</v>
      </c>
      <c r="AA188" s="35"/>
      <c r="AB188" s="1" t="s">
        <v>52</v>
      </c>
    </row>
    <row r="189" spans="1:28" ht="30" customHeight="1" x14ac:dyDescent="0.3">
      <c r="A189" s="15" t="s">
        <v>1646</v>
      </c>
      <c r="B189" s="15" t="s">
        <v>1644</v>
      </c>
      <c r="C189" s="15" t="s">
        <v>1645</v>
      </c>
      <c r="D189" s="33" t="s">
        <v>162</v>
      </c>
      <c r="E189" s="34">
        <v>0</v>
      </c>
      <c r="F189" s="15" t="s">
        <v>52</v>
      </c>
      <c r="G189" s="34">
        <v>0</v>
      </c>
      <c r="H189" s="15" t="s">
        <v>52</v>
      </c>
      <c r="I189" s="34">
        <v>0</v>
      </c>
      <c r="J189" s="15" t="s">
        <v>52</v>
      </c>
      <c r="K189" s="34">
        <v>0</v>
      </c>
      <c r="L189" s="15" t="s">
        <v>52</v>
      </c>
      <c r="M189" s="34">
        <v>980000</v>
      </c>
      <c r="N189" s="15" t="s">
        <v>52</v>
      </c>
      <c r="O189" s="34">
        <f t="shared" si="5"/>
        <v>980000</v>
      </c>
      <c r="P189" s="34">
        <v>0</v>
      </c>
      <c r="Q189" s="34">
        <v>0</v>
      </c>
      <c r="R189" s="34">
        <v>0</v>
      </c>
      <c r="S189" s="34">
        <v>0</v>
      </c>
      <c r="T189" s="34">
        <v>0</v>
      </c>
      <c r="U189" s="34">
        <v>0</v>
      </c>
      <c r="V189" s="34">
        <v>0</v>
      </c>
      <c r="W189" s="15" t="s">
        <v>2184</v>
      </c>
      <c r="X189" s="15" t="s">
        <v>52</v>
      </c>
      <c r="Y189" s="1" t="s">
        <v>52</v>
      </c>
      <c r="Z189" s="1" t="s">
        <v>52</v>
      </c>
      <c r="AA189" s="35"/>
      <c r="AB189" s="1" t="s">
        <v>52</v>
      </c>
    </row>
    <row r="190" spans="1:28" ht="30" customHeight="1" x14ac:dyDescent="0.3">
      <c r="A190" s="15" t="s">
        <v>1650</v>
      </c>
      <c r="B190" s="15" t="s">
        <v>1648</v>
      </c>
      <c r="C190" s="15" t="s">
        <v>1649</v>
      </c>
      <c r="D190" s="33" t="s">
        <v>162</v>
      </c>
      <c r="E190" s="34">
        <v>0</v>
      </c>
      <c r="F190" s="15" t="s">
        <v>52</v>
      </c>
      <c r="G190" s="34">
        <v>0</v>
      </c>
      <c r="H190" s="15" t="s">
        <v>52</v>
      </c>
      <c r="I190" s="34">
        <v>0</v>
      </c>
      <c r="J190" s="15" t="s">
        <v>52</v>
      </c>
      <c r="K190" s="34">
        <v>0</v>
      </c>
      <c r="L190" s="15" t="s">
        <v>52</v>
      </c>
      <c r="M190" s="34">
        <v>1300000</v>
      </c>
      <c r="N190" s="15" t="s">
        <v>52</v>
      </c>
      <c r="O190" s="34">
        <f t="shared" si="5"/>
        <v>1300000</v>
      </c>
      <c r="P190" s="34">
        <v>0</v>
      </c>
      <c r="Q190" s="34">
        <v>0</v>
      </c>
      <c r="R190" s="34">
        <v>0</v>
      </c>
      <c r="S190" s="34">
        <v>0</v>
      </c>
      <c r="T190" s="34">
        <v>0</v>
      </c>
      <c r="U190" s="34">
        <v>0</v>
      </c>
      <c r="V190" s="34">
        <v>0</v>
      </c>
      <c r="W190" s="15" t="s">
        <v>2185</v>
      </c>
      <c r="X190" s="15" t="s">
        <v>52</v>
      </c>
      <c r="Y190" s="1" t="s">
        <v>52</v>
      </c>
      <c r="Z190" s="1" t="s">
        <v>52</v>
      </c>
      <c r="AA190" s="35"/>
      <c r="AB190" s="1" t="s">
        <v>52</v>
      </c>
    </row>
    <row r="191" spans="1:28" ht="30" customHeight="1" x14ac:dyDescent="0.3">
      <c r="A191" s="15" t="s">
        <v>1654</v>
      </c>
      <c r="B191" s="15" t="s">
        <v>1652</v>
      </c>
      <c r="C191" s="15" t="s">
        <v>1653</v>
      </c>
      <c r="D191" s="33" t="s">
        <v>162</v>
      </c>
      <c r="E191" s="34">
        <v>0</v>
      </c>
      <c r="F191" s="15" t="s">
        <v>52</v>
      </c>
      <c r="G191" s="34">
        <v>0</v>
      </c>
      <c r="H191" s="15" t="s">
        <v>52</v>
      </c>
      <c r="I191" s="34">
        <v>0</v>
      </c>
      <c r="J191" s="15" t="s">
        <v>52</v>
      </c>
      <c r="K191" s="34">
        <v>0</v>
      </c>
      <c r="L191" s="15" t="s">
        <v>52</v>
      </c>
      <c r="M191" s="34">
        <v>500000</v>
      </c>
      <c r="N191" s="15" t="s">
        <v>52</v>
      </c>
      <c r="O191" s="34">
        <f t="shared" si="5"/>
        <v>500000</v>
      </c>
      <c r="P191" s="34">
        <v>0</v>
      </c>
      <c r="Q191" s="34">
        <v>0</v>
      </c>
      <c r="R191" s="34">
        <v>0</v>
      </c>
      <c r="S191" s="34">
        <v>0</v>
      </c>
      <c r="T191" s="34">
        <v>0</v>
      </c>
      <c r="U191" s="34">
        <v>0</v>
      </c>
      <c r="V191" s="34">
        <v>0</v>
      </c>
      <c r="W191" s="15" t="s">
        <v>2186</v>
      </c>
      <c r="X191" s="15" t="s">
        <v>52</v>
      </c>
      <c r="Y191" s="1" t="s">
        <v>52</v>
      </c>
      <c r="Z191" s="1" t="s">
        <v>52</v>
      </c>
      <c r="AA191" s="35"/>
      <c r="AB191" s="1" t="s">
        <v>52</v>
      </c>
    </row>
    <row r="192" spans="1:28" ht="30" customHeight="1" x14ac:dyDescent="0.3">
      <c r="A192" s="15" t="s">
        <v>1657</v>
      </c>
      <c r="B192" s="15" t="s">
        <v>1656</v>
      </c>
      <c r="C192" s="15" t="s">
        <v>1653</v>
      </c>
      <c r="D192" s="33" t="s">
        <v>162</v>
      </c>
      <c r="E192" s="34">
        <v>0</v>
      </c>
      <c r="F192" s="15" t="s">
        <v>52</v>
      </c>
      <c r="G192" s="34">
        <v>0</v>
      </c>
      <c r="H192" s="15" t="s">
        <v>52</v>
      </c>
      <c r="I192" s="34">
        <v>0</v>
      </c>
      <c r="J192" s="15" t="s">
        <v>52</v>
      </c>
      <c r="K192" s="34">
        <v>0</v>
      </c>
      <c r="L192" s="15" t="s">
        <v>52</v>
      </c>
      <c r="M192" s="34">
        <v>500000</v>
      </c>
      <c r="N192" s="15" t="s">
        <v>52</v>
      </c>
      <c r="O192" s="34">
        <f t="shared" si="5"/>
        <v>500000</v>
      </c>
      <c r="P192" s="34">
        <v>0</v>
      </c>
      <c r="Q192" s="34">
        <v>0</v>
      </c>
      <c r="R192" s="34">
        <v>0</v>
      </c>
      <c r="S192" s="34">
        <v>0</v>
      </c>
      <c r="T192" s="34">
        <v>0</v>
      </c>
      <c r="U192" s="34">
        <v>0</v>
      </c>
      <c r="V192" s="34">
        <v>0</v>
      </c>
      <c r="W192" s="15" t="s">
        <v>2187</v>
      </c>
      <c r="X192" s="15" t="s">
        <v>52</v>
      </c>
      <c r="Y192" s="1" t="s">
        <v>52</v>
      </c>
      <c r="Z192" s="1" t="s">
        <v>52</v>
      </c>
      <c r="AA192" s="35"/>
      <c r="AB192" s="1" t="s">
        <v>52</v>
      </c>
    </row>
    <row r="193" spans="1:28" ht="30" customHeight="1" x14ac:dyDescent="0.3">
      <c r="A193" s="15" t="s">
        <v>1661</v>
      </c>
      <c r="B193" s="15" t="s">
        <v>1659</v>
      </c>
      <c r="C193" s="15" t="s">
        <v>1660</v>
      </c>
      <c r="D193" s="33" t="s">
        <v>162</v>
      </c>
      <c r="E193" s="34">
        <v>0</v>
      </c>
      <c r="F193" s="15" t="s">
        <v>52</v>
      </c>
      <c r="G193" s="34">
        <v>0</v>
      </c>
      <c r="H193" s="15" t="s">
        <v>52</v>
      </c>
      <c r="I193" s="34">
        <v>0</v>
      </c>
      <c r="J193" s="15" t="s">
        <v>52</v>
      </c>
      <c r="K193" s="34">
        <v>0</v>
      </c>
      <c r="L193" s="15" t="s">
        <v>52</v>
      </c>
      <c r="M193" s="34">
        <v>160000</v>
      </c>
      <c r="N193" s="15" t="s">
        <v>52</v>
      </c>
      <c r="O193" s="34">
        <f t="shared" si="5"/>
        <v>160000</v>
      </c>
      <c r="P193" s="34">
        <v>0</v>
      </c>
      <c r="Q193" s="34">
        <v>0</v>
      </c>
      <c r="R193" s="34">
        <v>0</v>
      </c>
      <c r="S193" s="34">
        <v>0</v>
      </c>
      <c r="T193" s="34">
        <v>0</v>
      </c>
      <c r="U193" s="34">
        <v>0</v>
      </c>
      <c r="V193" s="34">
        <v>0</v>
      </c>
      <c r="W193" s="15" t="s">
        <v>2188</v>
      </c>
      <c r="X193" s="15" t="s">
        <v>52</v>
      </c>
      <c r="Y193" s="1" t="s">
        <v>52</v>
      </c>
      <c r="Z193" s="1" t="s">
        <v>52</v>
      </c>
      <c r="AA193" s="35"/>
      <c r="AB193" s="1" t="s">
        <v>52</v>
      </c>
    </row>
    <row r="194" spans="1:28" ht="30" customHeight="1" x14ac:dyDescent="0.3">
      <c r="A194" s="15" t="s">
        <v>1664</v>
      </c>
      <c r="B194" s="15" t="s">
        <v>1663</v>
      </c>
      <c r="C194" s="15" t="s">
        <v>1653</v>
      </c>
      <c r="D194" s="33" t="s">
        <v>162</v>
      </c>
      <c r="E194" s="34">
        <v>0</v>
      </c>
      <c r="F194" s="15" t="s">
        <v>52</v>
      </c>
      <c r="G194" s="34">
        <v>0</v>
      </c>
      <c r="H194" s="15" t="s">
        <v>52</v>
      </c>
      <c r="I194" s="34">
        <v>0</v>
      </c>
      <c r="J194" s="15" t="s">
        <v>52</v>
      </c>
      <c r="K194" s="34">
        <v>0</v>
      </c>
      <c r="L194" s="15" t="s">
        <v>52</v>
      </c>
      <c r="M194" s="34">
        <v>250000</v>
      </c>
      <c r="N194" s="15" t="s">
        <v>52</v>
      </c>
      <c r="O194" s="34">
        <f t="shared" si="5"/>
        <v>250000</v>
      </c>
      <c r="P194" s="34">
        <v>0</v>
      </c>
      <c r="Q194" s="34">
        <v>0</v>
      </c>
      <c r="R194" s="34">
        <v>0</v>
      </c>
      <c r="S194" s="34">
        <v>0</v>
      </c>
      <c r="T194" s="34">
        <v>0</v>
      </c>
      <c r="U194" s="34">
        <v>0</v>
      </c>
      <c r="V194" s="34">
        <v>0</v>
      </c>
      <c r="W194" s="15" t="s">
        <v>2189</v>
      </c>
      <c r="X194" s="15" t="s">
        <v>52</v>
      </c>
      <c r="Y194" s="1" t="s">
        <v>52</v>
      </c>
      <c r="Z194" s="1" t="s">
        <v>52</v>
      </c>
      <c r="AA194" s="35"/>
      <c r="AB194" s="1" t="s">
        <v>52</v>
      </c>
    </row>
    <row r="195" spans="1:28" ht="30" customHeight="1" x14ac:dyDescent="0.3">
      <c r="A195" s="15" t="s">
        <v>1668</v>
      </c>
      <c r="B195" s="15" t="s">
        <v>1666</v>
      </c>
      <c r="C195" s="15" t="s">
        <v>1667</v>
      </c>
      <c r="D195" s="33" t="s">
        <v>162</v>
      </c>
      <c r="E195" s="34">
        <v>0</v>
      </c>
      <c r="F195" s="15" t="s">
        <v>52</v>
      </c>
      <c r="G195" s="34">
        <v>0</v>
      </c>
      <c r="H195" s="15" t="s">
        <v>52</v>
      </c>
      <c r="I195" s="34">
        <v>0</v>
      </c>
      <c r="J195" s="15" t="s">
        <v>52</v>
      </c>
      <c r="K195" s="34">
        <v>0</v>
      </c>
      <c r="L195" s="15" t="s">
        <v>52</v>
      </c>
      <c r="M195" s="34">
        <v>980000</v>
      </c>
      <c r="N195" s="15" t="s">
        <v>52</v>
      </c>
      <c r="O195" s="34">
        <f t="shared" si="5"/>
        <v>980000</v>
      </c>
      <c r="P195" s="34">
        <v>0</v>
      </c>
      <c r="Q195" s="34">
        <v>0</v>
      </c>
      <c r="R195" s="34">
        <v>0</v>
      </c>
      <c r="S195" s="34">
        <v>0</v>
      </c>
      <c r="T195" s="34">
        <v>0</v>
      </c>
      <c r="U195" s="34">
        <v>0</v>
      </c>
      <c r="V195" s="34">
        <v>0</v>
      </c>
      <c r="W195" s="15" t="s">
        <v>2190</v>
      </c>
      <c r="X195" s="15" t="s">
        <v>52</v>
      </c>
      <c r="Y195" s="1" t="s">
        <v>52</v>
      </c>
      <c r="Z195" s="1" t="s">
        <v>52</v>
      </c>
      <c r="AA195" s="35"/>
      <c r="AB195" s="1" t="s">
        <v>52</v>
      </c>
    </row>
    <row r="196" spans="1:28" ht="30" customHeight="1" x14ac:dyDescent="0.3">
      <c r="A196" s="15" t="s">
        <v>1672</v>
      </c>
      <c r="B196" s="15" t="s">
        <v>1670</v>
      </c>
      <c r="C196" s="15" t="s">
        <v>1671</v>
      </c>
      <c r="D196" s="33" t="s">
        <v>162</v>
      </c>
      <c r="E196" s="34">
        <v>0</v>
      </c>
      <c r="F196" s="15" t="s">
        <v>52</v>
      </c>
      <c r="G196" s="34">
        <v>0</v>
      </c>
      <c r="H196" s="15" t="s">
        <v>52</v>
      </c>
      <c r="I196" s="34">
        <v>0</v>
      </c>
      <c r="J196" s="15" t="s">
        <v>52</v>
      </c>
      <c r="K196" s="34">
        <v>0</v>
      </c>
      <c r="L196" s="15" t="s">
        <v>52</v>
      </c>
      <c r="M196" s="34">
        <v>2060000</v>
      </c>
      <c r="N196" s="15" t="s">
        <v>52</v>
      </c>
      <c r="O196" s="34">
        <f t="shared" si="5"/>
        <v>2060000</v>
      </c>
      <c r="P196" s="34">
        <v>0</v>
      </c>
      <c r="Q196" s="34">
        <v>0</v>
      </c>
      <c r="R196" s="34">
        <v>0</v>
      </c>
      <c r="S196" s="34">
        <v>0</v>
      </c>
      <c r="T196" s="34">
        <v>0</v>
      </c>
      <c r="U196" s="34">
        <v>0</v>
      </c>
      <c r="V196" s="34">
        <v>0</v>
      </c>
      <c r="W196" s="15" t="s">
        <v>2191</v>
      </c>
      <c r="X196" s="15" t="s">
        <v>52</v>
      </c>
      <c r="Y196" s="1" t="s">
        <v>52</v>
      </c>
      <c r="Z196" s="1" t="s">
        <v>52</v>
      </c>
      <c r="AA196" s="35"/>
      <c r="AB196" s="1" t="s">
        <v>52</v>
      </c>
    </row>
    <row r="197" spans="1:28" ht="30" customHeight="1" x14ac:dyDescent="0.3">
      <c r="A197" s="15" t="s">
        <v>1676</v>
      </c>
      <c r="B197" s="15" t="s">
        <v>1674</v>
      </c>
      <c r="C197" s="15" t="s">
        <v>1675</v>
      </c>
      <c r="D197" s="33" t="s">
        <v>162</v>
      </c>
      <c r="E197" s="34">
        <v>0</v>
      </c>
      <c r="F197" s="15" t="s">
        <v>52</v>
      </c>
      <c r="G197" s="34">
        <v>0</v>
      </c>
      <c r="H197" s="15" t="s">
        <v>52</v>
      </c>
      <c r="I197" s="34">
        <v>0</v>
      </c>
      <c r="J197" s="15" t="s">
        <v>52</v>
      </c>
      <c r="K197" s="34">
        <v>0</v>
      </c>
      <c r="L197" s="15" t="s">
        <v>52</v>
      </c>
      <c r="M197" s="34">
        <v>681000</v>
      </c>
      <c r="N197" s="15" t="s">
        <v>52</v>
      </c>
      <c r="O197" s="34">
        <f t="shared" ref="O197:O228" si="6">SMALL(E197:M197,COUNTIF(E197:M197,0)+1)</f>
        <v>681000</v>
      </c>
      <c r="P197" s="34">
        <v>0</v>
      </c>
      <c r="Q197" s="34">
        <v>0</v>
      </c>
      <c r="R197" s="34">
        <v>0</v>
      </c>
      <c r="S197" s="34">
        <v>0</v>
      </c>
      <c r="T197" s="34">
        <v>0</v>
      </c>
      <c r="U197" s="34">
        <v>0</v>
      </c>
      <c r="V197" s="34">
        <v>0</v>
      </c>
      <c r="W197" s="15" t="s">
        <v>2192</v>
      </c>
      <c r="X197" s="15" t="s">
        <v>52</v>
      </c>
      <c r="Y197" s="1" t="s">
        <v>52</v>
      </c>
      <c r="Z197" s="1" t="s">
        <v>52</v>
      </c>
      <c r="AA197" s="35"/>
      <c r="AB197" s="1" t="s">
        <v>52</v>
      </c>
    </row>
    <row r="198" spans="1:28" ht="30" customHeight="1" x14ac:dyDescent="0.3">
      <c r="A198" s="15" t="s">
        <v>1680</v>
      </c>
      <c r="B198" s="15" t="s">
        <v>1678</v>
      </c>
      <c r="C198" s="15" t="s">
        <v>1679</v>
      </c>
      <c r="D198" s="33" t="s">
        <v>162</v>
      </c>
      <c r="E198" s="34">
        <v>0</v>
      </c>
      <c r="F198" s="15" t="s">
        <v>52</v>
      </c>
      <c r="G198" s="34">
        <v>0</v>
      </c>
      <c r="H198" s="15" t="s">
        <v>52</v>
      </c>
      <c r="I198" s="34">
        <v>0</v>
      </c>
      <c r="J198" s="15" t="s">
        <v>52</v>
      </c>
      <c r="K198" s="34">
        <v>0</v>
      </c>
      <c r="L198" s="15" t="s">
        <v>52</v>
      </c>
      <c r="M198" s="34">
        <v>980000</v>
      </c>
      <c r="N198" s="15" t="s">
        <v>52</v>
      </c>
      <c r="O198" s="34">
        <f t="shared" si="6"/>
        <v>980000</v>
      </c>
      <c r="P198" s="34">
        <v>0</v>
      </c>
      <c r="Q198" s="34">
        <v>0</v>
      </c>
      <c r="R198" s="34">
        <v>0</v>
      </c>
      <c r="S198" s="34">
        <v>0</v>
      </c>
      <c r="T198" s="34">
        <v>0</v>
      </c>
      <c r="U198" s="34">
        <v>0</v>
      </c>
      <c r="V198" s="34">
        <v>0</v>
      </c>
      <c r="W198" s="15" t="s">
        <v>2193</v>
      </c>
      <c r="X198" s="15" t="s">
        <v>52</v>
      </c>
      <c r="Y198" s="1" t="s">
        <v>52</v>
      </c>
      <c r="Z198" s="1" t="s">
        <v>52</v>
      </c>
      <c r="AA198" s="35"/>
      <c r="AB198" s="1" t="s">
        <v>52</v>
      </c>
    </row>
    <row r="199" spans="1:28" ht="30" customHeight="1" x14ac:dyDescent="0.3">
      <c r="A199" s="15" t="s">
        <v>1684</v>
      </c>
      <c r="B199" s="15" t="s">
        <v>1682</v>
      </c>
      <c r="C199" s="15" t="s">
        <v>1683</v>
      </c>
      <c r="D199" s="33" t="s">
        <v>162</v>
      </c>
      <c r="E199" s="34">
        <v>0</v>
      </c>
      <c r="F199" s="15" t="s">
        <v>52</v>
      </c>
      <c r="G199" s="34">
        <v>0</v>
      </c>
      <c r="H199" s="15" t="s">
        <v>52</v>
      </c>
      <c r="I199" s="34">
        <v>0</v>
      </c>
      <c r="J199" s="15" t="s">
        <v>52</v>
      </c>
      <c r="K199" s="34">
        <v>0</v>
      </c>
      <c r="L199" s="15" t="s">
        <v>52</v>
      </c>
      <c r="M199" s="34">
        <v>766000</v>
      </c>
      <c r="N199" s="15" t="s">
        <v>52</v>
      </c>
      <c r="O199" s="34">
        <f t="shared" si="6"/>
        <v>766000</v>
      </c>
      <c r="P199" s="34">
        <v>0</v>
      </c>
      <c r="Q199" s="34">
        <v>0</v>
      </c>
      <c r="R199" s="34">
        <v>0</v>
      </c>
      <c r="S199" s="34">
        <v>0</v>
      </c>
      <c r="T199" s="34">
        <v>0</v>
      </c>
      <c r="U199" s="34">
        <v>0</v>
      </c>
      <c r="V199" s="34">
        <v>0</v>
      </c>
      <c r="W199" s="15" t="s">
        <v>2194</v>
      </c>
      <c r="X199" s="15" t="s">
        <v>52</v>
      </c>
      <c r="Y199" s="1" t="s">
        <v>52</v>
      </c>
      <c r="Z199" s="1" t="s">
        <v>52</v>
      </c>
      <c r="AA199" s="35"/>
      <c r="AB199" s="1" t="s">
        <v>52</v>
      </c>
    </row>
    <row r="200" spans="1:28" ht="30" customHeight="1" x14ac:dyDescent="0.3">
      <c r="A200" s="15" t="s">
        <v>1688</v>
      </c>
      <c r="B200" s="15" t="s">
        <v>1686</v>
      </c>
      <c r="C200" s="15" t="s">
        <v>1687</v>
      </c>
      <c r="D200" s="33" t="s">
        <v>162</v>
      </c>
      <c r="E200" s="34">
        <v>0</v>
      </c>
      <c r="F200" s="15" t="s">
        <v>52</v>
      </c>
      <c r="G200" s="34">
        <v>0</v>
      </c>
      <c r="H200" s="15" t="s">
        <v>52</v>
      </c>
      <c r="I200" s="34">
        <v>0</v>
      </c>
      <c r="J200" s="15" t="s">
        <v>52</v>
      </c>
      <c r="K200" s="34">
        <v>0</v>
      </c>
      <c r="L200" s="15" t="s">
        <v>52</v>
      </c>
      <c r="M200" s="34">
        <v>245000</v>
      </c>
      <c r="N200" s="15" t="s">
        <v>52</v>
      </c>
      <c r="O200" s="34">
        <f t="shared" si="6"/>
        <v>245000</v>
      </c>
      <c r="P200" s="34">
        <v>0</v>
      </c>
      <c r="Q200" s="34">
        <v>0</v>
      </c>
      <c r="R200" s="34">
        <v>0</v>
      </c>
      <c r="S200" s="34">
        <v>0</v>
      </c>
      <c r="T200" s="34">
        <v>0</v>
      </c>
      <c r="U200" s="34">
        <v>0</v>
      </c>
      <c r="V200" s="34">
        <v>0</v>
      </c>
      <c r="W200" s="15" t="s">
        <v>2195</v>
      </c>
      <c r="X200" s="15" t="s">
        <v>52</v>
      </c>
      <c r="Y200" s="1" t="s">
        <v>52</v>
      </c>
      <c r="Z200" s="1" t="s">
        <v>52</v>
      </c>
      <c r="AA200" s="35"/>
      <c r="AB200" s="1" t="s">
        <v>52</v>
      </c>
    </row>
    <row r="201" spans="1:28" ht="30" customHeight="1" x14ac:dyDescent="0.3">
      <c r="A201" s="15" t="s">
        <v>1691</v>
      </c>
      <c r="B201" s="15" t="s">
        <v>1690</v>
      </c>
      <c r="C201" s="15" t="s">
        <v>1576</v>
      </c>
      <c r="D201" s="33" t="s">
        <v>162</v>
      </c>
      <c r="E201" s="34">
        <v>0</v>
      </c>
      <c r="F201" s="15" t="s">
        <v>52</v>
      </c>
      <c r="G201" s="34">
        <v>0</v>
      </c>
      <c r="H201" s="15" t="s">
        <v>52</v>
      </c>
      <c r="I201" s="34">
        <v>0</v>
      </c>
      <c r="J201" s="15" t="s">
        <v>52</v>
      </c>
      <c r="K201" s="34">
        <v>0</v>
      </c>
      <c r="L201" s="15" t="s">
        <v>52</v>
      </c>
      <c r="M201" s="34">
        <v>23000</v>
      </c>
      <c r="N201" s="15" t="s">
        <v>52</v>
      </c>
      <c r="O201" s="34">
        <f t="shared" si="6"/>
        <v>23000</v>
      </c>
      <c r="P201" s="34">
        <v>0</v>
      </c>
      <c r="Q201" s="34">
        <v>0</v>
      </c>
      <c r="R201" s="34">
        <v>0</v>
      </c>
      <c r="S201" s="34">
        <v>0</v>
      </c>
      <c r="T201" s="34">
        <v>0</v>
      </c>
      <c r="U201" s="34">
        <v>0</v>
      </c>
      <c r="V201" s="34">
        <v>0</v>
      </c>
      <c r="W201" s="15" t="s">
        <v>2196</v>
      </c>
      <c r="X201" s="15" t="s">
        <v>52</v>
      </c>
      <c r="Y201" s="1" t="s">
        <v>52</v>
      </c>
      <c r="Z201" s="1" t="s">
        <v>52</v>
      </c>
      <c r="AA201" s="35"/>
      <c r="AB201" s="1" t="s">
        <v>52</v>
      </c>
    </row>
    <row r="202" spans="1:28" ht="30" customHeight="1" x14ac:dyDescent="0.3">
      <c r="A202" s="15" t="s">
        <v>1695</v>
      </c>
      <c r="B202" s="15" t="s">
        <v>1693</v>
      </c>
      <c r="C202" s="15" t="s">
        <v>1694</v>
      </c>
      <c r="D202" s="33" t="s">
        <v>162</v>
      </c>
      <c r="E202" s="34">
        <v>0</v>
      </c>
      <c r="F202" s="15" t="s">
        <v>52</v>
      </c>
      <c r="G202" s="34">
        <v>0</v>
      </c>
      <c r="H202" s="15" t="s">
        <v>52</v>
      </c>
      <c r="I202" s="34">
        <v>0</v>
      </c>
      <c r="J202" s="15" t="s">
        <v>52</v>
      </c>
      <c r="K202" s="34">
        <v>0</v>
      </c>
      <c r="L202" s="15" t="s">
        <v>52</v>
      </c>
      <c r="M202" s="34">
        <v>140000</v>
      </c>
      <c r="N202" s="15" t="s">
        <v>52</v>
      </c>
      <c r="O202" s="34">
        <f t="shared" si="6"/>
        <v>140000</v>
      </c>
      <c r="P202" s="34">
        <v>0</v>
      </c>
      <c r="Q202" s="34">
        <v>0</v>
      </c>
      <c r="R202" s="34">
        <v>0</v>
      </c>
      <c r="S202" s="34">
        <v>0</v>
      </c>
      <c r="T202" s="34">
        <v>0</v>
      </c>
      <c r="U202" s="34">
        <v>0</v>
      </c>
      <c r="V202" s="34">
        <v>0</v>
      </c>
      <c r="W202" s="15" t="s">
        <v>2197</v>
      </c>
      <c r="X202" s="15" t="s">
        <v>52</v>
      </c>
      <c r="Y202" s="1" t="s">
        <v>52</v>
      </c>
      <c r="Z202" s="1" t="s">
        <v>52</v>
      </c>
      <c r="AA202" s="35"/>
      <c r="AB202" s="1" t="s">
        <v>52</v>
      </c>
    </row>
    <row r="203" spans="1:28" ht="30" customHeight="1" x14ac:dyDescent="0.3">
      <c r="A203" s="15" t="s">
        <v>1699</v>
      </c>
      <c r="B203" s="15" t="s">
        <v>1697</v>
      </c>
      <c r="C203" s="15" t="s">
        <v>1698</v>
      </c>
      <c r="D203" s="33" t="s">
        <v>162</v>
      </c>
      <c r="E203" s="34">
        <v>0</v>
      </c>
      <c r="F203" s="15" t="s">
        <v>52</v>
      </c>
      <c r="G203" s="34">
        <v>0</v>
      </c>
      <c r="H203" s="15" t="s">
        <v>52</v>
      </c>
      <c r="I203" s="34">
        <v>0</v>
      </c>
      <c r="J203" s="15" t="s">
        <v>52</v>
      </c>
      <c r="K203" s="34">
        <v>0</v>
      </c>
      <c r="L203" s="15" t="s">
        <v>52</v>
      </c>
      <c r="M203" s="34">
        <v>4290000</v>
      </c>
      <c r="N203" s="15" t="s">
        <v>52</v>
      </c>
      <c r="O203" s="34">
        <f t="shared" si="6"/>
        <v>4290000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4">
        <v>0</v>
      </c>
      <c r="W203" s="15" t="s">
        <v>2198</v>
      </c>
      <c r="X203" s="15" t="s">
        <v>52</v>
      </c>
      <c r="Y203" s="1" t="s">
        <v>52</v>
      </c>
      <c r="Z203" s="1" t="s">
        <v>52</v>
      </c>
      <c r="AA203" s="35"/>
      <c r="AB203" s="1" t="s">
        <v>52</v>
      </c>
    </row>
    <row r="204" spans="1:28" ht="30" customHeight="1" x14ac:dyDescent="0.3">
      <c r="A204" s="15" t="s">
        <v>1703</v>
      </c>
      <c r="B204" s="15" t="s">
        <v>1701</v>
      </c>
      <c r="C204" s="15" t="s">
        <v>1702</v>
      </c>
      <c r="D204" s="33" t="s">
        <v>162</v>
      </c>
      <c r="E204" s="34">
        <v>0</v>
      </c>
      <c r="F204" s="15" t="s">
        <v>52</v>
      </c>
      <c r="G204" s="34">
        <v>0</v>
      </c>
      <c r="H204" s="15" t="s">
        <v>52</v>
      </c>
      <c r="I204" s="34">
        <v>0</v>
      </c>
      <c r="J204" s="15" t="s">
        <v>52</v>
      </c>
      <c r="K204" s="34">
        <v>0</v>
      </c>
      <c r="L204" s="15" t="s">
        <v>52</v>
      </c>
      <c r="M204" s="34">
        <v>953000</v>
      </c>
      <c r="N204" s="15" t="s">
        <v>52</v>
      </c>
      <c r="O204" s="34">
        <f t="shared" si="6"/>
        <v>953000</v>
      </c>
      <c r="P204" s="34">
        <v>0</v>
      </c>
      <c r="Q204" s="34">
        <v>0</v>
      </c>
      <c r="R204" s="34">
        <v>0</v>
      </c>
      <c r="S204" s="34">
        <v>0</v>
      </c>
      <c r="T204" s="34">
        <v>0</v>
      </c>
      <c r="U204" s="34">
        <v>0</v>
      </c>
      <c r="V204" s="34">
        <v>0</v>
      </c>
      <c r="W204" s="15" t="s">
        <v>2199</v>
      </c>
      <c r="X204" s="15" t="s">
        <v>52</v>
      </c>
      <c r="Y204" s="1" t="s">
        <v>52</v>
      </c>
      <c r="Z204" s="1" t="s">
        <v>52</v>
      </c>
      <c r="AA204" s="35"/>
      <c r="AB204" s="1" t="s">
        <v>52</v>
      </c>
    </row>
    <row r="205" spans="1:28" ht="30" customHeight="1" x14ac:dyDescent="0.3">
      <c r="A205" s="15" t="s">
        <v>1707</v>
      </c>
      <c r="B205" s="15" t="s">
        <v>1705</v>
      </c>
      <c r="C205" s="15" t="s">
        <v>1706</v>
      </c>
      <c r="D205" s="33" t="s">
        <v>162</v>
      </c>
      <c r="E205" s="34">
        <v>0</v>
      </c>
      <c r="F205" s="15" t="s">
        <v>52</v>
      </c>
      <c r="G205" s="34">
        <v>0</v>
      </c>
      <c r="H205" s="15" t="s">
        <v>52</v>
      </c>
      <c r="I205" s="34">
        <v>0</v>
      </c>
      <c r="J205" s="15" t="s">
        <v>52</v>
      </c>
      <c r="K205" s="34">
        <v>0</v>
      </c>
      <c r="L205" s="15" t="s">
        <v>52</v>
      </c>
      <c r="M205" s="34">
        <v>1200000</v>
      </c>
      <c r="N205" s="15" t="s">
        <v>52</v>
      </c>
      <c r="O205" s="34">
        <f t="shared" si="6"/>
        <v>1200000</v>
      </c>
      <c r="P205" s="34">
        <v>0</v>
      </c>
      <c r="Q205" s="34">
        <v>0</v>
      </c>
      <c r="R205" s="34">
        <v>0</v>
      </c>
      <c r="S205" s="34">
        <v>0</v>
      </c>
      <c r="T205" s="34">
        <v>0</v>
      </c>
      <c r="U205" s="34">
        <v>0</v>
      </c>
      <c r="V205" s="34">
        <v>0</v>
      </c>
      <c r="W205" s="15" t="s">
        <v>2200</v>
      </c>
      <c r="X205" s="15" t="s">
        <v>52</v>
      </c>
      <c r="Y205" s="1" t="s">
        <v>52</v>
      </c>
      <c r="Z205" s="1" t="s">
        <v>52</v>
      </c>
      <c r="AA205" s="35"/>
      <c r="AB205" s="1" t="s">
        <v>52</v>
      </c>
    </row>
    <row r="206" spans="1:28" ht="30" customHeight="1" x14ac:dyDescent="0.3">
      <c r="A206" s="15" t="s">
        <v>1711</v>
      </c>
      <c r="B206" s="15" t="s">
        <v>1709</v>
      </c>
      <c r="C206" s="15" t="s">
        <v>1710</v>
      </c>
      <c r="D206" s="33" t="s">
        <v>162</v>
      </c>
      <c r="E206" s="34">
        <v>0</v>
      </c>
      <c r="F206" s="15" t="s">
        <v>52</v>
      </c>
      <c r="G206" s="34">
        <v>0</v>
      </c>
      <c r="H206" s="15" t="s">
        <v>52</v>
      </c>
      <c r="I206" s="34">
        <v>0</v>
      </c>
      <c r="J206" s="15" t="s">
        <v>52</v>
      </c>
      <c r="K206" s="34">
        <v>0</v>
      </c>
      <c r="L206" s="15" t="s">
        <v>52</v>
      </c>
      <c r="M206" s="34">
        <v>1150000</v>
      </c>
      <c r="N206" s="15" t="s">
        <v>52</v>
      </c>
      <c r="O206" s="34">
        <f t="shared" si="6"/>
        <v>1150000</v>
      </c>
      <c r="P206" s="34">
        <v>0</v>
      </c>
      <c r="Q206" s="34">
        <v>0</v>
      </c>
      <c r="R206" s="34">
        <v>0</v>
      </c>
      <c r="S206" s="34">
        <v>0</v>
      </c>
      <c r="T206" s="34">
        <v>0</v>
      </c>
      <c r="U206" s="34">
        <v>0</v>
      </c>
      <c r="V206" s="34">
        <v>0</v>
      </c>
      <c r="W206" s="15" t="s">
        <v>2201</v>
      </c>
      <c r="X206" s="15" t="s">
        <v>52</v>
      </c>
      <c r="Y206" s="1" t="s">
        <v>52</v>
      </c>
      <c r="Z206" s="1" t="s">
        <v>52</v>
      </c>
      <c r="AA206" s="35"/>
      <c r="AB206" s="1" t="s">
        <v>52</v>
      </c>
    </row>
    <row r="207" spans="1:28" ht="30" customHeight="1" x14ac:dyDescent="0.3">
      <c r="A207" s="15" t="s">
        <v>1726</v>
      </c>
      <c r="B207" s="15" t="s">
        <v>1682</v>
      </c>
      <c r="C207" s="15" t="s">
        <v>1725</v>
      </c>
      <c r="D207" s="33" t="s">
        <v>162</v>
      </c>
      <c r="E207" s="34">
        <v>0</v>
      </c>
      <c r="F207" s="15" t="s">
        <v>52</v>
      </c>
      <c r="G207" s="34">
        <v>0</v>
      </c>
      <c r="H207" s="15" t="s">
        <v>52</v>
      </c>
      <c r="I207" s="34">
        <v>0</v>
      </c>
      <c r="J207" s="15" t="s">
        <v>52</v>
      </c>
      <c r="K207" s="34">
        <v>0</v>
      </c>
      <c r="L207" s="15" t="s">
        <v>52</v>
      </c>
      <c r="M207" s="34">
        <v>850000</v>
      </c>
      <c r="N207" s="15" t="s">
        <v>52</v>
      </c>
      <c r="O207" s="34">
        <f t="shared" si="6"/>
        <v>850000</v>
      </c>
      <c r="P207" s="34">
        <v>0</v>
      </c>
      <c r="Q207" s="34">
        <v>0</v>
      </c>
      <c r="R207" s="34">
        <v>0</v>
      </c>
      <c r="S207" s="34">
        <v>0</v>
      </c>
      <c r="T207" s="34">
        <v>0</v>
      </c>
      <c r="U207" s="34">
        <v>0</v>
      </c>
      <c r="V207" s="34">
        <v>0</v>
      </c>
      <c r="W207" s="15" t="s">
        <v>2202</v>
      </c>
      <c r="X207" s="15" t="s">
        <v>52</v>
      </c>
      <c r="Y207" s="1" t="s">
        <v>52</v>
      </c>
      <c r="Z207" s="1" t="s">
        <v>52</v>
      </c>
      <c r="AA207" s="35"/>
      <c r="AB207" s="1" t="s">
        <v>52</v>
      </c>
    </row>
    <row r="208" spans="1:28" ht="30" customHeight="1" x14ac:dyDescent="0.3">
      <c r="A208" s="15" t="s">
        <v>1737</v>
      </c>
      <c r="B208" s="15" t="s">
        <v>1697</v>
      </c>
      <c r="C208" s="15" t="s">
        <v>1736</v>
      </c>
      <c r="D208" s="33" t="s">
        <v>162</v>
      </c>
      <c r="E208" s="34">
        <v>0</v>
      </c>
      <c r="F208" s="15" t="s">
        <v>52</v>
      </c>
      <c r="G208" s="34">
        <v>0</v>
      </c>
      <c r="H208" s="15" t="s">
        <v>52</v>
      </c>
      <c r="I208" s="34">
        <v>0</v>
      </c>
      <c r="J208" s="15" t="s">
        <v>52</v>
      </c>
      <c r="K208" s="34">
        <v>0</v>
      </c>
      <c r="L208" s="15" t="s">
        <v>52</v>
      </c>
      <c r="M208" s="34">
        <v>3905000</v>
      </c>
      <c r="N208" s="15" t="s">
        <v>52</v>
      </c>
      <c r="O208" s="34">
        <f t="shared" si="6"/>
        <v>3905000</v>
      </c>
      <c r="P208" s="34">
        <v>0</v>
      </c>
      <c r="Q208" s="34">
        <v>0</v>
      </c>
      <c r="R208" s="34">
        <v>0</v>
      </c>
      <c r="S208" s="34">
        <v>0</v>
      </c>
      <c r="T208" s="34">
        <v>0</v>
      </c>
      <c r="U208" s="34">
        <v>0</v>
      </c>
      <c r="V208" s="34">
        <v>0</v>
      </c>
      <c r="W208" s="15" t="s">
        <v>2203</v>
      </c>
      <c r="X208" s="15" t="s">
        <v>52</v>
      </c>
      <c r="Y208" s="1" t="s">
        <v>52</v>
      </c>
      <c r="Z208" s="1" t="s">
        <v>52</v>
      </c>
      <c r="AA208" s="35"/>
      <c r="AB208" s="1" t="s">
        <v>52</v>
      </c>
    </row>
    <row r="209" spans="1:28" ht="30" customHeight="1" x14ac:dyDescent="0.3">
      <c r="A209" s="15" t="s">
        <v>1741</v>
      </c>
      <c r="B209" s="15" t="s">
        <v>1739</v>
      </c>
      <c r="C209" s="15" t="s">
        <v>1740</v>
      </c>
      <c r="D209" s="33" t="s">
        <v>162</v>
      </c>
      <c r="E209" s="34">
        <v>0</v>
      </c>
      <c r="F209" s="15" t="s">
        <v>52</v>
      </c>
      <c r="G209" s="34">
        <v>0</v>
      </c>
      <c r="H209" s="15" t="s">
        <v>52</v>
      </c>
      <c r="I209" s="34">
        <v>0</v>
      </c>
      <c r="J209" s="15" t="s">
        <v>52</v>
      </c>
      <c r="K209" s="34">
        <v>0</v>
      </c>
      <c r="L209" s="15" t="s">
        <v>52</v>
      </c>
      <c r="M209" s="34">
        <v>720000</v>
      </c>
      <c r="N209" s="15" t="s">
        <v>52</v>
      </c>
      <c r="O209" s="34">
        <f t="shared" si="6"/>
        <v>720000</v>
      </c>
      <c r="P209" s="34">
        <v>0</v>
      </c>
      <c r="Q209" s="34">
        <v>0</v>
      </c>
      <c r="R209" s="34">
        <v>0</v>
      </c>
      <c r="S209" s="34">
        <v>0</v>
      </c>
      <c r="T209" s="34">
        <v>0</v>
      </c>
      <c r="U209" s="34">
        <v>0</v>
      </c>
      <c r="V209" s="34">
        <v>0</v>
      </c>
      <c r="W209" s="15" t="s">
        <v>2204</v>
      </c>
      <c r="X209" s="15" t="s">
        <v>52</v>
      </c>
      <c r="Y209" s="1" t="s">
        <v>52</v>
      </c>
      <c r="Z209" s="1" t="s">
        <v>52</v>
      </c>
      <c r="AA209" s="35"/>
      <c r="AB209" s="1" t="s">
        <v>52</v>
      </c>
    </row>
    <row r="210" spans="1:28" ht="30" customHeight="1" x14ac:dyDescent="0.3">
      <c r="A210" s="15" t="s">
        <v>1744</v>
      </c>
      <c r="B210" s="15" t="s">
        <v>1743</v>
      </c>
      <c r="C210" s="15" t="s">
        <v>1706</v>
      </c>
      <c r="D210" s="33" t="s">
        <v>162</v>
      </c>
      <c r="E210" s="34">
        <v>0</v>
      </c>
      <c r="F210" s="15" t="s">
        <v>52</v>
      </c>
      <c r="G210" s="34">
        <v>0</v>
      </c>
      <c r="H210" s="15" t="s">
        <v>52</v>
      </c>
      <c r="I210" s="34">
        <v>0</v>
      </c>
      <c r="J210" s="15" t="s">
        <v>52</v>
      </c>
      <c r="K210" s="34">
        <v>0</v>
      </c>
      <c r="L210" s="15" t="s">
        <v>52</v>
      </c>
      <c r="M210" s="34">
        <v>1180000</v>
      </c>
      <c r="N210" s="15" t="s">
        <v>52</v>
      </c>
      <c r="O210" s="34">
        <f t="shared" si="6"/>
        <v>1180000</v>
      </c>
      <c r="P210" s="34">
        <v>0</v>
      </c>
      <c r="Q210" s="34">
        <v>0</v>
      </c>
      <c r="R210" s="34">
        <v>0</v>
      </c>
      <c r="S210" s="34">
        <v>0</v>
      </c>
      <c r="T210" s="34">
        <v>0</v>
      </c>
      <c r="U210" s="34">
        <v>0</v>
      </c>
      <c r="V210" s="34">
        <v>0</v>
      </c>
      <c r="W210" s="15" t="s">
        <v>2205</v>
      </c>
      <c r="X210" s="15" t="s">
        <v>52</v>
      </c>
      <c r="Y210" s="1" t="s">
        <v>52</v>
      </c>
      <c r="Z210" s="1" t="s">
        <v>52</v>
      </c>
      <c r="AA210" s="35"/>
      <c r="AB210" s="1" t="s">
        <v>52</v>
      </c>
    </row>
    <row r="211" spans="1:28" ht="30" customHeight="1" x14ac:dyDescent="0.3">
      <c r="A211" s="15" t="s">
        <v>1748</v>
      </c>
      <c r="B211" s="15" t="s">
        <v>1746</v>
      </c>
      <c r="C211" s="15" t="s">
        <v>1747</v>
      </c>
      <c r="D211" s="33" t="s">
        <v>162</v>
      </c>
      <c r="E211" s="34">
        <v>0</v>
      </c>
      <c r="F211" s="15" t="s">
        <v>52</v>
      </c>
      <c r="G211" s="34">
        <v>0</v>
      </c>
      <c r="H211" s="15" t="s">
        <v>52</v>
      </c>
      <c r="I211" s="34">
        <v>0</v>
      </c>
      <c r="J211" s="15" t="s">
        <v>52</v>
      </c>
      <c r="K211" s="34">
        <v>0</v>
      </c>
      <c r="L211" s="15" t="s">
        <v>52</v>
      </c>
      <c r="M211" s="34">
        <v>145000</v>
      </c>
      <c r="N211" s="15" t="s">
        <v>52</v>
      </c>
      <c r="O211" s="34">
        <f t="shared" si="6"/>
        <v>145000</v>
      </c>
      <c r="P211" s="34">
        <v>0</v>
      </c>
      <c r="Q211" s="34">
        <v>0</v>
      </c>
      <c r="R211" s="34">
        <v>0</v>
      </c>
      <c r="S211" s="34">
        <v>0</v>
      </c>
      <c r="T211" s="34">
        <v>0</v>
      </c>
      <c r="U211" s="34">
        <v>0</v>
      </c>
      <c r="V211" s="34">
        <v>0</v>
      </c>
      <c r="W211" s="15" t="s">
        <v>2206</v>
      </c>
      <c r="X211" s="15" t="s">
        <v>52</v>
      </c>
      <c r="Y211" s="1" t="s">
        <v>52</v>
      </c>
      <c r="Z211" s="1" t="s">
        <v>52</v>
      </c>
      <c r="AA211" s="35"/>
      <c r="AB211" s="1" t="s">
        <v>52</v>
      </c>
    </row>
    <row r="212" spans="1:28" ht="30" customHeight="1" x14ac:dyDescent="0.3">
      <c r="A212" s="15" t="s">
        <v>1758</v>
      </c>
      <c r="B212" s="15" t="s">
        <v>1757</v>
      </c>
      <c r="C212" s="15" t="s">
        <v>1694</v>
      </c>
      <c r="D212" s="33" t="s">
        <v>162</v>
      </c>
      <c r="E212" s="34">
        <v>0</v>
      </c>
      <c r="F212" s="15" t="s">
        <v>52</v>
      </c>
      <c r="G212" s="34">
        <v>0</v>
      </c>
      <c r="H212" s="15" t="s">
        <v>52</v>
      </c>
      <c r="I212" s="34">
        <v>0</v>
      </c>
      <c r="J212" s="15" t="s">
        <v>52</v>
      </c>
      <c r="K212" s="34">
        <v>0</v>
      </c>
      <c r="L212" s="15" t="s">
        <v>52</v>
      </c>
      <c r="M212" s="34">
        <v>850000</v>
      </c>
      <c r="N212" s="15" t="s">
        <v>52</v>
      </c>
      <c r="O212" s="34">
        <f t="shared" si="6"/>
        <v>850000</v>
      </c>
      <c r="P212" s="34">
        <v>0</v>
      </c>
      <c r="Q212" s="34">
        <v>0</v>
      </c>
      <c r="R212" s="34">
        <v>0</v>
      </c>
      <c r="S212" s="34">
        <v>0</v>
      </c>
      <c r="T212" s="34">
        <v>0</v>
      </c>
      <c r="U212" s="34">
        <v>0</v>
      </c>
      <c r="V212" s="34">
        <v>0</v>
      </c>
      <c r="W212" s="15" t="s">
        <v>2207</v>
      </c>
      <c r="X212" s="15" t="s">
        <v>52</v>
      </c>
      <c r="Y212" s="1" t="s">
        <v>52</v>
      </c>
      <c r="Z212" s="1" t="s">
        <v>52</v>
      </c>
      <c r="AA212" s="35"/>
      <c r="AB212" s="1" t="s">
        <v>52</v>
      </c>
    </row>
    <row r="213" spans="1:28" ht="30" customHeight="1" x14ac:dyDescent="0.3">
      <c r="A213" s="15" t="s">
        <v>1763</v>
      </c>
      <c r="B213" s="15" t="s">
        <v>1761</v>
      </c>
      <c r="C213" s="15" t="s">
        <v>1762</v>
      </c>
      <c r="D213" s="33" t="s">
        <v>162</v>
      </c>
      <c r="E213" s="34">
        <v>0</v>
      </c>
      <c r="F213" s="15" t="s">
        <v>52</v>
      </c>
      <c r="G213" s="34">
        <v>0</v>
      </c>
      <c r="H213" s="15" t="s">
        <v>52</v>
      </c>
      <c r="I213" s="34">
        <v>0</v>
      </c>
      <c r="J213" s="15" t="s">
        <v>52</v>
      </c>
      <c r="K213" s="34">
        <v>0</v>
      </c>
      <c r="L213" s="15" t="s">
        <v>52</v>
      </c>
      <c r="M213" s="34">
        <v>2600000</v>
      </c>
      <c r="N213" s="15" t="s">
        <v>52</v>
      </c>
      <c r="O213" s="34">
        <f t="shared" si="6"/>
        <v>2600000</v>
      </c>
      <c r="P213" s="34">
        <v>0</v>
      </c>
      <c r="Q213" s="34">
        <v>0</v>
      </c>
      <c r="R213" s="34">
        <v>0</v>
      </c>
      <c r="S213" s="34">
        <v>0</v>
      </c>
      <c r="T213" s="34">
        <v>0</v>
      </c>
      <c r="U213" s="34">
        <v>0</v>
      </c>
      <c r="V213" s="34">
        <v>0</v>
      </c>
      <c r="W213" s="15" t="s">
        <v>2208</v>
      </c>
      <c r="X213" s="15" t="s">
        <v>52</v>
      </c>
      <c r="Y213" s="1" t="s">
        <v>52</v>
      </c>
      <c r="Z213" s="1" t="s">
        <v>52</v>
      </c>
      <c r="AA213" s="35"/>
      <c r="AB213" s="1" t="s">
        <v>52</v>
      </c>
    </row>
    <row r="214" spans="1:28" ht="30" customHeight="1" x14ac:dyDescent="0.3">
      <c r="A214" s="15" t="s">
        <v>1765</v>
      </c>
      <c r="B214" s="15" t="s">
        <v>1670</v>
      </c>
      <c r="C214" s="15" t="s">
        <v>1675</v>
      </c>
      <c r="D214" s="33" t="s">
        <v>162</v>
      </c>
      <c r="E214" s="34">
        <v>0</v>
      </c>
      <c r="F214" s="15" t="s">
        <v>52</v>
      </c>
      <c r="G214" s="34">
        <v>0</v>
      </c>
      <c r="H214" s="15" t="s">
        <v>52</v>
      </c>
      <c r="I214" s="34">
        <v>0</v>
      </c>
      <c r="J214" s="15" t="s">
        <v>52</v>
      </c>
      <c r="K214" s="34">
        <v>0</v>
      </c>
      <c r="L214" s="15" t="s">
        <v>52</v>
      </c>
      <c r="M214" s="34">
        <v>1620000</v>
      </c>
      <c r="N214" s="15" t="s">
        <v>52</v>
      </c>
      <c r="O214" s="34">
        <f t="shared" si="6"/>
        <v>1620000</v>
      </c>
      <c r="P214" s="34">
        <v>0</v>
      </c>
      <c r="Q214" s="34">
        <v>0</v>
      </c>
      <c r="R214" s="34">
        <v>0</v>
      </c>
      <c r="S214" s="34">
        <v>0</v>
      </c>
      <c r="T214" s="34">
        <v>0</v>
      </c>
      <c r="U214" s="34">
        <v>0</v>
      </c>
      <c r="V214" s="34">
        <v>0</v>
      </c>
      <c r="W214" s="15" t="s">
        <v>2209</v>
      </c>
      <c r="X214" s="15" t="s">
        <v>52</v>
      </c>
      <c r="Y214" s="1" t="s">
        <v>52</v>
      </c>
      <c r="Z214" s="1" t="s">
        <v>52</v>
      </c>
      <c r="AA214" s="35"/>
      <c r="AB214" s="1" t="s">
        <v>52</v>
      </c>
    </row>
    <row r="215" spans="1:28" ht="30" customHeight="1" x14ac:dyDescent="0.3">
      <c r="A215" s="15" t="s">
        <v>1770</v>
      </c>
      <c r="B215" s="15" t="s">
        <v>1768</v>
      </c>
      <c r="C215" s="15" t="s">
        <v>1769</v>
      </c>
      <c r="D215" s="33" t="s">
        <v>162</v>
      </c>
      <c r="E215" s="34">
        <v>0</v>
      </c>
      <c r="F215" s="15" t="s">
        <v>52</v>
      </c>
      <c r="G215" s="34">
        <v>0</v>
      </c>
      <c r="H215" s="15" t="s">
        <v>52</v>
      </c>
      <c r="I215" s="34">
        <v>0</v>
      </c>
      <c r="J215" s="15" t="s">
        <v>52</v>
      </c>
      <c r="K215" s="34">
        <v>0</v>
      </c>
      <c r="L215" s="15" t="s">
        <v>52</v>
      </c>
      <c r="M215" s="34">
        <v>345000</v>
      </c>
      <c r="N215" s="15" t="s">
        <v>52</v>
      </c>
      <c r="O215" s="34">
        <f t="shared" si="6"/>
        <v>345000</v>
      </c>
      <c r="P215" s="34">
        <v>0</v>
      </c>
      <c r="Q215" s="34">
        <v>0</v>
      </c>
      <c r="R215" s="34">
        <v>0</v>
      </c>
      <c r="S215" s="34">
        <v>0</v>
      </c>
      <c r="T215" s="34">
        <v>0</v>
      </c>
      <c r="U215" s="34">
        <v>0</v>
      </c>
      <c r="V215" s="34">
        <v>0</v>
      </c>
      <c r="W215" s="15" t="s">
        <v>2210</v>
      </c>
      <c r="X215" s="15" t="s">
        <v>52</v>
      </c>
      <c r="Y215" s="1" t="s">
        <v>52</v>
      </c>
      <c r="Z215" s="1" t="s">
        <v>52</v>
      </c>
      <c r="AA215" s="35"/>
      <c r="AB215" s="1" t="s">
        <v>52</v>
      </c>
    </row>
    <row r="216" spans="1:28" ht="30" customHeight="1" x14ac:dyDescent="0.3">
      <c r="A216" s="15" t="s">
        <v>1779</v>
      </c>
      <c r="B216" s="15" t="s">
        <v>1701</v>
      </c>
      <c r="C216" s="15" t="s">
        <v>1778</v>
      </c>
      <c r="D216" s="33" t="s">
        <v>162</v>
      </c>
      <c r="E216" s="34">
        <v>0</v>
      </c>
      <c r="F216" s="15" t="s">
        <v>52</v>
      </c>
      <c r="G216" s="34">
        <v>0</v>
      </c>
      <c r="H216" s="15" t="s">
        <v>52</v>
      </c>
      <c r="I216" s="34">
        <v>0</v>
      </c>
      <c r="J216" s="15" t="s">
        <v>52</v>
      </c>
      <c r="K216" s="34">
        <v>0</v>
      </c>
      <c r="L216" s="15" t="s">
        <v>52</v>
      </c>
      <c r="M216" s="34">
        <v>1662000</v>
      </c>
      <c r="N216" s="15" t="s">
        <v>52</v>
      </c>
      <c r="O216" s="34">
        <f t="shared" si="6"/>
        <v>1662000</v>
      </c>
      <c r="P216" s="34">
        <v>0</v>
      </c>
      <c r="Q216" s="34">
        <v>0</v>
      </c>
      <c r="R216" s="34">
        <v>0</v>
      </c>
      <c r="S216" s="34">
        <v>0</v>
      </c>
      <c r="T216" s="34">
        <v>0</v>
      </c>
      <c r="U216" s="34">
        <v>0</v>
      </c>
      <c r="V216" s="34">
        <v>0</v>
      </c>
      <c r="W216" s="15" t="s">
        <v>2211</v>
      </c>
      <c r="X216" s="15" t="s">
        <v>52</v>
      </c>
      <c r="Y216" s="1" t="s">
        <v>52</v>
      </c>
      <c r="Z216" s="1" t="s">
        <v>52</v>
      </c>
      <c r="AA216" s="35"/>
      <c r="AB216" s="1" t="s">
        <v>52</v>
      </c>
    </row>
    <row r="217" spans="1:28" ht="30" customHeight="1" x14ac:dyDescent="0.3">
      <c r="A217" s="15" t="s">
        <v>1782</v>
      </c>
      <c r="B217" s="15" t="s">
        <v>1705</v>
      </c>
      <c r="C217" s="15" t="s">
        <v>1781</v>
      </c>
      <c r="D217" s="33" t="s">
        <v>162</v>
      </c>
      <c r="E217" s="34">
        <v>0</v>
      </c>
      <c r="F217" s="15" t="s">
        <v>52</v>
      </c>
      <c r="G217" s="34">
        <v>0</v>
      </c>
      <c r="H217" s="15" t="s">
        <v>52</v>
      </c>
      <c r="I217" s="34">
        <v>0</v>
      </c>
      <c r="J217" s="15" t="s">
        <v>52</v>
      </c>
      <c r="K217" s="34">
        <v>0</v>
      </c>
      <c r="L217" s="15" t="s">
        <v>52</v>
      </c>
      <c r="M217" s="34">
        <v>3210000</v>
      </c>
      <c r="N217" s="15" t="s">
        <v>52</v>
      </c>
      <c r="O217" s="34">
        <f t="shared" si="6"/>
        <v>3210000</v>
      </c>
      <c r="P217" s="34">
        <v>0</v>
      </c>
      <c r="Q217" s="34">
        <v>0</v>
      </c>
      <c r="R217" s="34">
        <v>0</v>
      </c>
      <c r="S217" s="34">
        <v>0</v>
      </c>
      <c r="T217" s="34">
        <v>0</v>
      </c>
      <c r="U217" s="34">
        <v>0</v>
      </c>
      <c r="V217" s="34">
        <v>0</v>
      </c>
      <c r="W217" s="15" t="s">
        <v>2212</v>
      </c>
      <c r="X217" s="15" t="s">
        <v>52</v>
      </c>
      <c r="Y217" s="1" t="s">
        <v>52</v>
      </c>
      <c r="Z217" s="1" t="s">
        <v>52</v>
      </c>
      <c r="AA217" s="35"/>
      <c r="AB217" s="1" t="s">
        <v>52</v>
      </c>
    </row>
    <row r="218" spans="1:28" ht="30" customHeight="1" x14ac:dyDescent="0.3">
      <c r="A218" s="15" t="s">
        <v>1786</v>
      </c>
      <c r="B218" s="15" t="s">
        <v>1784</v>
      </c>
      <c r="C218" s="15" t="s">
        <v>1785</v>
      </c>
      <c r="D218" s="33" t="s">
        <v>162</v>
      </c>
      <c r="E218" s="34">
        <v>0</v>
      </c>
      <c r="F218" s="15" t="s">
        <v>52</v>
      </c>
      <c r="G218" s="34">
        <v>0</v>
      </c>
      <c r="H218" s="15" t="s">
        <v>52</v>
      </c>
      <c r="I218" s="34">
        <v>0</v>
      </c>
      <c r="J218" s="15" t="s">
        <v>52</v>
      </c>
      <c r="K218" s="34">
        <v>0</v>
      </c>
      <c r="L218" s="15" t="s">
        <v>52</v>
      </c>
      <c r="M218" s="34">
        <v>1700000</v>
      </c>
      <c r="N218" s="15" t="s">
        <v>52</v>
      </c>
      <c r="O218" s="34">
        <f t="shared" si="6"/>
        <v>1700000</v>
      </c>
      <c r="P218" s="34">
        <v>0</v>
      </c>
      <c r="Q218" s="34">
        <v>0</v>
      </c>
      <c r="R218" s="34">
        <v>0</v>
      </c>
      <c r="S218" s="34">
        <v>0</v>
      </c>
      <c r="T218" s="34">
        <v>0</v>
      </c>
      <c r="U218" s="34">
        <v>0</v>
      </c>
      <c r="V218" s="34">
        <v>0</v>
      </c>
      <c r="W218" s="15" t="s">
        <v>2213</v>
      </c>
      <c r="X218" s="15" t="s">
        <v>52</v>
      </c>
      <c r="Y218" s="1" t="s">
        <v>52</v>
      </c>
      <c r="Z218" s="1" t="s">
        <v>52</v>
      </c>
      <c r="AA218" s="35"/>
      <c r="AB218" s="1" t="s">
        <v>52</v>
      </c>
    </row>
    <row r="219" spans="1:28" ht="30" customHeight="1" x14ac:dyDescent="0.3">
      <c r="A219" s="15" t="s">
        <v>1790</v>
      </c>
      <c r="B219" s="15" t="s">
        <v>1788</v>
      </c>
      <c r="C219" s="15" t="s">
        <v>1789</v>
      </c>
      <c r="D219" s="33" t="s">
        <v>162</v>
      </c>
      <c r="E219" s="34">
        <v>0</v>
      </c>
      <c r="F219" s="15" t="s">
        <v>52</v>
      </c>
      <c r="G219" s="34">
        <v>0</v>
      </c>
      <c r="H219" s="15" t="s">
        <v>52</v>
      </c>
      <c r="I219" s="34">
        <v>0</v>
      </c>
      <c r="J219" s="15" t="s">
        <v>52</v>
      </c>
      <c r="K219" s="34">
        <v>0</v>
      </c>
      <c r="L219" s="15" t="s">
        <v>52</v>
      </c>
      <c r="M219" s="34">
        <v>1800000</v>
      </c>
      <c r="N219" s="15" t="s">
        <v>52</v>
      </c>
      <c r="O219" s="34">
        <f t="shared" si="6"/>
        <v>1800000</v>
      </c>
      <c r="P219" s="34">
        <v>0</v>
      </c>
      <c r="Q219" s="34">
        <v>0</v>
      </c>
      <c r="R219" s="34">
        <v>0</v>
      </c>
      <c r="S219" s="34">
        <v>0</v>
      </c>
      <c r="T219" s="34">
        <v>0</v>
      </c>
      <c r="U219" s="34">
        <v>0</v>
      </c>
      <c r="V219" s="34">
        <v>0</v>
      </c>
      <c r="W219" s="15" t="s">
        <v>2214</v>
      </c>
      <c r="X219" s="15" t="s">
        <v>52</v>
      </c>
      <c r="Y219" s="1" t="s">
        <v>52</v>
      </c>
      <c r="Z219" s="1" t="s">
        <v>52</v>
      </c>
      <c r="AA219" s="35"/>
      <c r="AB219" s="1" t="s">
        <v>52</v>
      </c>
    </row>
    <row r="220" spans="1:28" ht="30" customHeight="1" x14ac:dyDescent="0.3">
      <c r="A220" s="15" t="s">
        <v>1799</v>
      </c>
      <c r="B220" s="15" t="s">
        <v>1796</v>
      </c>
      <c r="C220" s="15" t="s">
        <v>1797</v>
      </c>
      <c r="D220" s="33" t="s">
        <v>162</v>
      </c>
      <c r="E220" s="34">
        <v>0</v>
      </c>
      <c r="F220" s="15" t="s">
        <v>52</v>
      </c>
      <c r="G220" s="34">
        <v>0</v>
      </c>
      <c r="H220" s="15" t="s">
        <v>52</v>
      </c>
      <c r="I220" s="34">
        <v>0</v>
      </c>
      <c r="J220" s="15" t="s">
        <v>52</v>
      </c>
      <c r="K220" s="34">
        <v>0</v>
      </c>
      <c r="L220" s="15" t="s">
        <v>52</v>
      </c>
      <c r="M220" s="34">
        <v>1190000</v>
      </c>
      <c r="N220" s="15" t="s">
        <v>52</v>
      </c>
      <c r="O220" s="34">
        <f t="shared" si="6"/>
        <v>1190000</v>
      </c>
      <c r="P220" s="34">
        <v>0</v>
      </c>
      <c r="Q220" s="34">
        <v>0</v>
      </c>
      <c r="R220" s="34">
        <v>0</v>
      </c>
      <c r="S220" s="34">
        <v>0</v>
      </c>
      <c r="T220" s="34">
        <v>0</v>
      </c>
      <c r="U220" s="34">
        <v>0</v>
      </c>
      <c r="V220" s="34">
        <v>0</v>
      </c>
      <c r="W220" s="15" t="s">
        <v>2215</v>
      </c>
      <c r="X220" s="15" t="s">
        <v>1798</v>
      </c>
      <c r="Y220" s="1" t="s">
        <v>52</v>
      </c>
      <c r="Z220" s="1" t="s">
        <v>52</v>
      </c>
      <c r="AA220" s="35"/>
      <c r="AB220" s="1" t="s">
        <v>52</v>
      </c>
    </row>
    <row r="221" spans="1:28" ht="30" customHeight="1" x14ac:dyDescent="0.3">
      <c r="A221" s="15" t="s">
        <v>1803</v>
      </c>
      <c r="B221" s="15" t="s">
        <v>1801</v>
      </c>
      <c r="C221" s="15" t="s">
        <v>1802</v>
      </c>
      <c r="D221" s="33" t="s">
        <v>162</v>
      </c>
      <c r="E221" s="34">
        <v>0</v>
      </c>
      <c r="F221" s="15" t="s">
        <v>52</v>
      </c>
      <c r="G221" s="34">
        <v>0</v>
      </c>
      <c r="H221" s="15" t="s">
        <v>52</v>
      </c>
      <c r="I221" s="34">
        <v>0</v>
      </c>
      <c r="J221" s="15" t="s">
        <v>52</v>
      </c>
      <c r="K221" s="34">
        <v>0</v>
      </c>
      <c r="L221" s="15" t="s">
        <v>52</v>
      </c>
      <c r="M221" s="34">
        <v>108000</v>
      </c>
      <c r="N221" s="15" t="s">
        <v>52</v>
      </c>
      <c r="O221" s="34">
        <f t="shared" si="6"/>
        <v>108000</v>
      </c>
      <c r="P221" s="34">
        <v>0</v>
      </c>
      <c r="Q221" s="34">
        <v>0</v>
      </c>
      <c r="R221" s="34">
        <v>0</v>
      </c>
      <c r="S221" s="34">
        <v>0</v>
      </c>
      <c r="T221" s="34">
        <v>0</v>
      </c>
      <c r="U221" s="34">
        <v>0</v>
      </c>
      <c r="V221" s="34">
        <v>0</v>
      </c>
      <c r="W221" s="15" t="s">
        <v>2216</v>
      </c>
      <c r="X221" s="15" t="s">
        <v>1798</v>
      </c>
      <c r="Y221" s="1" t="s">
        <v>52</v>
      </c>
      <c r="Z221" s="1" t="s">
        <v>52</v>
      </c>
      <c r="AA221" s="35"/>
      <c r="AB221" s="1" t="s">
        <v>52</v>
      </c>
    </row>
    <row r="222" spans="1:28" ht="30" customHeight="1" x14ac:dyDescent="0.3">
      <c r="A222" s="15" t="s">
        <v>1807</v>
      </c>
      <c r="B222" s="15" t="s">
        <v>1805</v>
      </c>
      <c r="C222" s="15" t="s">
        <v>1806</v>
      </c>
      <c r="D222" s="33" t="s">
        <v>162</v>
      </c>
      <c r="E222" s="34">
        <v>0</v>
      </c>
      <c r="F222" s="15" t="s">
        <v>52</v>
      </c>
      <c r="G222" s="34">
        <v>0</v>
      </c>
      <c r="H222" s="15" t="s">
        <v>52</v>
      </c>
      <c r="I222" s="34">
        <v>0</v>
      </c>
      <c r="J222" s="15" t="s">
        <v>52</v>
      </c>
      <c r="K222" s="34">
        <v>0</v>
      </c>
      <c r="L222" s="15" t="s">
        <v>52</v>
      </c>
      <c r="M222" s="34">
        <v>283000</v>
      </c>
      <c r="N222" s="15" t="s">
        <v>52</v>
      </c>
      <c r="O222" s="34">
        <f t="shared" si="6"/>
        <v>283000</v>
      </c>
      <c r="P222" s="34">
        <v>0</v>
      </c>
      <c r="Q222" s="34">
        <v>0</v>
      </c>
      <c r="R222" s="34">
        <v>0</v>
      </c>
      <c r="S222" s="34">
        <v>0</v>
      </c>
      <c r="T222" s="34">
        <v>0</v>
      </c>
      <c r="U222" s="34">
        <v>0</v>
      </c>
      <c r="V222" s="34">
        <v>0</v>
      </c>
      <c r="W222" s="15" t="s">
        <v>2217</v>
      </c>
      <c r="X222" s="15" t="s">
        <v>1798</v>
      </c>
      <c r="Y222" s="1" t="s">
        <v>52</v>
      </c>
      <c r="Z222" s="1" t="s">
        <v>52</v>
      </c>
      <c r="AA222" s="35"/>
      <c r="AB222" s="1" t="s">
        <v>52</v>
      </c>
    </row>
    <row r="223" spans="1:28" ht="30" customHeight="1" x14ac:dyDescent="0.3">
      <c r="A223" s="15" t="s">
        <v>1811</v>
      </c>
      <c r="B223" s="15" t="s">
        <v>1809</v>
      </c>
      <c r="C223" s="15" t="s">
        <v>1810</v>
      </c>
      <c r="D223" s="33" t="s">
        <v>162</v>
      </c>
      <c r="E223" s="34">
        <v>0</v>
      </c>
      <c r="F223" s="15" t="s">
        <v>52</v>
      </c>
      <c r="G223" s="34">
        <v>0</v>
      </c>
      <c r="H223" s="15" t="s">
        <v>52</v>
      </c>
      <c r="I223" s="34">
        <v>0</v>
      </c>
      <c r="J223" s="15" t="s">
        <v>52</v>
      </c>
      <c r="K223" s="34">
        <v>0</v>
      </c>
      <c r="L223" s="15" t="s">
        <v>52</v>
      </c>
      <c r="M223" s="34">
        <v>260000</v>
      </c>
      <c r="N223" s="15" t="s">
        <v>52</v>
      </c>
      <c r="O223" s="34">
        <f t="shared" si="6"/>
        <v>260000</v>
      </c>
      <c r="P223" s="34">
        <v>0</v>
      </c>
      <c r="Q223" s="34">
        <v>0</v>
      </c>
      <c r="R223" s="34">
        <v>0</v>
      </c>
      <c r="S223" s="34">
        <v>0</v>
      </c>
      <c r="T223" s="34">
        <v>0</v>
      </c>
      <c r="U223" s="34">
        <v>0</v>
      </c>
      <c r="V223" s="34">
        <v>0</v>
      </c>
      <c r="W223" s="15" t="s">
        <v>2218</v>
      </c>
      <c r="X223" s="15" t="s">
        <v>1798</v>
      </c>
      <c r="Y223" s="1" t="s">
        <v>52</v>
      </c>
      <c r="Z223" s="1" t="s">
        <v>52</v>
      </c>
      <c r="AA223" s="35"/>
      <c r="AB223" s="1" t="s">
        <v>52</v>
      </c>
    </row>
    <row r="224" spans="1:28" ht="30" customHeight="1" x14ac:dyDescent="0.3">
      <c r="A224" s="15" t="s">
        <v>1815</v>
      </c>
      <c r="B224" s="15" t="s">
        <v>1813</v>
      </c>
      <c r="C224" s="15" t="s">
        <v>1814</v>
      </c>
      <c r="D224" s="33" t="s">
        <v>162</v>
      </c>
      <c r="E224" s="34">
        <v>0</v>
      </c>
      <c r="F224" s="15" t="s">
        <v>52</v>
      </c>
      <c r="G224" s="34">
        <v>0</v>
      </c>
      <c r="H224" s="15" t="s">
        <v>52</v>
      </c>
      <c r="I224" s="34">
        <v>0</v>
      </c>
      <c r="J224" s="15" t="s">
        <v>52</v>
      </c>
      <c r="K224" s="34">
        <v>0</v>
      </c>
      <c r="L224" s="15" t="s">
        <v>52</v>
      </c>
      <c r="M224" s="34">
        <v>50000</v>
      </c>
      <c r="N224" s="15" t="s">
        <v>52</v>
      </c>
      <c r="O224" s="34">
        <f t="shared" si="6"/>
        <v>50000</v>
      </c>
      <c r="P224" s="34">
        <v>0</v>
      </c>
      <c r="Q224" s="34">
        <v>0</v>
      </c>
      <c r="R224" s="34">
        <v>0</v>
      </c>
      <c r="S224" s="34">
        <v>0</v>
      </c>
      <c r="T224" s="34">
        <v>0</v>
      </c>
      <c r="U224" s="34">
        <v>0</v>
      </c>
      <c r="V224" s="34">
        <v>0</v>
      </c>
      <c r="W224" s="15" t="s">
        <v>2219</v>
      </c>
      <c r="X224" s="15" t="s">
        <v>1798</v>
      </c>
      <c r="Y224" s="1" t="s">
        <v>52</v>
      </c>
      <c r="Z224" s="1" t="s">
        <v>52</v>
      </c>
      <c r="AA224" s="35"/>
      <c r="AB224" s="1" t="s">
        <v>52</v>
      </c>
    </row>
    <row r="225" spans="1:28" ht="30" customHeight="1" x14ac:dyDescent="0.3">
      <c r="A225" s="15" t="s">
        <v>1819</v>
      </c>
      <c r="B225" s="15" t="s">
        <v>1817</v>
      </c>
      <c r="C225" s="15" t="s">
        <v>1818</v>
      </c>
      <c r="D225" s="33" t="s">
        <v>162</v>
      </c>
      <c r="E225" s="34">
        <v>0</v>
      </c>
      <c r="F225" s="15" t="s">
        <v>52</v>
      </c>
      <c r="G225" s="34">
        <v>0</v>
      </c>
      <c r="H225" s="15" t="s">
        <v>52</v>
      </c>
      <c r="I225" s="34">
        <v>0</v>
      </c>
      <c r="J225" s="15" t="s">
        <v>52</v>
      </c>
      <c r="K225" s="34">
        <v>0</v>
      </c>
      <c r="L225" s="15" t="s">
        <v>52</v>
      </c>
      <c r="M225" s="34">
        <v>390000</v>
      </c>
      <c r="N225" s="15" t="s">
        <v>52</v>
      </c>
      <c r="O225" s="34">
        <f t="shared" si="6"/>
        <v>390000</v>
      </c>
      <c r="P225" s="34">
        <v>0</v>
      </c>
      <c r="Q225" s="34">
        <v>0</v>
      </c>
      <c r="R225" s="34">
        <v>0</v>
      </c>
      <c r="S225" s="34">
        <v>0</v>
      </c>
      <c r="T225" s="34">
        <v>0</v>
      </c>
      <c r="U225" s="34">
        <v>0</v>
      </c>
      <c r="V225" s="34">
        <v>0</v>
      </c>
      <c r="W225" s="15" t="s">
        <v>2220</v>
      </c>
      <c r="X225" s="15" t="s">
        <v>1798</v>
      </c>
      <c r="Y225" s="1" t="s">
        <v>52</v>
      </c>
      <c r="Z225" s="1" t="s">
        <v>52</v>
      </c>
      <c r="AA225" s="35"/>
      <c r="AB225" s="1" t="s">
        <v>52</v>
      </c>
    </row>
    <row r="226" spans="1:28" ht="30" customHeight="1" x14ac:dyDescent="0.3">
      <c r="A226" s="15" t="s">
        <v>1823</v>
      </c>
      <c r="B226" s="15" t="s">
        <v>1821</v>
      </c>
      <c r="C226" s="15" t="s">
        <v>1822</v>
      </c>
      <c r="D226" s="33" t="s">
        <v>162</v>
      </c>
      <c r="E226" s="34">
        <v>0</v>
      </c>
      <c r="F226" s="15" t="s">
        <v>52</v>
      </c>
      <c r="G226" s="34">
        <v>0</v>
      </c>
      <c r="H226" s="15" t="s">
        <v>52</v>
      </c>
      <c r="I226" s="34">
        <v>0</v>
      </c>
      <c r="J226" s="15" t="s">
        <v>52</v>
      </c>
      <c r="K226" s="34">
        <v>0</v>
      </c>
      <c r="L226" s="15" t="s">
        <v>52</v>
      </c>
      <c r="M226" s="34">
        <v>58000</v>
      </c>
      <c r="N226" s="15" t="s">
        <v>52</v>
      </c>
      <c r="O226" s="34">
        <f t="shared" si="6"/>
        <v>58000</v>
      </c>
      <c r="P226" s="34">
        <v>0</v>
      </c>
      <c r="Q226" s="34">
        <v>0</v>
      </c>
      <c r="R226" s="34">
        <v>0</v>
      </c>
      <c r="S226" s="34">
        <v>0</v>
      </c>
      <c r="T226" s="34">
        <v>0</v>
      </c>
      <c r="U226" s="34">
        <v>0</v>
      </c>
      <c r="V226" s="34">
        <v>0</v>
      </c>
      <c r="W226" s="15" t="s">
        <v>2221</v>
      </c>
      <c r="X226" s="15" t="s">
        <v>1798</v>
      </c>
      <c r="Y226" s="1" t="s">
        <v>52</v>
      </c>
      <c r="Z226" s="1" t="s">
        <v>52</v>
      </c>
      <c r="AA226" s="35"/>
      <c r="AB226" s="1" t="s">
        <v>52</v>
      </c>
    </row>
    <row r="227" spans="1:28" ht="30" customHeight="1" x14ac:dyDescent="0.3">
      <c r="A227" s="15" t="s">
        <v>1827</v>
      </c>
      <c r="B227" s="15" t="s">
        <v>1825</v>
      </c>
      <c r="C227" s="15" t="s">
        <v>1826</v>
      </c>
      <c r="D227" s="33" t="s">
        <v>162</v>
      </c>
      <c r="E227" s="34">
        <v>0</v>
      </c>
      <c r="F227" s="15" t="s">
        <v>52</v>
      </c>
      <c r="G227" s="34">
        <v>0</v>
      </c>
      <c r="H227" s="15" t="s">
        <v>52</v>
      </c>
      <c r="I227" s="34">
        <v>0</v>
      </c>
      <c r="J227" s="15" t="s">
        <v>52</v>
      </c>
      <c r="K227" s="34">
        <v>0</v>
      </c>
      <c r="L227" s="15" t="s">
        <v>52</v>
      </c>
      <c r="M227" s="34">
        <v>150000</v>
      </c>
      <c r="N227" s="15" t="s">
        <v>52</v>
      </c>
      <c r="O227" s="34">
        <f t="shared" si="6"/>
        <v>150000</v>
      </c>
      <c r="P227" s="34">
        <v>0</v>
      </c>
      <c r="Q227" s="34">
        <v>0</v>
      </c>
      <c r="R227" s="34">
        <v>0</v>
      </c>
      <c r="S227" s="34">
        <v>0</v>
      </c>
      <c r="T227" s="34">
        <v>0</v>
      </c>
      <c r="U227" s="34">
        <v>0</v>
      </c>
      <c r="V227" s="34">
        <v>0</v>
      </c>
      <c r="W227" s="15" t="s">
        <v>2222</v>
      </c>
      <c r="X227" s="15" t="s">
        <v>1798</v>
      </c>
      <c r="Y227" s="1" t="s">
        <v>52</v>
      </c>
      <c r="Z227" s="1" t="s">
        <v>52</v>
      </c>
      <c r="AA227" s="35"/>
      <c r="AB227" s="1" t="s">
        <v>52</v>
      </c>
    </row>
    <row r="228" spans="1:28" ht="30" customHeight="1" x14ac:dyDescent="0.3">
      <c r="A228" s="15" t="s">
        <v>1831</v>
      </c>
      <c r="B228" s="15" t="s">
        <v>1829</v>
      </c>
      <c r="C228" s="15" t="s">
        <v>1830</v>
      </c>
      <c r="D228" s="33" t="s">
        <v>162</v>
      </c>
      <c r="E228" s="34">
        <v>0</v>
      </c>
      <c r="F228" s="15" t="s">
        <v>52</v>
      </c>
      <c r="G228" s="34">
        <v>0</v>
      </c>
      <c r="H228" s="15" t="s">
        <v>52</v>
      </c>
      <c r="I228" s="34">
        <v>0</v>
      </c>
      <c r="J228" s="15" t="s">
        <v>52</v>
      </c>
      <c r="K228" s="34">
        <v>0</v>
      </c>
      <c r="L228" s="15" t="s">
        <v>52</v>
      </c>
      <c r="M228" s="34">
        <v>80000</v>
      </c>
      <c r="N228" s="15" t="s">
        <v>52</v>
      </c>
      <c r="O228" s="34">
        <f t="shared" si="6"/>
        <v>80000</v>
      </c>
      <c r="P228" s="34">
        <v>0</v>
      </c>
      <c r="Q228" s="34">
        <v>0</v>
      </c>
      <c r="R228" s="34">
        <v>0</v>
      </c>
      <c r="S228" s="34">
        <v>0</v>
      </c>
      <c r="T228" s="34">
        <v>0</v>
      </c>
      <c r="U228" s="34">
        <v>0</v>
      </c>
      <c r="V228" s="34">
        <v>0</v>
      </c>
      <c r="W228" s="15" t="s">
        <v>2223</v>
      </c>
      <c r="X228" s="15" t="s">
        <v>1798</v>
      </c>
      <c r="Y228" s="1" t="s">
        <v>52</v>
      </c>
      <c r="Z228" s="1" t="s">
        <v>52</v>
      </c>
      <c r="AA228" s="35"/>
      <c r="AB228" s="1" t="s">
        <v>52</v>
      </c>
    </row>
    <row r="229" spans="1:28" ht="30" customHeight="1" x14ac:dyDescent="0.3">
      <c r="A229" s="15" t="s">
        <v>1838</v>
      </c>
      <c r="B229" s="15" t="s">
        <v>1796</v>
      </c>
      <c r="C229" s="15" t="s">
        <v>1837</v>
      </c>
      <c r="D229" s="33" t="s">
        <v>162</v>
      </c>
      <c r="E229" s="34">
        <v>0</v>
      </c>
      <c r="F229" s="15" t="s">
        <v>52</v>
      </c>
      <c r="G229" s="34">
        <v>0</v>
      </c>
      <c r="H229" s="15" t="s">
        <v>52</v>
      </c>
      <c r="I229" s="34">
        <v>0</v>
      </c>
      <c r="J229" s="15" t="s">
        <v>52</v>
      </c>
      <c r="K229" s="34">
        <v>0</v>
      </c>
      <c r="L229" s="15" t="s">
        <v>52</v>
      </c>
      <c r="M229" s="34">
        <v>800000</v>
      </c>
      <c r="N229" s="15" t="s">
        <v>52</v>
      </c>
      <c r="O229" s="34">
        <f t="shared" ref="O229:O241" si="7">SMALL(E229:M229,COUNTIF(E229:M229,0)+1)</f>
        <v>800000</v>
      </c>
      <c r="P229" s="34">
        <v>0</v>
      </c>
      <c r="Q229" s="34">
        <v>0</v>
      </c>
      <c r="R229" s="34">
        <v>0</v>
      </c>
      <c r="S229" s="34">
        <v>0</v>
      </c>
      <c r="T229" s="34">
        <v>0</v>
      </c>
      <c r="U229" s="34">
        <v>0</v>
      </c>
      <c r="V229" s="34">
        <v>0</v>
      </c>
      <c r="W229" s="15" t="s">
        <v>2224</v>
      </c>
      <c r="X229" s="15" t="s">
        <v>1798</v>
      </c>
      <c r="Y229" s="1" t="s">
        <v>52</v>
      </c>
      <c r="Z229" s="1" t="s">
        <v>52</v>
      </c>
      <c r="AA229" s="35"/>
      <c r="AB229" s="1" t="s">
        <v>52</v>
      </c>
    </row>
    <row r="230" spans="1:28" ht="30" customHeight="1" x14ac:dyDescent="0.3">
      <c r="A230" s="15" t="s">
        <v>1841</v>
      </c>
      <c r="B230" s="15" t="s">
        <v>1805</v>
      </c>
      <c r="C230" s="15" t="s">
        <v>1840</v>
      </c>
      <c r="D230" s="33" t="s">
        <v>162</v>
      </c>
      <c r="E230" s="34">
        <v>0</v>
      </c>
      <c r="F230" s="15" t="s">
        <v>52</v>
      </c>
      <c r="G230" s="34">
        <v>0</v>
      </c>
      <c r="H230" s="15" t="s">
        <v>52</v>
      </c>
      <c r="I230" s="34">
        <v>0</v>
      </c>
      <c r="J230" s="15" t="s">
        <v>52</v>
      </c>
      <c r="K230" s="34">
        <v>0</v>
      </c>
      <c r="L230" s="15" t="s">
        <v>52</v>
      </c>
      <c r="M230" s="34">
        <v>180000</v>
      </c>
      <c r="N230" s="15" t="s">
        <v>52</v>
      </c>
      <c r="O230" s="34">
        <f t="shared" si="7"/>
        <v>180000</v>
      </c>
      <c r="P230" s="34">
        <v>0</v>
      </c>
      <c r="Q230" s="34">
        <v>0</v>
      </c>
      <c r="R230" s="34">
        <v>0</v>
      </c>
      <c r="S230" s="34">
        <v>0</v>
      </c>
      <c r="T230" s="34">
        <v>0</v>
      </c>
      <c r="U230" s="34">
        <v>0</v>
      </c>
      <c r="V230" s="34">
        <v>0</v>
      </c>
      <c r="W230" s="15" t="s">
        <v>2225</v>
      </c>
      <c r="X230" s="15" t="s">
        <v>1798</v>
      </c>
      <c r="Y230" s="1" t="s">
        <v>52</v>
      </c>
      <c r="Z230" s="1" t="s">
        <v>52</v>
      </c>
      <c r="AA230" s="35"/>
      <c r="AB230" s="1" t="s">
        <v>52</v>
      </c>
    </row>
    <row r="231" spans="1:28" ht="30" customHeight="1" x14ac:dyDescent="0.3">
      <c r="A231" s="15" t="s">
        <v>1844</v>
      </c>
      <c r="B231" s="15" t="s">
        <v>1809</v>
      </c>
      <c r="C231" s="15" t="s">
        <v>1843</v>
      </c>
      <c r="D231" s="33" t="s">
        <v>162</v>
      </c>
      <c r="E231" s="34">
        <v>0</v>
      </c>
      <c r="F231" s="15" t="s">
        <v>52</v>
      </c>
      <c r="G231" s="34">
        <v>0</v>
      </c>
      <c r="H231" s="15" t="s">
        <v>52</v>
      </c>
      <c r="I231" s="34">
        <v>0</v>
      </c>
      <c r="J231" s="15" t="s">
        <v>52</v>
      </c>
      <c r="K231" s="34">
        <v>0</v>
      </c>
      <c r="L231" s="15" t="s">
        <v>52</v>
      </c>
      <c r="M231" s="34">
        <v>160000</v>
      </c>
      <c r="N231" s="15" t="s">
        <v>52</v>
      </c>
      <c r="O231" s="34">
        <f t="shared" si="7"/>
        <v>160000</v>
      </c>
      <c r="P231" s="34">
        <v>0</v>
      </c>
      <c r="Q231" s="34">
        <v>0</v>
      </c>
      <c r="R231" s="34">
        <v>0</v>
      </c>
      <c r="S231" s="34">
        <v>0</v>
      </c>
      <c r="T231" s="34">
        <v>0</v>
      </c>
      <c r="U231" s="34">
        <v>0</v>
      </c>
      <c r="V231" s="34">
        <v>0</v>
      </c>
      <c r="W231" s="15" t="s">
        <v>2226</v>
      </c>
      <c r="X231" s="15" t="s">
        <v>1798</v>
      </c>
      <c r="Y231" s="1" t="s">
        <v>52</v>
      </c>
      <c r="Z231" s="1" t="s">
        <v>52</v>
      </c>
      <c r="AA231" s="35"/>
      <c r="AB231" s="1" t="s">
        <v>52</v>
      </c>
    </row>
    <row r="232" spans="1:28" ht="30" customHeight="1" x14ac:dyDescent="0.3">
      <c r="A232" s="15" t="s">
        <v>1873</v>
      </c>
      <c r="B232" s="15" t="s">
        <v>1870</v>
      </c>
      <c r="C232" s="15" t="s">
        <v>1871</v>
      </c>
      <c r="D232" s="33" t="s">
        <v>162</v>
      </c>
      <c r="E232" s="34">
        <v>0</v>
      </c>
      <c r="F232" s="15" t="s">
        <v>52</v>
      </c>
      <c r="G232" s="34">
        <v>0</v>
      </c>
      <c r="H232" s="15" t="s">
        <v>52</v>
      </c>
      <c r="I232" s="34">
        <v>0</v>
      </c>
      <c r="J232" s="15" t="s">
        <v>52</v>
      </c>
      <c r="K232" s="34">
        <v>0</v>
      </c>
      <c r="L232" s="15" t="s">
        <v>52</v>
      </c>
      <c r="M232" s="34">
        <v>4510000</v>
      </c>
      <c r="N232" s="15" t="s">
        <v>52</v>
      </c>
      <c r="O232" s="34">
        <f t="shared" si="7"/>
        <v>4510000</v>
      </c>
      <c r="P232" s="34">
        <v>0</v>
      </c>
      <c r="Q232" s="34">
        <v>0</v>
      </c>
      <c r="R232" s="34">
        <v>0</v>
      </c>
      <c r="S232" s="34">
        <v>0</v>
      </c>
      <c r="T232" s="34">
        <v>0</v>
      </c>
      <c r="U232" s="34">
        <v>0</v>
      </c>
      <c r="V232" s="34">
        <v>0</v>
      </c>
      <c r="W232" s="15" t="s">
        <v>2227</v>
      </c>
      <c r="X232" s="15" t="s">
        <v>1872</v>
      </c>
      <c r="Y232" s="1" t="s">
        <v>52</v>
      </c>
      <c r="Z232" s="1" t="s">
        <v>52</v>
      </c>
      <c r="AA232" s="35"/>
      <c r="AB232" s="1" t="s">
        <v>52</v>
      </c>
    </row>
    <row r="233" spans="1:28" ht="30" customHeight="1" x14ac:dyDescent="0.3">
      <c r="A233" s="15" t="s">
        <v>1877</v>
      </c>
      <c r="B233" s="15" t="s">
        <v>1875</v>
      </c>
      <c r="C233" s="15" t="s">
        <v>1876</v>
      </c>
      <c r="D233" s="33" t="s">
        <v>162</v>
      </c>
      <c r="E233" s="34">
        <v>0</v>
      </c>
      <c r="F233" s="15" t="s">
        <v>52</v>
      </c>
      <c r="G233" s="34">
        <v>0</v>
      </c>
      <c r="H233" s="15" t="s">
        <v>52</v>
      </c>
      <c r="I233" s="34">
        <v>0</v>
      </c>
      <c r="J233" s="15" t="s">
        <v>52</v>
      </c>
      <c r="K233" s="34">
        <v>0</v>
      </c>
      <c r="L233" s="15" t="s">
        <v>52</v>
      </c>
      <c r="M233" s="34">
        <v>2420000</v>
      </c>
      <c r="N233" s="15" t="s">
        <v>52</v>
      </c>
      <c r="O233" s="34">
        <f t="shared" si="7"/>
        <v>2420000</v>
      </c>
      <c r="P233" s="34">
        <v>0</v>
      </c>
      <c r="Q233" s="34">
        <v>0</v>
      </c>
      <c r="R233" s="34">
        <v>0</v>
      </c>
      <c r="S233" s="34">
        <v>0</v>
      </c>
      <c r="T233" s="34">
        <v>0</v>
      </c>
      <c r="U233" s="34">
        <v>0</v>
      </c>
      <c r="V233" s="34">
        <v>0</v>
      </c>
      <c r="W233" s="15" t="s">
        <v>2228</v>
      </c>
      <c r="X233" s="15" t="s">
        <v>1872</v>
      </c>
      <c r="Y233" s="1" t="s">
        <v>52</v>
      </c>
      <c r="Z233" s="1" t="s">
        <v>52</v>
      </c>
      <c r="AA233" s="35"/>
      <c r="AB233" s="1" t="s">
        <v>52</v>
      </c>
    </row>
    <row r="234" spans="1:28" ht="30" customHeight="1" x14ac:dyDescent="0.3">
      <c r="A234" s="15" t="s">
        <v>1881</v>
      </c>
      <c r="B234" s="15" t="s">
        <v>1879</v>
      </c>
      <c r="C234" s="15" t="s">
        <v>1880</v>
      </c>
      <c r="D234" s="33" t="s">
        <v>162</v>
      </c>
      <c r="E234" s="34">
        <v>0</v>
      </c>
      <c r="F234" s="15" t="s">
        <v>52</v>
      </c>
      <c r="G234" s="34">
        <v>0</v>
      </c>
      <c r="H234" s="15" t="s">
        <v>52</v>
      </c>
      <c r="I234" s="34">
        <v>0</v>
      </c>
      <c r="J234" s="15" t="s">
        <v>52</v>
      </c>
      <c r="K234" s="34">
        <v>0</v>
      </c>
      <c r="L234" s="15" t="s">
        <v>52</v>
      </c>
      <c r="M234" s="34">
        <v>2626800</v>
      </c>
      <c r="N234" s="15" t="s">
        <v>52</v>
      </c>
      <c r="O234" s="34">
        <f t="shared" si="7"/>
        <v>2626800</v>
      </c>
      <c r="P234" s="34">
        <v>0</v>
      </c>
      <c r="Q234" s="34">
        <v>0</v>
      </c>
      <c r="R234" s="34">
        <v>0</v>
      </c>
      <c r="S234" s="34">
        <v>0</v>
      </c>
      <c r="T234" s="34">
        <v>0</v>
      </c>
      <c r="U234" s="34">
        <v>0</v>
      </c>
      <c r="V234" s="34">
        <v>0</v>
      </c>
      <c r="W234" s="15" t="s">
        <v>2229</v>
      </c>
      <c r="X234" s="15" t="s">
        <v>1872</v>
      </c>
      <c r="Y234" s="1" t="s">
        <v>52</v>
      </c>
      <c r="Z234" s="1" t="s">
        <v>52</v>
      </c>
      <c r="AA234" s="35"/>
      <c r="AB234" s="1" t="s">
        <v>52</v>
      </c>
    </row>
    <row r="235" spans="1:28" ht="30" customHeight="1" x14ac:dyDescent="0.3">
      <c r="A235" s="15" t="s">
        <v>1885</v>
      </c>
      <c r="B235" s="15" t="s">
        <v>1883</v>
      </c>
      <c r="C235" s="15" t="s">
        <v>1884</v>
      </c>
      <c r="D235" s="33" t="s">
        <v>162</v>
      </c>
      <c r="E235" s="34">
        <v>0</v>
      </c>
      <c r="F235" s="15" t="s">
        <v>52</v>
      </c>
      <c r="G235" s="34">
        <v>0</v>
      </c>
      <c r="H235" s="15" t="s">
        <v>52</v>
      </c>
      <c r="I235" s="34">
        <v>0</v>
      </c>
      <c r="J235" s="15" t="s">
        <v>52</v>
      </c>
      <c r="K235" s="34">
        <v>0</v>
      </c>
      <c r="L235" s="15" t="s">
        <v>52</v>
      </c>
      <c r="M235" s="34">
        <v>11000000</v>
      </c>
      <c r="N235" s="15" t="s">
        <v>52</v>
      </c>
      <c r="O235" s="34">
        <f t="shared" si="7"/>
        <v>11000000</v>
      </c>
      <c r="P235" s="34">
        <v>0</v>
      </c>
      <c r="Q235" s="34">
        <v>0</v>
      </c>
      <c r="R235" s="34">
        <v>0</v>
      </c>
      <c r="S235" s="34">
        <v>0</v>
      </c>
      <c r="T235" s="34">
        <v>0</v>
      </c>
      <c r="U235" s="34">
        <v>0</v>
      </c>
      <c r="V235" s="34">
        <v>0</v>
      </c>
      <c r="W235" s="15" t="s">
        <v>2230</v>
      </c>
      <c r="X235" s="15" t="s">
        <v>1872</v>
      </c>
      <c r="Y235" s="1" t="s">
        <v>52</v>
      </c>
      <c r="Z235" s="1" t="s">
        <v>52</v>
      </c>
      <c r="AA235" s="35"/>
      <c r="AB235" s="1" t="s">
        <v>52</v>
      </c>
    </row>
    <row r="236" spans="1:28" ht="30" customHeight="1" x14ac:dyDescent="0.3">
      <c r="A236" s="15" t="s">
        <v>1889</v>
      </c>
      <c r="B236" s="15" t="s">
        <v>1887</v>
      </c>
      <c r="C236" s="15" t="s">
        <v>1888</v>
      </c>
      <c r="D236" s="33" t="s">
        <v>162</v>
      </c>
      <c r="E236" s="34">
        <v>0</v>
      </c>
      <c r="F236" s="15" t="s">
        <v>52</v>
      </c>
      <c r="G236" s="34">
        <v>0</v>
      </c>
      <c r="H236" s="15" t="s">
        <v>52</v>
      </c>
      <c r="I236" s="34">
        <v>0</v>
      </c>
      <c r="J236" s="15" t="s">
        <v>52</v>
      </c>
      <c r="K236" s="34">
        <v>0</v>
      </c>
      <c r="L236" s="15" t="s">
        <v>52</v>
      </c>
      <c r="M236" s="34">
        <v>3900000</v>
      </c>
      <c r="N236" s="15" t="s">
        <v>52</v>
      </c>
      <c r="O236" s="34">
        <f t="shared" si="7"/>
        <v>3900000</v>
      </c>
      <c r="P236" s="34">
        <v>0</v>
      </c>
      <c r="Q236" s="34">
        <v>0</v>
      </c>
      <c r="R236" s="34">
        <v>0</v>
      </c>
      <c r="S236" s="34">
        <v>0</v>
      </c>
      <c r="T236" s="34">
        <v>0</v>
      </c>
      <c r="U236" s="34">
        <v>0</v>
      </c>
      <c r="V236" s="34">
        <v>0</v>
      </c>
      <c r="W236" s="15" t="s">
        <v>2231</v>
      </c>
      <c r="X236" s="15" t="s">
        <v>1872</v>
      </c>
      <c r="Y236" s="1" t="s">
        <v>52</v>
      </c>
      <c r="Z236" s="1" t="s">
        <v>52</v>
      </c>
      <c r="AA236" s="35"/>
      <c r="AB236" s="1" t="s">
        <v>52</v>
      </c>
    </row>
    <row r="237" spans="1:28" ht="30" customHeight="1" x14ac:dyDescent="0.3">
      <c r="A237" s="15" t="s">
        <v>1893</v>
      </c>
      <c r="B237" s="15" t="s">
        <v>1891</v>
      </c>
      <c r="C237" s="15" t="s">
        <v>1892</v>
      </c>
      <c r="D237" s="33" t="s">
        <v>162</v>
      </c>
      <c r="E237" s="34">
        <v>0</v>
      </c>
      <c r="F237" s="15" t="s">
        <v>52</v>
      </c>
      <c r="G237" s="34">
        <v>0</v>
      </c>
      <c r="H237" s="15" t="s">
        <v>52</v>
      </c>
      <c r="I237" s="34">
        <v>0</v>
      </c>
      <c r="J237" s="15" t="s">
        <v>52</v>
      </c>
      <c r="K237" s="34">
        <v>0</v>
      </c>
      <c r="L237" s="15" t="s">
        <v>52</v>
      </c>
      <c r="M237" s="34">
        <v>1460000</v>
      </c>
      <c r="N237" s="15" t="s">
        <v>52</v>
      </c>
      <c r="O237" s="34">
        <f t="shared" si="7"/>
        <v>1460000</v>
      </c>
      <c r="P237" s="34">
        <v>0</v>
      </c>
      <c r="Q237" s="34">
        <v>0</v>
      </c>
      <c r="R237" s="34">
        <v>0</v>
      </c>
      <c r="S237" s="34">
        <v>0</v>
      </c>
      <c r="T237" s="34">
        <v>0</v>
      </c>
      <c r="U237" s="34">
        <v>0</v>
      </c>
      <c r="V237" s="34">
        <v>0</v>
      </c>
      <c r="W237" s="15" t="s">
        <v>2232</v>
      </c>
      <c r="X237" s="15" t="s">
        <v>1872</v>
      </c>
      <c r="Y237" s="1" t="s">
        <v>52</v>
      </c>
      <c r="Z237" s="1" t="s">
        <v>52</v>
      </c>
      <c r="AA237" s="35"/>
      <c r="AB237" s="1" t="s">
        <v>52</v>
      </c>
    </row>
    <row r="238" spans="1:28" ht="30" customHeight="1" x14ac:dyDescent="0.3">
      <c r="A238" s="15" t="s">
        <v>1897</v>
      </c>
      <c r="B238" s="15" t="s">
        <v>1895</v>
      </c>
      <c r="C238" s="15" t="s">
        <v>1896</v>
      </c>
      <c r="D238" s="33" t="s">
        <v>162</v>
      </c>
      <c r="E238" s="34">
        <v>0</v>
      </c>
      <c r="F238" s="15" t="s">
        <v>52</v>
      </c>
      <c r="G238" s="34">
        <v>0</v>
      </c>
      <c r="H238" s="15" t="s">
        <v>52</v>
      </c>
      <c r="I238" s="34">
        <v>0</v>
      </c>
      <c r="J238" s="15" t="s">
        <v>52</v>
      </c>
      <c r="K238" s="34">
        <v>0</v>
      </c>
      <c r="L238" s="15" t="s">
        <v>52</v>
      </c>
      <c r="M238" s="34">
        <v>2695000</v>
      </c>
      <c r="N238" s="15" t="s">
        <v>52</v>
      </c>
      <c r="O238" s="34">
        <f t="shared" si="7"/>
        <v>2695000</v>
      </c>
      <c r="P238" s="34">
        <v>0</v>
      </c>
      <c r="Q238" s="34">
        <v>0</v>
      </c>
      <c r="R238" s="34">
        <v>0</v>
      </c>
      <c r="S238" s="34">
        <v>0</v>
      </c>
      <c r="T238" s="34">
        <v>0</v>
      </c>
      <c r="U238" s="34">
        <v>0</v>
      </c>
      <c r="V238" s="34">
        <v>0</v>
      </c>
      <c r="W238" s="15" t="s">
        <v>2233</v>
      </c>
      <c r="X238" s="15" t="s">
        <v>1872</v>
      </c>
      <c r="Y238" s="1" t="s">
        <v>52</v>
      </c>
      <c r="Z238" s="1" t="s">
        <v>52</v>
      </c>
      <c r="AA238" s="35"/>
      <c r="AB238" s="1" t="s">
        <v>52</v>
      </c>
    </row>
    <row r="239" spans="1:28" ht="30" customHeight="1" x14ac:dyDescent="0.3">
      <c r="A239" s="15" t="s">
        <v>1901</v>
      </c>
      <c r="B239" s="15" t="s">
        <v>1899</v>
      </c>
      <c r="C239" s="15" t="s">
        <v>1900</v>
      </c>
      <c r="D239" s="33" t="s">
        <v>162</v>
      </c>
      <c r="E239" s="34">
        <v>0</v>
      </c>
      <c r="F239" s="15" t="s">
        <v>52</v>
      </c>
      <c r="G239" s="34">
        <v>0</v>
      </c>
      <c r="H239" s="15" t="s">
        <v>52</v>
      </c>
      <c r="I239" s="34">
        <v>0</v>
      </c>
      <c r="J239" s="15" t="s">
        <v>52</v>
      </c>
      <c r="K239" s="34">
        <v>0</v>
      </c>
      <c r="L239" s="15" t="s">
        <v>52</v>
      </c>
      <c r="M239" s="34">
        <v>1603000</v>
      </c>
      <c r="N239" s="15" t="s">
        <v>52</v>
      </c>
      <c r="O239" s="34">
        <f t="shared" si="7"/>
        <v>1603000</v>
      </c>
      <c r="P239" s="34">
        <v>0</v>
      </c>
      <c r="Q239" s="34">
        <v>0</v>
      </c>
      <c r="R239" s="34">
        <v>0</v>
      </c>
      <c r="S239" s="34">
        <v>0</v>
      </c>
      <c r="T239" s="34">
        <v>0</v>
      </c>
      <c r="U239" s="34">
        <v>0</v>
      </c>
      <c r="V239" s="34">
        <v>0</v>
      </c>
      <c r="W239" s="15" t="s">
        <v>2234</v>
      </c>
      <c r="X239" s="15" t="s">
        <v>1872</v>
      </c>
      <c r="Y239" s="1" t="s">
        <v>52</v>
      </c>
      <c r="Z239" s="1" t="s">
        <v>52</v>
      </c>
      <c r="AA239" s="35"/>
      <c r="AB239" s="1" t="s">
        <v>52</v>
      </c>
    </row>
    <row r="240" spans="1:28" ht="30" customHeight="1" x14ac:dyDescent="0.3">
      <c r="A240" s="15" t="s">
        <v>1904</v>
      </c>
      <c r="B240" s="15" t="s">
        <v>1903</v>
      </c>
      <c r="C240" s="15" t="s">
        <v>1900</v>
      </c>
      <c r="D240" s="33" t="s">
        <v>162</v>
      </c>
      <c r="E240" s="34">
        <v>0</v>
      </c>
      <c r="F240" s="15" t="s">
        <v>52</v>
      </c>
      <c r="G240" s="34">
        <v>0</v>
      </c>
      <c r="H240" s="15" t="s">
        <v>52</v>
      </c>
      <c r="I240" s="34">
        <v>0</v>
      </c>
      <c r="J240" s="15" t="s">
        <v>52</v>
      </c>
      <c r="K240" s="34">
        <v>0</v>
      </c>
      <c r="L240" s="15" t="s">
        <v>52</v>
      </c>
      <c r="M240" s="34">
        <v>1603000</v>
      </c>
      <c r="N240" s="15" t="s">
        <v>52</v>
      </c>
      <c r="O240" s="34">
        <f t="shared" si="7"/>
        <v>1603000</v>
      </c>
      <c r="P240" s="34">
        <v>0</v>
      </c>
      <c r="Q240" s="34">
        <v>0</v>
      </c>
      <c r="R240" s="34">
        <v>0</v>
      </c>
      <c r="S240" s="34">
        <v>0</v>
      </c>
      <c r="T240" s="34">
        <v>0</v>
      </c>
      <c r="U240" s="34">
        <v>0</v>
      </c>
      <c r="V240" s="34">
        <v>0</v>
      </c>
      <c r="W240" s="15" t="s">
        <v>2235</v>
      </c>
      <c r="X240" s="15" t="s">
        <v>1872</v>
      </c>
      <c r="Y240" s="1" t="s">
        <v>52</v>
      </c>
      <c r="Z240" s="1" t="s">
        <v>52</v>
      </c>
      <c r="AA240" s="35"/>
      <c r="AB240" s="1" t="s">
        <v>52</v>
      </c>
    </row>
    <row r="241" spans="1:28" ht="30" customHeight="1" x14ac:dyDescent="0.3">
      <c r="A241" s="15" t="s">
        <v>1907</v>
      </c>
      <c r="B241" s="15" t="s">
        <v>1906</v>
      </c>
      <c r="C241" s="15" t="s">
        <v>1900</v>
      </c>
      <c r="D241" s="33" t="s">
        <v>162</v>
      </c>
      <c r="E241" s="34">
        <v>0</v>
      </c>
      <c r="F241" s="15" t="s">
        <v>52</v>
      </c>
      <c r="G241" s="34">
        <v>0</v>
      </c>
      <c r="H241" s="15" t="s">
        <v>52</v>
      </c>
      <c r="I241" s="34">
        <v>0</v>
      </c>
      <c r="J241" s="15" t="s">
        <v>52</v>
      </c>
      <c r="K241" s="34">
        <v>0</v>
      </c>
      <c r="L241" s="15" t="s">
        <v>52</v>
      </c>
      <c r="M241" s="34">
        <v>1603000</v>
      </c>
      <c r="N241" s="15" t="s">
        <v>52</v>
      </c>
      <c r="O241" s="34">
        <f t="shared" si="7"/>
        <v>1603000</v>
      </c>
      <c r="P241" s="34">
        <v>0</v>
      </c>
      <c r="Q241" s="34">
        <v>0</v>
      </c>
      <c r="R241" s="34">
        <v>0</v>
      </c>
      <c r="S241" s="34">
        <v>0</v>
      </c>
      <c r="T241" s="34">
        <v>0</v>
      </c>
      <c r="U241" s="34">
        <v>0</v>
      </c>
      <c r="V241" s="34">
        <v>0</v>
      </c>
      <c r="W241" s="15" t="s">
        <v>2236</v>
      </c>
      <c r="X241" s="15" t="s">
        <v>1872</v>
      </c>
      <c r="Y241" s="1" t="s">
        <v>52</v>
      </c>
      <c r="Z241" s="1" t="s">
        <v>52</v>
      </c>
      <c r="AA241" s="35"/>
      <c r="AB241" s="1" t="s">
        <v>52</v>
      </c>
    </row>
  </sheetData>
  <mergeCells count="15">
    <mergeCell ref="Y3:Y4"/>
    <mergeCell ref="Z3:Z4"/>
    <mergeCell ref="AA3:AA4"/>
    <mergeCell ref="AB3:AB4"/>
    <mergeCell ref="A1:X1"/>
    <mergeCell ref="A2:X2"/>
    <mergeCell ref="A3:A4"/>
    <mergeCell ref="B3:B4"/>
    <mergeCell ref="C3:C4"/>
    <mergeCell ref="D3:D4"/>
    <mergeCell ref="E3:O3"/>
    <mergeCell ref="P3:P4"/>
    <mergeCell ref="Q3:V3"/>
    <mergeCell ref="W3:W4"/>
    <mergeCell ref="X3:X4"/>
  </mergeCells>
  <phoneticPr fontId="3" type="noConversion"/>
  <pageMargins left="0.78740157480314954" right="0" top="0.39370078740157477" bottom="0.39370078740157477" header="0" footer="0"/>
  <pageSetup paperSize="9" scale="4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43"/>
  <sheetViews>
    <sheetView workbookViewId="0"/>
  </sheetViews>
  <sheetFormatPr defaultRowHeight="16.5" x14ac:dyDescent="0.3"/>
  <sheetData>
    <row r="1" spans="1:7" x14ac:dyDescent="0.3">
      <c r="A1" t="s">
        <v>2237</v>
      </c>
    </row>
    <row r="2" spans="1:7" x14ac:dyDescent="0.3">
      <c r="A2" s="1" t="s">
        <v>2238</v>
      </c>
      <c r="B2" t="s">
        <v>2239</v>
      </c>
      <c r="C2" s="1" t="s">
        <v>2240</v>
      </c>
    </row>
    <row r="3" spans="1:7" x14ac:dyDescent="0.3">
      <c r="A3" s="1" t="s">
        <v>2241</v>
      </c>
      <c r="B3" t="s">
        <v>2242</v>
      </c>
    </row>
    <row r="4" spans="1:7" x14ac:dyDescent="0.3">
      <c r="A4" s="1" t="s">
        <v>2243</v>
      </c>
      <c r="B4">
        <v>5</v>
      </c>
    </row>
    <row r="5" spans="1:7" x14ac:dyDescent="0.3">
      <c r="A5" s="1" t="s">
        <v>2244</v>
      </c>
      <c r="B5">
        <v>5</v>
      </c>
    </row>
    <row r="6" spans="1:7" x14ac:dyDescent="0.3">
      <c r="A6" s="1" t="s">
        <v>2245</v>
      </c>
      <c r="B6" t="s">
        <v>2246</v>
      </c>
    </row>
    <row r="7" spans="1:7" x14ac:dyDescent="0.3">
      <c r="A7" s="1" t="s">
        <v>2247</v>
      </c>
      <c r="B7" t="s">
        <v>2248</v>
      </c>
      <c r="C7">
        <v>1</v>
      </c>
    </row>
    <row r="8" spans="1:7" x14ac:dyDescent="0.3">
      <c r="A8" s="1" t="s">
        <v>2249</v>
      </c>
      <c r="B8" t="s">
        <v>2248</v>
      </c>
      <c r="C8">
        <v>2</v>
      </c>
    </row>
    <row r="9" spans="1:7" x14ac:dyDescent="0.3">
      <c r="A9" s="1" t="s">
        <v>2250</v>
      </c>
      <c r="B9" t="s">
        <v>1911</v>
      </c>
      <c r="C9" t="s">
        <v>1913</v>
      </c>
      <c r="D9" t="s">
        <v>1914</v>
      </c>
      <c r="E9" t="s">
        <v>1915</v>
      </c>
      <c r="F9" t="s">
        <v>1916</v>
      </c>
      <c r="G9" t="s">
        <v>2251</v>
      </c>
    </row>
    <row r="10" spans="1:7" x14ac:dyDescent="0.3">
      <c r="A10" s="1" t="s">
        <v>2252</v>
      </c>
      <c r="B10">
        <v>1442</v>
      </c>
      <c r="C10">
        <v>0</v>
      </c>
      <c r="D10">
        <v>0</v>
      </c>
    </row>
    <row r="11" spans="1:7" x14ac:dyDescent="0.3">
      <c r="A11" s="1" t="s">
        <v>2253</v>
      </c>
      <c r="B11" t="s">
        <v>2254</v>
      </c>
      <c r="C11">
        <v>3</v>
      </c>
    </row>
    <row r="12" spans="1:7" x14ac:dyDescent="0.3">
      <c r="A12" s="1" t="s">
        <v>2255</v>
      </c>
      <c r="B12" t="s">
        <v>2254</v>
      </c>
      <c r="C12">
        <v>3</v>
      </c>
    </row>
    <row r="13" spans="1:7" x14ac:dyDescent="0.3">
      <c r="A13" s="1" t="s">
        <v>2256</v>
      </c>
      <c r="B13" t="s">
        <v>2254</v>
      </c>
      <c r="C13">
        <v>2</v>
      </c>
    </row>
    <row r="14" spans="1:7" x14ac:dyDescent="0.3">
      <c r="A14" s="1" t="s">
        <v>2257</v>
      </c>
      <c r="B14" t="s">
        <v>2248</v>
      </c>
      <c r="C14">
        <v>5</v>
      </c>
    </row>
    <row r="15" spans="1:7" x14ac:dyDescent="0.3">
      <c r="A15" s="1" t="s">
        <v>2258</v>
      </c>
      <c r="B15" t="s">
        <v>612</v>
      </c>
      <c r="C15" t="s">
        <v>2259</v>
      </c>
      <c r="D15" t="s">
        <v>2259</v>
      </c>
      <c r="E15" t="s">
        <v>2259</v>
      </c>
      <c r="F15">
        <v>1</v>
      </c>
    </row>
    <row r="16" spans="1:7" x14ac:dyDescent="0.3">
      <c r="A16" s="1" t="s">
        <v>2260</v>
      </c>
      <c r="B16">
        <v>11</v>
      </c>
      <c r="C16">
        <v>12</v>
      </c>
    </row>
    <row r="17" spans="1:13" x14ac:dyDescent="0.3">
      <c r="A17" s="1" t="s">
        <v>2261</v>
      </c>
      <c r="B17">
        <v>0</v>
      </c>
      <c r="C17">
        <v>50</v>
      </c>
      <c r="D17">
        <v>16</v>
      </c>
      <c r="E17">
        <v>60</v>
      </c>
      <c r="F17">
        <v>60</v>
      </c>
      <c r="G17">
        <v>60</v>
      </c>
      <c r="H17">
        <v>94</v>
      </c>
      <c r="I17">
        <v>94</v>
      </c>
      <c r="J17">
        <v>94</v>
      </c>
      <c r="K17">
        <v>0</v>
      </c>
      <c r="L17">
        <v>0</v>
      </c>
      <c r="M17">
        <v>0</v>
      </c>
    </row>
    <row r="18" spans="1:13" x14ac:dyDescent="0.3">
      <c r="A18" s="1" t="s">
        <v>2262</v>
      </c>
      <c r="B18">
        <v>12.5</v>
      </c>
      <c r="C18">
        <v>7.1</v>
      </c>
    </row>
    <row r="19" spans="1:13" x14ac:dyDescent="0.3">
      <c r="A19" s="1" t="s">
        <v>2263</v>
      </c>
    </row>
    <row r="20" spans="1:13" x14ac:dyDescent="0.3">
      <c r="A20" s="1" t="s">
        <v>2264</v>
      </c>
      <c r="B20" s="1" t="s">
        <v>2248</v>
      </c>
      <c r="C20">
        <v>1</v>
      </c>
    </row>
    <row r="21" spans="1:13" x14ac:dyDescent="0.3">
      <c r="A21" t="s">
        <v>2266</v>
      </c>
      <c r="B21" t="s">
        <v>2267</v>
      </c>
      <c r="C21" t="s">
        <v>2268</v>
      </c>
    </row>
    <row r="22" spans="1:13" x14ac:dyDescent="0.3">
      <c r="A22">
        <v>1</v>
      </c>
      <c r="B22" s="1" t="s">
        <v>2269</v>
      </c>
      <c r="C22" s="1" t="s">
        <v>2270</v>
      </c>
    </row>
    <row r="23" spans="1:13" x14ac:dyDescent="0.3">
      <c r="A23">
        <v>2</v>
      </c>
      <c r="B23" s="1" t="s">
        <v>2271</v>
      </c>
      <c r="C23" s="1" t="s">
        <v>2272</v>
      </c>
    </row>
    <row r="24" spans="1:13" x14ac:dyDescent="0.3">
      <c r="A24">
        <v>3</v>
      </c>
      <c r="B24" s="1" t="s">
        <v>2273</v>
      </c>
      <c r="C24" s="1" t="s">
        <v>2274</v>
      </c>
    </row>
    <row r="25" spans="1:13" x14ac:dyDescent="0.3">
      <c r="A25">
        <v>4</v>
      </c>
      <c r="B25" s="1" t="s">
        <v>2275</v>
      </c>
      <c r="C25" s="1" t="s">
        <v>2276</v>
      </c>
    </row>
    <row r="26" spans="1:13" x14ac:dyDescent="0.3">
      <c r="A26">
        <v>5</v>
      </c>
      <c r="B26" s="1" t="s">
        <v>2277</v>
      </c>
      <c r="C26" s="1" t="s">
        <v>52</v>
      </c>
    </row>
    <row r="27" spans="1:13" x14ac:dyDescent="0.3">
      <c r="A27">
        <v>6</v>
      </c>
      <c r="B27" s="1" t="s">
        <v>2278</v>
      </c>
      <c r="C27" s="1" t="s">
        <v>52</v>
      </c>
    </row>
    <row r="28" spans="1:13" x14ac:dyDescent="0.3">
      <c r="A28">
        <v>7</v>
      </c>
      <c r="B28" s="1" t="s">
        <v>2279</v>
      </c>
      <c r="C28" s="1" t="s">
        <v>52</v>
      </c>
    </row>
    <row r="29" spans="1:13" x14ac:dyDescent="0.3">
      <c r="A29">
        <v>8</v>
      </c>
      <c r="B29" s="1" t="s">
        <v>531</v>
      </c>
      <c r="C29" s="1" t="s">
        <v>52</v>
      </c>
    </row>
    <row r="30" spans="1:13" x14ac:dyDescent="0.3">
      <c r="A30">
        <v>9</v>
      </c>
      <c r="B30" s="1" t="s">
        <v>531</v>
      </c>
      <c r="C30" s="1" t="s">
        <v>52</v>
      </c>
    </row>
    <row r="43" spans="1:2" x14ac:dyDescent="0.3">
      <c r="A43" t="s">
        <v>2265</v>
      </c>
      <c r="B43">
        <v>1234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11</vt:i4>
      </vt:variant>
    </vt:vector>
  </HeadingPairs>
  <TitlesOfParts>
    <vt:vector size="20" baseType="lpstr">
      <vt:lpstr>갑지</vt:lpstr>
      <vt:lpstr>원가</vt:lpstr>
      <vt:lpstr>공종별집계표</vt:lpstr>
      <vt:lpstr>공종별내역서</vt:lpstr>
      <vt:lpstr>일위대가목록</vt:lpstr>
      <vt:lpstr>일위대가</vt:lpstr>
      <vt:lpstr>단가대비표</vt:lpstr>
      <vt:lpstr> 공사설정 </vt:lpstr>
      <vt:lpstr>Sheet1</vt:lpstr>
      <vt:lpstr>공종별내역서!Print_Area</vt:lpstr>
      <vt:lpstr>공종별집계표!Print_Area</vt:lpstr>
      <vt:lpstr>단가대비표!Print_Area</vt:lpstr>
      <vt:lpstr>원가!Print_Area</vt:lpstr>
      <vt:lpstr>일위대가!Print_Area</vt:lpstr>
      <vt:lpstr>일위대가목록!Print_Area</vt:lpstr>
      <vt:lpstr>공종별내역서!Print_Titles</vt:lpstr>
      <vt:lpstr>공종별집계표!Print_Titles</vt:lpstr>
      <vt:lpstr>단가대비표!Print_Titles</vt:lpstr>
      <vt:lpstr>일위대가!Print_Titles</vt:lpstr>
      <vt:lpstr>일위대가목록!Print_Titles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821068090115</dc:creator>
  <cp:lastModifiedBy>user</cp:lastModifiedBy>
  <cp:lastPrinted>2026-09-02T08:44:35Z</cp:lastPrinted>
  <dcterms:created xsi:type="dcterms:W3CDTF">2026-09-01T07:29:19Z</dcterms:created>
  <dcterms:modified xsi:type="dcterms:W3CDTF">2026-09-16T07:10:27Z</dcterms:modified>
</cp:coreProperties>
</file>