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계약업무\01.공사현황\01.공사대장\13. 2026년 공사\도시계획과\원주천 교량(월운정교) 야간경관 개선 경관조명 설치공사\"/>
    </mc:Choice>
  </mc:AlternateContent>
  <xr:revisionPtr revIDLastSave="0" documentId="8_{C4B1F5F9-17CF-404A-9C0A-371E6EE6BDC1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갑지" sheetId="13" state="hidden" r:id="rId1"/>
    <sheet name="전기원가" sheetId="12" state="hidden" r:id="rId2"/>
    <sheet name="공종별집계표" sheetId="11" state="hidden" r:id="rId3"/>
    <sheet name="공종별내역서" sheetId="10" r:id="rId4"/>
    <sheet name="일위대가목록" sheetId="9" state="hidden" r:id="rId5"/>
    <sheet name="일위대가" sheetId="8" state="hidden" r:id="rId6"/>
    <sheet name="중기단가목록" sheetId="7" state="hidden" r:id="rId7"/>
    <sheet name="중기단가산출서" sheetId="6" state="hidden" r:id="rId8"/>
    <sheet name="공량산출근거서_일위대가" sheetId="4" state="hidden" r:id="rId9"/>
    <sheet name="단가대비표" sheetId="5" state="hidden" r:id="rId10"/>
    <sheet name="공량설정_일위대가" sheetId="3" state="hidden" r:id="rId11"/>
    <sheet name=" 공사설정 " sheetId="2" state="hidden" r:id="rId12"/>
    <sheet name="Sheet1" sheetId="1" state="hidden" r:id="rId13"/>
  </sheets>
  <definedNames>
    <definedName name="_">#REF!</definedName>
    <definedName name="___A100000">#REF!</definedName>
    <definedName name="___A69999">#REF!</definedName>
    <definedName name="___A99999">#REF!</definedName>
    <definedName name="___AYA97">#REF!</definedName>
    <definedName name="___AYA98">#REF!</definedName>
    <definedName name="___AYE97">#REF!</definedName>
    <definedName name="___AYE98">#REF!</definedName>
    <definedName name="___bar10">#REF!</definedName>
    <definedName name="___bar13">#REF!</definedName>
    <definedName name="___bar16">#REF!</definedName>
    <definedName name="___bar19">#REF!</definedName>
    <definedName name="___bar22">#REF!</definedName>
    <definedName name="___bar25">#REF!</definedName>
    <definedName name="___bar29">#REF!</definedName>
    <definedName name="___bar32">#REF!</definedName>
    <definedName name="___COM1">#N/A</definedName>
    <definedName name="___dia35">#REF!</definedName>
    <definedName name="___EYA99">#REF!</definedName>
    <definedName name="___EYE99">#REF!</definedName>
    <definedName name="___EYE999">#REF!</definedName>
    <definedName name="___faf98">#REF!</definedName>
    <definedName name="___HOY97">#REF!</definedName>
    <definedName name="___IJ66980">#REF!</definedName>
    <definedName name="___pa1">#REF!</definedName>
    <definedName name="___pa2">#REF!</definedName>
    <definedName name="___phi1">#REF!</definedName>
    <definedName name="___phi3">#REF!</definedName>
    <definedName name="___PRT1">#N/A</definedName>
    <definedName name="___PRT2">#N/A</definedName>
    <definedName name="___PRT3">#N/A</definedName>
    <definedName name="___PRT4">#N/A</definedName>
    <definedName name="___PRT5">#N/A</definedName>
    <definedName name="___PRT6">#N/A</definedName>
    <definedName name="___PRT7">#N/A</definedName>
    <definedName name="___PRT8">#N/A</definedName>
    <definedName name="___PRT9">#N/A</definedName>
    <definedName name="___PYA001">#REF!</definedName>
    <definedName name="___PYA99">#REF!</definedName>
    <definedName name="___PYE99">#REF!</definedName>
    <definedName name="___qa1">#REF!</definedName>
    <definedName name="___ROM1">#N/A</definedName>
    <definedName name="___SBB1">#REF!</definedName>
    <definedName name="___SBB2">#REF!</definedName>
    <definedName name="___SBB3">#REF!</definedName>
    <definedName name="___SBB4">#REF!</definedName>
    <definedName name="___SBB5">#REF!</definedName>
    <definedName name="___SHH1">#REF!</definedName>
    <definedName name="___SHH2">#REF!</definedName>
    <definedName name="___SHH3">#REF!</definedName>
    <definedName name="___tbm1">#REF!</definedName>
    <definedName name="___Ted1">#REF!</definedName>
    <definedName name="___Ts1">#REF!</definedName>
    <definedName name="__A100000">#REF!</definedName>
    <definedName name="__A69999">#REF!</definedName>
    <definedName name="__A99999">#REF!</definedName>
    <definedName name="__AYA97">#REF!</definedName>
    <definedName name="__AYA98">#REF!</definedName>
    <definedName name="__AYE97">#REF!</definedName>
    <definedName name="__AYE98">#REF!</definedName>
    <definedName name="__bar10">#REF!</definedName>
    <definedName name="__bar13">#REF!</definedName>
    <definedName name="__bar16">#REF!</definedName>
    <definedName name="__bar19">#REF!</definedName>
    <definedName name="__bar22">#REF!</definedName>
    <definedName name="__bar25">#REF!</definedName>
    <definedName name="__bar29">#REF!</definedName>
    <definedName name="__bar32">#REF!</definedName>
    <definedName name="__COM1">#N/A</definedName>
    <definedName name="__dia35">#REF!</definedName>
    <definedName name="__EYA99">#REF!</definedName>
    <definedName name="__EYE99">#REF!</definedName>
    <definedName name="__EYE999">#REF!</definedName>
    <definedName name="__faf98">#REF!</definedName>
    <definedName name="__HOY97">#REF!</definedName>
    <definedName name="__IJ66980">#REF!</definedName>
    <definedName name="__pa1">#REF!</definedName>
    <definedName name="__pa2">#REF!</definedName>
    <definedName name="__phi1">#REF!</definedName>
    <definedName name="__phi3">#REF!</definedName>
    <definedName name="__PRT1">#N/A</definedName>
    <definedName name="__PRT2">#N/A</definedName>
    <definedName name="__PRT3">#N/A</definedName>
    <definedName name="__PRT4">#N/A</definedName>
    <definedName name="__PRT5">#N/A</definedName>
    <definedName name="__PRT6">#N/A</definedName>
    <definedName name="__PRT7">#N/A</definedName>
    <definedName name="__PRT8">#N/A</definedName>
    <definedName name="__PRT9">#N/A</definedName>
    <definedName name="__PYA001">#REF!</definedName>
    <definedName name="__PYA99">#REF!</definedName>
    <definedName name="__PYE99">#REF!</definedName>
    <definedName name="__qa1">#REF!</definedName>
    <definedName name="__ROM1">#N/A</definedName>
    <definedName name="__SBB1">#REF!</definedName>
    <definedName name="__SBB2">#REF!</definedName>
    <definedName name="__SBB3">#REF!</definedName>
    <definedName name="__SBB4">#REF!</definedName>
    <definedName name="__SBB5">#REF!</definedName>
    <definedName name="__SHH1">#REF!</definedName>
    <definedName name="__SHH2">#REF!</definedName>
    <definedName name="__SHH3">#REF!</definedName>
    <definedName name="__tbm1">#REF!</definedName>
    <definedName name="__Ted1">#REF!</definedName>
    <definedName name="__Ts1">#REF!</definedName>
    <definedName name="_1">#N/A</definedName>
    <definedName name="_1.8_2.7_____0.9_2.8_____0.9_0.7">#REF!</definedName>
    <definedName name="_2">#N/A</definedName>
    <definedName name="_3">#N/A</definedName>
    <definedName name="_3_1._총투자사업비">#REF!</definedName>
    <definedName name="_3_5">#REF!</definedName>
    <definedName name="_3¤§¤_¤¡" hidden="1">{#N/A,#N/A,FALSE,"Sheet1"}</definedName>
    <definedName name="_4">#N/A</definedName>
    <definedName name="_4_3._에너지절약을_위한_개선안">#REF!</definedName>
    <definedName name="_5">#N/A</definedName>
    <definedName name="_6">#N/A</definedName>
    <definedName name="_6wrn.Ã¶°ñÁý°èÇ_._.5Ä­." hidden="1">{#N/A,#N/A,FALSE,"Sheet1"}</definedName>
    <definedName name="_7">#N/A</definedName>
    <definedName name="_8">#N/A</definedName>
    <definedName name="_9">#N/A</definedName>
    <definedName name="_99_상반기시중노임">#REF!</definedName>
    <definedName name="_99_하반기시중노임">#REF!</definedName>
    <definedName name="_A100000">#REF!</definedName>
    <definedName name="_A69999">#REF!</definedName>
    <definedName name="_A99999">#REF!</definedName>
    <definedName name="_AYA97">#REF!</definedName>
    <definedName name="_AYA98">#REF!</definedName>
    <definedName name="_AYE97">#REF!</definedName>
    <definedName name="_AYE98">#REF!</definedName>
    <definedName name="_bar10">#REF!</definedName>
    <definedName name="_bar13">#REF!</definedName>
    <definedName name="_bar16">#REF!</definedName>
    <definedName name="_bar19">#REF!</definedName>
    <definedName name="_bar22">#REF!</definedName>
    <definedName name="_bar25">#REF!</definedName>
    <definedName name="_bar29">#REF!</definedName>
    <definedName name="_bar32">#REF!</definedName>
    <definedName name="_COM1">#N/A</definedName>
    <definedName name="_dia35">#REF!</definedName>
    <definedName name="_EYA99">#REF!</definedName>
    <definedName name="_EYE99">#REF!</definedName>
    <definedName name="_EYE999">#REF!</definedName>
    <definedName name="_faf98">#REF!</definedName>
    <definedName name="_Fill" localSheetId="1" hidden="1">#REF!</definedName>
    <definedName name="_Fill" hidden="1">#REF!</definedName>
    <definedName name="_xlnm._FilterDatabase" localSheetId="1" hidden="1">#REF!</definedName>
    <definedName name="_xlnm._FilterDatabase" hidden="1">#REF!</definedName>
    <definedName name="_HOY97">#REF!</definedName>
    <definedName name="_IJ66980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kfkf" localSheetId="1" hidden="1">#REF!</definedName>
    <definedName name="_kfkf" hidden="1">#REF!</definedName>
    <definedName name="_Order1" hidden="1">255</definedName>
    <definedName name="_Order2" hidden="1">255</definedName>
    <definedName name="_pa1">#REF!</definedName>
    <definedName name="_pa2">#REF!</definedName>
    <definedName name="_Parse_In" hidden="1">#REF!</definedName>
    <definedName name="_phi1">#REF!</definedName>
    <definedName name="_phi3">#REF!</definedName>
    <definedName name="_PRT1">#N/A</definedName>
    <definedName name="_PRT2">#N/A</definedName>
    <definedName name="_PRT3">#N/A</definedName>
    <definedName name="_PRT4">#N/A</definedName>
    <definedName name="_PRT5">#N/A</definedName>
    <definedName name="_PRT6">#N/A</definedName>
    <definedName name="_PRT7">#N/A</definedName>
    <definedName name="_PRT8">#N/A</definedName>
    <definedName name="_PRT9">#N/A</definedName>
    <definedName name="_PYA001">#REF!</definedName>
    <definedName name="_PYA99">#REF!</definedName>
    <definedName name="_PYE99">#REF!</definedName>
    <definedName name="_qa1">#REF!</definedName>
    <definedName name="_Regression_Int" hidden="1">1</definedName>
    <definedName name="_ROM1">#N/A</definedName>
    <definedName name="_SBB1">#REF!</definedName>
    <definedName name="_SBB2">#REF!</definedName>
    <definedName name="_SBB3">#REF!</definedName>
    <definedName name="_SBB4">#REF!</definedName>
    <definedName name="_SBB5">#REF!</definedName>
    <definedName name="_SHH1">#REF!</definedName>
    <definedName name="_SHH2">#REF!</definedName>
    <definedName name="_SHH3">#REF!</definedName>
    <definedName name="_Sort" localSheetId="1" hidden="1">#REF!</definedName>
    <definedName name="_Sort" hidden="1">#REF!</definedName>
    <definedName name="_tbm1">#REF!</definedName>
    <definedName name="_Ted1">#REF!</definedName>
    <definedName name="_Ts1">#REF!</definedName>
    <definedName name="_woogi" localSheetId="1" hidden="1">#REF!</definedName>
    <definedName name="_woogi" hidden="1">#REF!</definedName>
    <definedName name="_woogi2" localSheetId="1" hidden="1">#REF!</definedName>
    <definedName name="_woogi2" hidden="1">#REF!</definedName>
    <definedName name="_woogi24" localSheetId="1" hidden="1">#REF!</definedName>
    <definedName name="_woogi24" hidden="1">#REF!</definedName>
    <definedName name="_woogi3" localSheetId="1" hidden="1">#REF!</definedName>
    <definedName name="_woogi3" hidden="1">#REF!</definedName>
    <definedName name="_건축목공">#REF!</definedName>
    <definedName name="_재ㅐ햐" localSheetId="1" hidden="1">#REF!</definedName>
    <definedName name="_재ㅐ햐" hidden="1">#REF!</definedName>
    <definedName name="\1">#REF!</definedName>
    <definedName name="\a">#REF!</definedName>
    <definedName name="\aa">#REF!</definedName>
    <definedName name="\c">#REF!</definedName>
    <definedName name="\d">#REF!</definedName>
    <definedName name="\e">#REF!</definedName>
    <definedName name="\f">#REF!</definedName>
    <definedName name="\l">#REF!</definedName>
    <definedName name="\m">#REF!</definedName>
    <definedName name="\n">#N/A</definedName>
    <definedName name="\o">#N/A</definedName>
    <definedName name="\p">#REF!</definedName>
    <definedName name="\P1">#REF!</definedName>
    <definedName name="\q">#REF!</definedName>
    <definedName name="\r">#N/A</definedName>
    <definedName name="\s">#N/A</definedName>
    <definedName name="\t">#N/A</definedName>
    <definedName name="\w">#N/A</definedName>
    <definedName name="\x">#REF!</definedName>
    <definedName name="\y">#N/A</definedName>
    <definedName name="\z">#REF!</definedName>
    <definedName name="a">#REF!</definedName>
    <definedName name="a0">#REF!</definedName>
    <definedName name="A1111111">#REF!</definedName>
    <definedName name="A1xc2">#REF!</definedName>
    <definedName name="aaa" hidden="1">"41JLQUL0YNPVK3OX98UIGJGNP"</definedName>
    <definedName name="aaa.">#REF!</definedName>
    <definedName name="aaaaa" localSheetId="1" hidden="1">{#N/A,#N/A,FALSE,"조골재"}</definedName>
    <definedName name="aaaaa" hidden="1">{#N/A,#N/A,FALSE,"조골재"}</definedName>
    <definedName name="aaaaaaaaaa" localSheetId="1" hidden="1">{#N/A,#N/A,FALSE,"운반시간"}</definedName>
    <definedName name="aaaaaaaaaa" hidden="1">{#N/A,#N/A,FALSE,"운반시간"}</definedName>
    <definedName name="AAPRT1">#N/A</definedName>
    <definedName name="AAPRT2">#N/A</definedName>
    <definedName name="AAPRT3">#N/A</definedName>
    <definedName name="AAPRT4">#N/A</definedName>
    <definedName name="ac">#REF!</definedName>
    <definedName name="AccessDatabase" hidden="1">"E:\WORK\VISUAL\MIRAE\LOADSYS\LoadDB.mdb"</definedName>
    <definedName name="ACX" hidden="1">#REF!</definedName>
    <definedName name="Ag">#REF!</definedName>
    <definedName name="AHU">#REF!</definedName>
    <definedName name="AHUFAN">#REF!</definedName>
    <definedName name="AHWL">#REF!</definedName>
    <definedName name="ALPA">#REF!</definedName>
    <definedName name="alpha3">#REF!</definedName>
    <definedName name="alslsdkjfjs" hidden="1">#REF!</definedName>
    <definedName name="anscount" hidden="1">1</definedName>
    <definedName name="as">#N/A</definedName>
    <definedName name="ASB">#REF!</definedName>
    <definedName name="ascon1">#REF!</definedName>
    <definedName name="ascon2">#REF!</definedName>
    <definedName name="ASL">#REF!</definedName>
    <definedName name="ASS">#REF!</definedName>
    <definedName name="AST">#REF!</definedName>
    <definedName name="A삼">#REF!</definedName>
    <definedName name="A이">#REF!</definedName>
    <definedName name="A일">#REF!</definedName>
    <definedName name="b">#REF!</definedName>
    <definedName name="B.1">#REF!</definedName>
    <definedName name="B.2">#REF!</definedName>
    <definedName name="B.3">#REF!</definedName>
    <definedName name="B.4">#REF!</definedName>
    <definedName name="B18㎝">#REF!</definedName>
    <definedName name="B1B">#REF!</definedName>
    <definedName name="B20㎝">#REF!</definedName>
    <definedName name="B25㎝">#REF!</definedName>
    <definedName name="B2B">#REF!</definedName>
    <definedName name="B30㎝">#REF!</definedName>
    <definedName name="B3B">#REF!</definedName>
    <definedName name="B4B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B">#REF!</definedName>
    <definedName name="bba">#REF!</definedName>
    <definedName name="bd">#REF!</definedName>
    <definedName name="be">#REF!</definedName>
    <definedName name="BETA">#REF!</definedName>
    <definedName name="beta5">#REF!</definedName>
    <definedName name="beta6">#REF!</definedName>
    <definedName name="bf">#REF!</definedName>
    <definedName name="B이">#REF!</definedName>
    <definedName name="B일">#REF!</definedName>
    <definedName name="B제로">#REF!</definedName>
    <definedName name="CCC">#REF!</definedName>
    <definedName name="cccc">#REF!</definedName>
    <definedName name="CH">#REF!</definedName>
    <definedName name="Cm">#REF!</definedName>
    <definedName name="CNF">#REF!</definedName>
    <definedName name="CODE">#REF!</definedName>
    <definedName name="COLUMN_A">#REF!</definedName>
    <definedName name="COM">#N/A</definedName>
    <definedName name="CON_1">#REF!</definedName>
    <definedName name="CON_11">#REF!</definedName>
    <definedName name="CON_3">#REF!</definedName>
    <definedName name="CON_31">#REF!</definedName>
    <definedName name="conc단위중량">#REF!</definedName>
    <definedName name="COND_1">#REF!</definedName>
    <definedName name="COND_3">#REF!</definedName>
    <definedName name="COND_31">#REF!</definedName>
    <definedName name="COPING_W">#REF!</definedName>
    <definedName name="CPU_시험기사">#REF!</definedName>
    <definedName name="CPU시험사001">#REF!</definedName>
    <definedName name="CPU시험사002">#REF!</definedName>
    <definedName name="CPU시험사011">#REF!</definedName>
    <definedName name="CPU시험사982">#REF!</definedName>
    <definedName name="CPU시험사991">#REF!</definedName>
    <definedName name="CPU시험사992">#REF!</definedName>
    <definedName name="_xlnm.Criteria">#REF!</definedName>
    <definedName name="CURRENT_1">#REF!</definedName>
    <definedName name="CURRENT_2">#REF!</definedName>
    <definedName name="CURRENT_3">#REF!</definedName>
    <definedName name="D">#REF!</definedName>
    <definedName name="D.1">#REF!</definedName>
    <definedName name="D.2">#REF!</definedName>
    <definedName name="DA">BlankMacro1</definedName>
    <definedName name="DANGA">#REF!,#REF!</definedName>
    <definedName name="_xlnm.Database">#REF!</definedName>
    <definedName name="database2">#REF!</definedName>
    <definedName name="dataww" localSheetId="1" hidden="1">#REF!</definedName>
    <definedName name="dataww" hidden="1">#REF!</definedName>
    <definedName name="date">#REF!</definedName>
    <definedName name="DD">BlankMacro1</definedName>
    <definedName name="ddd">#REF!</definedName>
    <definedName name="ddddd" hidden="1">#REF!</definedName>
    <definedName name="DDF">BlankMacro1</definedName>
    <definedName name="DEA">#REF!</definedName>
    <definedName name="delta3">#REF!</definedName>
    <definedName name="delta4">#REF!</definedName>
    <definedName name="delta5">#REF!</definedName>
    <definedName name="delta6">#REF!</definedName>
    <definedName name="DFASDF" hidden="1">#REF!</definedName>
    <definedName name="dfasdfas">#REF!</definedName>
    <definedName name="DISP매출">#REF!</definedName>
    <definedName name="DISP손익">#REF!</definedName>
    <definedName name="DISP손익율">#REF!</definedName>
    <definedName name="DISTANCE">#REF!</definedName>
    <definedName name="DKJFL">BlankMacro1</definedName>
    <definedName name="ds">#REF!</definedName>
    <definedName name="dsaf" localSheetId="1" hidden="1">{#N/A,#N/A,FALSE,"조골재"}</definedName>
    <definedName name="dsaf" hidden="1">{#N/A,#N/A,FALSE,"조골재"}</definedName>
    <definedName name="DSF" localSheetId="1" hidden="1">{#N/A,#N/A,FALSE,"골재소요량";#N/A,#N/A,FALSE,"골재소요량"}</definedName>
    <definedName name="DSF" hidden="1">{#N/A,#N/A,FALSE,"골재소요량";#N/A,#N/A,FALSE,"골재소요량"}</definedName>
    <definedName name="E_IV">#REF!</definedName>
    <definedName name="EA">#REF!</definedName>
    <definedName name="Ec">#REF!</definedName>
    <definedName name="eee" localSheetId="1" hidden="1">{#N/A,#N/A,FALSE,"2~8번"}</definedName>
    <definedName name="eee" hidden="1">{#N/A,#N/A,FALSE,"2~8번"}</definedName>
    <definedName name="ert">#REF!</definedName>
    <definedName name="Es">#REF!</definedName>
    <definedName name="EXR">#REF!</definedName>
    <definedName name="_xlnm.Extract">#REF!</definedName>
    <definedName name="fb">#REF!</definedName>
    <definedName name="fc">#REF!</definedName>
    <definedName name="FEEL">#REF!</definedName>
    <definedName name="ff" hidden="1">#REF!</definedName>
    <definedName name="ffffff">#REF!</definedName>
    <definedName name="FG">BlankMacro1</definedName>
    <definedName name="fl">#REF!</definedName>
    <definedName name="FOUND_A">#REF!</definedName>
    <definedName name="FOUND_H">#REF!</definedName>
    <definedName name="FR8_1C">#REF!</definedName>
    <definedName name="FR8_2C">#REF!</definedName>
    <definedName name="FR8_3C">#REF!</definedName>
    <definedName name="FR8_4C">#REF!</definedName>
    <definedName name="F이">#REF!</definedName>
    <definedName name="F일">#REF!</definedName>
    <definedName name="g">#REF!</definedName>
    <definedName name="GEMCO" localSheetId="1" hidden="1">#REF!</definedName>
    <definedName name="GEMCO" hidden="1">#REF!</definedName>
    <definedName name="gg">#N/A</definedName>
    <definedName name="ggh">#REF!</definedName>
    <definedName name="GHP" hidden="1">{#N/A,#N/A,FALSE,"Sheet1"}</definedName>
    <definedName name="GO">#REF!</definedName>
    <definedName name="GROUND">#REF!</definedName>
    <definedName name="gt">#REF!</definedName>
    <definedName name="H">#REF!</definedName>
    <definedName name="H.1">#REF!</definedName>
    <definedName name="H.10">#REF!</definedName>
    <definedName name="H.2">#REF!</definedName>
    <definedName name="H.3">#REF!</definedName>
    <definedName name="H.4">#REF!</definedName>
    <definedName name="H.5">#REF!</definedName>
    <definedName name="H.6">#REF!</definedName>
    <definedName name="H.7">#REF!</definedName>
    <definedName name="H.8">#REF!</definedName>
    <definedName name="H.9">#REF!</definedName>
    <definedName name="H_W_설치기사">#REF!</definedName>
    <definedName name="H_W_시험기사">#REF!</definedName>
    <definedName name="H1.0m이하">#REF!</definedName>
    <definedName name="H1.2m">#REF!</definedName>
    <definedName name="H1.5m">#REF!</definedName>
    <definedName name="H1.8m">#REF!</definedName>
    <definedName name="H1H">#REF!</definedName>
    <definedName name="H2.0m">#REF!</definedName>
    <definedName name="H2.5m">#REF!</definedName>
    <definedName name="H2H">#REF!</definedName>
    <definedName name="H3.0m">#REF!</definedName>
    <definedName name="H3.5m">#REF!</definedName>
    <definedName name="H3H">#REF!</definedName>
    <definedName name="H4.0m">#REF!</definedName>
    <definedName name="H4.5m">#REF!</definedName>
    <definedName name="H4H">#REF!</definedName>
    <definedName name="H5.0m">#REF!</definedName>
    <definedName name="ha">#REF!</definedName>
    <definedName name="hardwar" localSheetId="1" hidden="1">#REF!</definedName>
    <definedName name="hardwar" hidden="1">#REF!</definedName>
    <definedName name="hb">#REF!</definedName>
    <definedName name="he">#REF!</definedName>
    <definedName name="HH">#REF!</definedName>
    <definedName name="hha">#REF!</definedName>
    <definedName name="hhb">#REF!</definedName>
    <definedName name="hhc">#REF!</definedName>
    <definedName name="HTML_CodePage" hidden="1">949</definedName>
    <definedName name="HTML_Control" localSheetId="1" hidden="1">{"'건축내역'!$A$1:$L$413"}</definedName>
    <definedName name="HTML_Control" hidden="1">{"'건축내역'!$A$1:$L$413"}</definedName>
    <definedName name="HTML_Description" hidden="1">""</definedName>
    <definedName name="HTML_Email" hidden="1">""</definedName>
    <definedName name="HTML_Header" hidden="1">"건축내역"</definedName>
    <definedName name="HTML_LastUpdate" hidden="1">"00-11-13"</definedName>
    <definedName name="HTML_LineAfter" hidden="1">FALSE</definedName>
    <definedName name="HTML_LineBefore" hidden="1">FALSE</definedName>
    <definedName name="HTML_Name" hidden="1">"HongJin Agriculture Korea"</definedName>
    <definedName name="HTML_OBDlg2" hidden="1">TRUE</definedName>
    <definedName name="HTML_OBDlg4" hidden="1">TRUE</definedName>
    <definedName name="HTML_OS" hidden="1">0</definedName>
    <definedName name="HTML_PathFile" hidden="1">"C:\001WORK\MyHTML.htm"</definedName>
    <definedName name="HTML_Title" hidden="1">"cost2010"</definedName>
    <definedName name="HTML1_1" hidden="1">"'[97선풍기.xls]`97FAN 이동'!$B$1:$R$28"</definedName>
    <definedName name="HTML1_10" hidden="1">""</definedName>
    <definedName name="HTML1_11" hidden="1">1</definedName>
    <definedName name="HTML1_12" hidden="1">"C:\data\JSCH\FAN.htm"</definedName>
    <definedName name="HTML1_2" hidden="1">1</definedName>
    <definedName name="HTML1_3" hidden="1">"97선풍기.xl"</definedName>
    <definedName name="HTML1_4" hidden="1">"`97FAN 이동"</definedName>
    <definedName name="HTML1_5" hidden="1">""</definedName>
    <definedName name="HTML1_6" hidden="1">-4146</definedName>
    <definedName name="HTML1_7" hidden="1">-4146</definedName>
    <definedName name="HTML1_8" hidden="1">"97-06-17"</definedName>
    <definedName name="HTML1_9" hidden="1">"정서채"</definedName>
    <definedName name="HTMLCount" hidden="1">1</definedName>
    <definedName name="HW설치사001">#REF!</definedName>
    <definedName name="HW설치사002">#REF!</definedName>
    <definedName name="HW설치사011">#REF!</definedName>
    <definedName name="HW설치사982">#REF!</definedName>
    <definedName name="HW설치사991">#REF!</definedName>
    <definedName name="HW설치사992">#REF!</definedName>
    <definedName name="HW시험사001">#REF!</definedName>
    <definedName name="HW시험사002">#REF!</definedName>
    <definedName name="HW시험사011">#REF!</definedName>
    <definedName name="HW시험사982">#REF!</definedName>
    <definedName name="HW시험사991">#REF!</definedName>
    <definedName name="HW시험사992">#REF!</definedName>
    <definedName name="H사">#REF!</definedName>
    <definedName name="H삼">#REF!</definedName>
    <definedName name="H이">#REF!</definedName>
    <definedName name="H일">#REF!</definedName>
    <definedName name="ID">#REF!,#REF!</definedName>
    <definedName name="Ig">#REF!</definedName>
    <definedName name="IL">#REF!</definedName>
    <definedName name="io">#REF!</definedName>
    <definedName name="ir_d3">#REF!</definedName>
    <definedName name="J">#N/A</definedName>
    <definedName name="JAERYO_Y">#N/A</definedName>
    <definedName name="JAIRYO">#N/A</definedName>
    <definedName name="JENS">#N/A</definedName>
    <definedName name="JENS1">#N/A</definedName>
    <definedName name="JENS2">#N/A</definedName>
    <definedName name="JENS3">#N/A</definedName>
    <definedName name="JENY">#N/A</definedName>
    <definedName name="JENY1">#N/A</definedName>
    <definedName name="JENY2">#N/A</definedName>
    <definedName name="JENY3">#N/A</definedName>
    <definedName name="JH">#REF!</definedName>
    <definedName name="JJ">#REF!</definedName>
    <definedName name="JJJ">#REF!</definedName>
    <definedName name="jkl">#REF!</definedName>
    <definedName name="K">#REF!</definedName>
    <definedName name="K2_">#REF!</definedName>
    <definedName name="Ka일">#REF!</definedName>
    <definedName name="Ka투">#REF!</definedName>
    <definedName name="Kea">#REF!</definedName>
    <definedName name="Kh">#REF!</definedName>
    <definedName name="KK">#REF!</definedName>
    <definedName name="kkk">#REF!</definedName>
    <definedName name="kkn">#REF!</definedName>
    <definedName name="Ko">#REF!</definedName>
    <definedName name="ktf" localSheetId="1" hidden="1">#REF!</definedName>
    <definedName name="ktf" hidden="1">#REF!</definedName>
    <definedName name="kty" localSheetId="1" hidden="1">#REF!</definedName>
    <definedName name="kty" hidden="1">#REF!</definedName>
    <definedName name="Kv">#REF!</definedName>
    <definedName name="L1L">#REF!</definedName>
    <definedName name="L2L">#REF!</definedName>
    <definedName name="L3L">#REF!</definedName>
    <definedName name="L4L">#REF!</definedName>
    <definedName name="La">#REF!</definedName>
    <definedName name="LH">#REF!</definedName>
    <definedName name="LH.4">#REF!</definedName>
    <definedName name="LH.7">#REF!</definedName>
    <definedName name="LINE">#N/A</definedName>
    <definedName name="LIVI매출">#REF!</definedName>
    <definedName name="LIVI손익">#REF!</definedName>
    <definedName name="LIVI손익율">#REF!</definedName>
    <definedName name="LL">#REF!</definedName>
    <definedName name="ls">#REF!</definedName>
    <definedName name="Lu">#REF!</definedName>
    <definedName name="M">#REF!</definedName>
    <definedName name="MB.1">#REF!</definedName>
    <definedName name="MB.2">#REF!</definedName>
    <definedName name="MCB">#REF!</definedName>
    <definedName name="MCCB_AF1">#REF!</definedName>
    <definedName name="MCCB_AF2">#REF!</definedName>
    <definedName name="MCH">#REF!</definedName>
    <definedName name="MH">#REF!</definedName>
    <definedName name="MJU">#REF!</definedName>
    <definedName name="MO">#REF!</definedName>
    <definedName name="MONEY">#REF!,#REF!</definedName>
    <definedName name="MOO">#REF!</definedName>
    <definedName name="MOTER_1">#REF!</definedName>
    <definedName name="MOTER_11">#REF!</definedName>
    <definedName name="MOTER_3">#REF!</definedName>
    <definedName name="MOTER_31">#REF!</definedName>
    <definedName name="MULT매출">#REF!</definedName>
    <definedName name="MULT손익">#REF!</definedName>
    <definedName name="MULT손익율">#REF!</definedName>
    <definedName name="MYB.1">#REF!</definedName>
    <definedName name="MYB.2">#REF!</definedName>
    <definedName name="MYH">#REF!</definedName>
    <definedName name="n">#REF!</definedName>
    <definedName name="notch1">#REF!</definedName>
    <definedName name="notch2">#REF!</definedName>
    <definedName name="n이">#REF!</definedName>
    <definedName name="n이_1">#REF!</definedName>
    <definedName name="n이_2">#REF!</definedName>
    <definedName name="n일">#REF!</definedName>
    <definedName name="O">#REF!</definedName>
    <definedName name="oo">#REF!</definedName>
    <definedName name="OOO">#REF!</definedName>
    <definedName name="ooooo">#REF!</definedName>
    <definedName name="OP">#REF!</definedName>
    <definedName name="P_H2">#REF!</definedName>
    <definedName name="pa삼">#REF!</definedName>
    <definedName name="Pa오">#REF!</definedName>
    <definedName name="PBB">#REF!</definedName>
    <definedName name="PE">#REF!</definedName>
    <definedName name="PEA">#REF!</definedName>
    <definedName name="PEAK">#N/A</definedName>
    <definedName name="PF">#REF!</definedName>
    <definedName name="PG">#REF!</definedName>
    <definedName name="PH">#REF!</definedName>
    <definedName name="phi">#REF!</definedName>
    <definedName name="phib">#REF!</definedName>
    <definedName name="phiv">#REF!</definedName>
    <definedName name="PI">#REF!</definedName>
    <definedName name="pileD">#REF!</definedName>
    <definedName name="pileL">#REF!</definedName>
    <definedName name="PJ">#REF!</definedName>
    <definedName name="PK">#REF!</definedName>
    <definedName name="PM">#REF!</definedName>
    <definedName name="PO">#REF!</definedName>
    <definedName name="PP">#REF!</definedName>
    <definedName name="PPP">#REF!</definedName>
    <definedName name="PQ">#REF!</definedName>
    <definedName name="PR">#REF!</definedName>
    <definedName name="PRC">#REF!</definedName>
    <definedName name="PRICE">#N/A</definedName>
    <definedName name="prin">#REF!</definedName>
    <definedName name="_xlnm.Print_Area" localSheetId="8">공량산출근거서_일위대가!$A$1:$P$97</definedName>
    <definedName name="_xlnm.Print_Area" localSheetId="3">공종별내역서!$A$1:$M$195</definedName>
    <definedName name="_xlnm.Print_Area" localSheetId="2">공종별집계표!$A$1:$M$27</definedName>
    <definedName name="_xlnm.Print_Area" localSheetId="9">단가대비표!$A$1:$X$71</definedName>
    <definedName name="_xlnm.Print_Area" localSheetId="5">일위대가!$A$1:$M$205</definedName>
    <definedName name="_xlnm.Print_Area" localSheetId="4">일위대가목록!$A$1:$M$31</definedName>
    <definedName name="_xlnm.Print_Area" localSheetId="1">전기원가!$A$1:$L$37</definedName>
    <definedName name="_xlnm.Print_Area" localSheetId="6">중기단가목록!$A$1:$L$6</definedName>
    <definedName name="_xlnm.Print_Area" localSheetId="7">중기단가산출서!$A$1:$F$81</definedName>
    <definedName name="_xlnm.Print_Area">#REF!</definedName>
    <definedName name="Print_Area_MI">#REF!</definedName>
    <definedName name="PRINT_AREA_MI1">#REF!</definedName>
    <definedName name="Print_Area2">#REF!</definedName>
    <definedName name="print_title">#REF!</definedName>
    <definedName name="_xlnm.Print_Titles" localSheetId="8">공량산출근거서_일위대가!$1:$3</definedName>
    <definedName name="_xlnm.Print_Titles" localSheetId="3">공종별내역서!$1:$3</definedName>
    <definedName name="_xlnm.Print_Titles" localSheetId="2">공종별집계표!$1:$4</definedName>
    <definedName name="_xlnm.Print_Titles" localSheetId="9">단가대비표!$1:$4</definedName>
    <definedName name="_xlnm.Print_Titles" localSheetId="5">일위대가!$1:$3</definedName>
    <definedName name="_xlnm.Print_Titles" localSheetId="4">일위대가목록!$1:$3</definedName>
    <definedName name="_xlnm.Print_Titles" localSheetId="6">중기단가목록!$1:$3</definedName>
    <definedName name="_xlnm.Print_Titles" localSheetId="7">중기단가산출서!$1:$3</definedName>
    <definedName name="Print_Titles_MI">#REF!</definedName>
    <definedName name="PRT4_1">#N/A</definedName>
    <definedName name="PRT4_2">#N/A</definedName>
    <definedName name="PS">#REF!</definedName>
    <definedName name="PSS">#REF!</definedName>
    <definedName name="PTT">#REF!</definedName>
    <definedName name="PU">#REF!</definedName>
    <definedName name="PUU">#REF!</definedName>
    <definedName name="PV">#REF!</definedName>
    <definedName name="PYA00">#REF!</definedName>
    <definedName name="PYE00">#REF!</definedName>
    <definedName name="Q">#REF!</definedName>
    <definedName name="Q3WEE" localSheetId="1" hidden="1">{#N/A,#N/A,FALSE,"조골재"}</definedName>
    <definedName name="Q3WEE" hidden="1">{#N/A,#N/A,FALSE,"조골재"}</definedName>
    <definedName name="QA">#REF!</definedName>
    <definedName name="QB">#REF!</definedName>
    <definedName name="Qe앨">#REF!</definedName>
    <definedName name="qq">#REF!</definedName>
    <definedName name="qu">#REF!</definedName>
    <definedName name="q디">#REF!</definedName>
    <definedName name="q앨">#REF!</definedName>
    <definedName name="RAD">#REF!</definedName>
    <definedName name="_xlnm.Recorder">#REF!</definedName>
    <definedName name="RF">BlankMacro1</definedName>
    <definedName name="RFYIFIOYGOPIO" hidden="1">#REF!</definedName>
    <definedName name="RH.4">#REF!</definedName>
    <definedName name="RH.7">#REF!</definedName>
    <definedName name="RJRJ">BlankMacro1</definedName>
    <definedName name="RJRKJRKJR">BlankMacro1</definedName>
    <definedName name="RL">BlankMacro1</definedName>
    <definedName name="rla" hidden="1">{#N/A,#N/A,FALSE,"MASTER";#N/A,#N/A,FALSE,"매출1";#N/A,#N/A,FALSE,"매출2";#N/A,#N/A,FALSE,"투자5";#N/A,#N/A,FALSE,"손익(사업)";#N/A,#N/A,FALSE,"제조원가"}</definedName>
    <definedName name="RLTJD">BlankMacro1</definedName>
    <definedName name="Rl이">#REF!</definedName>
    <definedName name="Rl일">#REF!</definedName>
    <definedName name="ROM">#N/A</definedName>
    <definedName name="Royalty" localSheetId="1" hidden="1">{#N/A,#N/A,FALSE,"Sheet1"}</definedName>
    <definedName name="Royalty" hidden="1">{#N/A,#N/A,FALSE,"Sheet1"}</definedName>
    <definedName name="Royalty1">#REF!</definedName>
    <definedName name="RR">#REF!</definedName>
    <definedName name="RRR">#REF!</definedName>
    <definedName name="S_S_S">#N/A</definedName>
    <definedName name="S_W_시험기사">#REF!</definedName>
    <definedName name="S2L">#REF!</definedName>
    <definedName name="sangd">#REF!</definedName>
    <definedName name="sangEL">#REF!</definedName>
    <definedName name="sangL">#REF!</definedName>
    <definedName name="SAPBEXdnldView" hidden="1">"41JLQUL0YNPVK3OX98UIGJGNP"</definedName>
    <definedName name="SAPBEXsysID" hidden="1">"BWP"</definedName>
    <definedName name="sd" localSheetId="1" hidden="1">{#N/A,#N/A,FALSE,"전력간선"}</definedName>
    <definedName name="sd" hidden="1">{#N/A,#N/A,FALSE,"전력간선"}</definedName>
    <definedName name="sdd" localSheetId="1" hidden="1">{#N/A,#N/A,FALSE,"전력간선"}</definedName>
    <definedName name="sdd" hidden="1">{#N/A,#N/A,FALSE,"전력간선"}</definedName>
    <definedName name="SDF" hidden="1">#REF!</definedName>
    <definedName name="SDS" localSheetId="1" hidden="1">{#N/A,#N/A,FALSE,"2~8번"}</definedName>
    <definedName name="SDS" hidden="1">{#N/A,#N/A,FALSE,"2~8번"}</definedName>
    <definedName name="seta">#REF!</definedName>
    <definedName name="seta3">#REF!</definedName>
    <definedName name="seta4">#REF!</definedName>
    <definedName name="seta5">#REF!</definedName>
    <definedName name="seta6">#REF!</definedName>
    <definedName name="SHE">#REF!</definedName>
    <definedName name="SHT">#REF!</definedName>
    <definedName name="sigmac">#REF!</definedName>
    <definedName name="sigmas">#REF!</definedName>
    <definedName name="SOIL">#REF!</definedName>
    <definedName name="ss">#REF!</definedName>
    <definedName name="sss" hidden="1">{#N/A,#N/A,FALSE,"전력간선"}</definedName>
    <definedName name="START1">#REF!</definedName>
    <definedName name="start2">#REF!</definedName>
    <definedName name="SUP">#REF!</definedName>
    <definedName name="SW시험사001">#REF!</definedName>
    <definedName name="SW시험사002">#REF!</definedName>
    <definedName name="SW시험사011">#REF!</definedName>
    <definedName name="SW시험사982">#REF!</definedName>
    <definedName name="SW시험사991">#REF!</definedName>
    <definedName name="SW시험사992">#REF!</definedName>
    <definedName name="SY">#REF!</definedName>
    <definedName name="TABLE">#REF!</definedName>
    <definedName name="Tb">#REF!</definedName>
    <definedName name="Tba">#REF!</definedName>
    <definedName name="Ted">#REF!</definedName>
    <definedName name="Tel">#REF!</definedName>
    <definedName name="titles">#REF!</definedName>
    <definedName name="Tl">#REF!</definedName>
    <definedName name="TOB">#REF!</definedName>
    <definedName name="todl" hidden="1">#REF!</definedName>
    <definedName name="tofms" hidden="1">#REF!</definedName>
    <definedName name="TOH">#REF!</definedName>
    <definedName name="TOLB">#REF!</definedName>
    <definedName name="TOWB">#REF!</definedName>
    <definedName name="TOWH">#REF!</definedName>
    <definedName name="Tra">#REF!</definedName>
    <definedName name="TS">#REF!</definedName>
    <definedName name="Tsa">#REF!</definedName>
    <definedName name="TSS">#REF!</definedName>
    <definedName name="TTT">#REF!</definedName>
    <definedName name="TWW">#REF!</definedName>
    <definedName name="TYA00">#REF!</definedName>
    <definedName name="TYE00">#REF!</definedName>
    <definedName name="UNIT_1">#REF!</definedName>
    <definedName name="UNIT_3">#REF!</definedName>
    <definedName name="UNIT_31">#REF!</definedName>
    <definedName name="UYT">#REF!</definedName>
    <definedName name="VVV">#REF!</definedName>
    <definedName name="w" hidden="1">{#N/A,#N/A,FALSE,"MASTER";#N/A,#N/A,FALSE,"매출1";#N/A,#N/A,FALSE,"매출2";#N/A,#N/A,FALSE,"투자5";#N/A,#N/A,FALSE,"손익(사업)";#N/A,#N/A,FALSE,"제조원가"}</definedName>
    <definedName name="WB.1">#REF!</definedName>
    <definedName name="WB.2">#REF!</definedName>
    <definedName name="WB.3">#REF!</definedName>
    <definedName name="wer" localSheetId="1" hidden="1">{#N/A,#N/A,FALSE,"골재소요량";#N/A,#N/A,FALSE,"골재소요량"}</definedName>
    <definedName name="wer" hidden="1">{#N/A,#N/A,FALSE,"골재소요량";#N/A,#N/A,FALSE,"골재소요량"}</definedName>
    <definedName name="WH.1">#REF!</definedName>
    <definedName name="WH.2">#REF!</definedName>
    <definedName name="WH.3">#REF!</definedName>
    <definedName name="WHANM">#N/A</definedName>
    <definedName name="WHANS">#N/A</definedName>
    <definedName name="WHANS1">#N/A</definedName>
    <definedName name="WHANS2">#N/A</definedName>
    <definedName name="WHANS3">#N/A</definedName>
    <definedName name="WHANY">#N/A</definedName>
    <definedName name="WHANY1">#N/A</definedName>
    <definedName name="WHANY2">#N/A</definedName>
    <definedName name="WHANY3">#N/A</definedName>
    <definedName name="WIRE_1">#REF!</definedName>
    <definedName name="WIRE_3">#REF!</definedName>
    <definedName name="WIRE_31">#REF!</definedName>
    <definedName name="woogi" localSheetId="1" hidden="1">#REF!</definedName>
    <definedName name="woogi" hidden="1">#REF!</definedName>
    <definedName name="woogi2" localSheetId="1" hidden="1">#REF!</definedName>
    <definedName name="woogi2" hidden="1">#REF!</definedName>
    <definedName name="WQR" localSheetId="1" hidden="1">{#N/A,#N/A,FALSE,"Sheet1"}</definedName>
    <definedName name="WQR" hidden="1">{#N/A,#N/A,FALSE,"Sheet1"}</definedName>
    <definedName name="wrn.2번." localSheetId="1" hidden="1">{#N/A,#N/A,FALSE,"2~8번"}</definedName>
    <definedName name="wrn.2번." hidden="1">{#N/A,#N/A,FALSE,"2~8번"}</definedName>
    <definedName name="wrn.건물기초.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골재소요량." localSheetId="1" hidden="1">{#N/A,#N/A,FALSE,"골재소요량";#N/A,#N/A,FALSE,"골재소요량"}</definedName>
    <definedName name="wrn.골재소요량." hidden="1">{#N/A,#N/A,FALSE,"골재소요량";#N/A,#N/A,FALSE,"골재소요량"}</definedName>
    <definedName name="wrn.교육청." localSheetId="1" hidden="1">{#N/A,#N/A,FALSE,"전력간선"}</definedName>
    <definedName name="wrn.교육청." hidden="1">{#N/A,#N/A,FALSE,"전력간선"}</definedName>
    <definedName name="wrn.단가표지." localSheetId="1" hidden="1">{#N/A,#N/A,FALSE,"단가표지"}</definedName>
    <definedName name="wrn.단가표지." hidden="1">{#N/A,#N/A,FALSE,"단가표지"}</definedName>
    <definedName name="wrn.본사사업계획." hidden="1">{#N/A,#N/A,FALSE,"MASTER";#N/A,#N/A,FALSE,"매출1";#N/A,#N/A,FALSE,"발주";#N/A,#N/A,FALSE,"매출2";#N/A,#N/A,FALSE,"손익(사업)";#N/A,#N/A,FALSE,"부실자산";#N/A,#N/A,FALSE,"재고채권";#N/A,#N/A,FALSE,"재고채권 (2)";#N/A,#N/A,FALSE,"제조원가";#N/A,#N/A,FALSE,"인원인건비";#N/A,#N/A,FALSE,"인원인건비 (2)";#N/A,#N/A,FALSE,"입고";#N/A,#N/A,FALSE,"R&amp;D투자";#N/A,#N/A,FALSE,"성장전략";#N/A,#N/A,FALSE,"투자한도";#N/A,#N/A,FALSE,"판매비";#N/A,#N/A,FALSE,"손익차이3"}</definedName>
    <definedName name="wrn.수정보고." hidden="1">{#N/A,#N/A,FALSE,"MASTER";#N/A,#N/A,FALSE,"매출1";#N/A,#N/A,FALSE,"매출2";#N/A,#N/A,FALSE,"투자5";#N/A,#N/A,FALSE,"손익(사업)";#N/A,#N/A,FALSE,"제조원가"}</definedName>
    <definedName name="wrn.운반시간." localSheetId="1" hidden="1">{#N/A,#N/A,FALSE,"운반시간"}</definedName>
    <definedName name="wrn.운반시간." hidden="1">{#N/A,#N/A,FALSE,"운반시간"}</definedName>
    <definedName name="wrn.조골재." localSheetId="1" hidden="1">{#N/A,#N/A,FALSE,"조골재"}</definedName>
    <definedName name="wrn.조골재." hidden="1">{#N/A,#N/A,FALSE,"조골재"}</definedName>
    <definedName name="wrn.표지목차." localSheetId="1" hidden="1">{#N/A,#N/A,FALSE,"표지목차"}</definedName>
    <definedName name="wrn.표지목차." hidden="1">{#N/A,#N/A,FALSE,"표지목차"}</definedName>
    <definedName name="wrn.혼합골재." localSheetId="1" hidden="1">{#N/A,#N/A,FALSE,"혼합골재"}</definedName>
    <definedName name="wrn.혼합골재." hidden="1">{#N/A,#N/A,FALSE,"혼합골재"}</definedName>
    <definedName name="Ws삼">#REF!</definedName>
    <definedName name="Ws이">#REF!</definedName>
    <definedName name="Ws일">#REF!</definedName>
    <definedName name="WT">#REF!</definedName>
    <definedName name="WW">#REF!</definedName>
    <definedName name="X">#REF!</definedName>
    <definedName name="XCVBGSDFGSER" hidden="1">#REF!</definedName>
    <definedName name="XX">#REF!</definedName>
    <definedName name="xxx">#REF!</definedName>
    <definedName name="y">#REF!</definedName>
    <definedName name="YA">#REF!</definedName>
    <definedName name="YC">#REF!</definedName>
    <definedName name="YHJ">#REF!</definedName>
    <definedName name="Z">#REF!</definedName>
    <definedName name="zigan">#REF!</definedName>
    <definedName name="ㄱ1">#REF!</definedName>
    <definedName name="ㄱ2">#REF!</definedName>
    <definedName name="ㄱㄷ">#REF!</definedName>
    <definedName name="ㄱㅁㅅㄷ1">#REF!</definedName>
    <definedName name="가시나무5노무">#REF!</definedName>
    <definedName name="가시나무5재료">#REF!</definedName>
    <definedName name="가시나무6노무">#REF!</definedName>
    <definedName name="가시나무6재료">#REF!</definedName>
    <definedName name="가시나무H4.5">#REF!</definedName>
    <definedName name="가시나무노무8">#REF!</definedName>
    <definedName name="가시나무재료8">#REF!</definedName>
    <definedName name="간">#REF!</definedName>
    <definedName name="감나무">#REF!</definedName>
    <definedName name="감나무H2.5">#REF!</definedName>
    <definedName name="감나무H3.0">#REF!</definedName>
    <definedName name="갑지변경" localSheetId="1" hidden="1">{#N/A,#N/A,FALSE,"전력간선"}</definedName>
    <definedName name="갑지변경" hidden="1">{#N/A,#N/A,FALSE,"전력간선"}</definedName>
    <definedName name="갑지변경1" localSheetId="1" hidden="1">{#N/A,#N/A,FALSE,"전력간선"}</definedName>
    <definedName name="갑지변경1" hidden="1">{#N/A,#N/A,FALSE,"전력간선"}</definedName>
    <definedName name="갑지변경2" localSheetId="1" hidden="1">{#N/A,#N/A,FALSE,"전력간선"}</definedName>
    <definedName name="갑지변경2" hidden="1">{#N/A,#N/A,FALSE,"전력간선"}</definedName>
    <definedName name="갑지변경3" localSheetId="1" hidden="1">{#N/A,#N/A,FALSE,"전력간선"}</definedName>
    <definedName name="갑지변경3" hidden="1">{#N/A,#N/A,FALSE,"전력간선"}</definedName>
    <definedName name="갑지변경4" localSheetId="1" hidden="1">{#N/A,#N/A,FALSE,"전력간선"}</definedName>
    <definedName name="갑지변경4" hidden="1">{#N/A,#N/A,FALSE,"전력간선"}</definedName>
    <definedName name="갑지변경5" localSheetId="1" hidden="1">{#N/A,#N/A,FALSE,"전력간선"}</definedName>
    <definedName name="갑지변경5" hidden="1">{#N/A,#N/A,FALSE,"전력간선"}</definedName>
    <definedName name="갑지변경6" localSheetId="1" hidden="1">{#N/A,#N/A,FALSE,"전력간선"}</definedName>
    <definedName name="갑지변경6" hidden="1">{#N/A,#N/A,FALSE,"전력간선"}</definedName>
    <definedName name="갑지변경7" localSheetId="1" hidden="1">{#N/A,#N/A,FALSE,"전력간선"}</definedName>
    <definedName name="갑지변경7" hidden="1">{#N/A,#N/A,FALSE,"전력간선"}</definedName>
    <definedName name="갑지변경8" localSheetId="1" hidden="1">{#N/A,#N/A,FALSE,"전력간선"}</definedName>
    <definedName name="갑지변경8" hidden="1">{#N/A,#N/A,FALSE,"전력간선"}</definedName>
    <definedName name="갑지변경9" localSheetId="1" hidden="1">{#N/A,#N/A,FALSE,"전력간선"}</definedName>
    <definedName name="갑지변경9" hidden="1">{#N/A,#N/A,FALSE,"전력간선"}</definedName>
    <definedName name="강관동바리1">#REF!</definedName>
    <definedName name="강관동바리2">#REF!</definedName>
    <definedName name="강관철근131">#REF!</definedName>
    <definedName name="강관철근221">#REF!</definedName>
    <definedName name="강관파일132">#REF!</definedName>
    <definedName name="강관파일222">#REF!</definedName>
    <definedName name="개거" hidden="1">#REF!</definedName>
    <definedName name="개나리">#REF!</definedName>
    <definedName name="갱부001">#REF!</definedName>
    <definedName name="갱부002">#REF!</definedName>
    <definedName name="갱부011">#REF!</definedName>
    <definedName name="갱부982">#REF!</definedName>
    <definedName name="갱부991">#REF!</definedName>
    <definedName name="갱부992">#REF!</definedName>
    <definedName name="건설교통부">#REF!</definedName>
    <definedName name="건설기계운전기사001">#REF!</definedName>
    <definedName name="건설기계운전기사002">#REF!</definedName>
    <definedName name="건설기계운전기사011">#REF!</definedName>
    <definedName name="건설기계운전기사982">#REF!</definedName>
    <definedName name="건설기계운전기사991">#REF!</definedName>
    <definedName name="건설기계운전기사992">#REF!</definedName>
    <definedName name="건설기계운전조수001">#REF!</definedName>
    <definedName name="건설기계운전조수002">#REF!</definedName>
    <definedName name="건설기계운전조수011">#REF!</definedName>
    <definedName name="건설기계운전조수982">#REF!</definedName>
    <definedName name="건설기계운전조수991">#REF!</definedName>
    <definedName name="건설기계운전조수992">#REF!</definedName>
    <definedName name="건설기계조장001">#REF!</definedName>
    <definedName name="건설기계조장002">#REF!</definedName>
    <definedName name="건설기계조장011">#REF!</definedName>
    <definedName name="건설기계조장982">#REF!</definedName>
    <definedName name="건설기계조장991">#REF!</definedName>
    <definedName name="건설기계조장992">#REF!</definedName>
    <definedName name="건설부">#REF!</definedName>
    <definedName name="건축목공001">#REF!</definedName>
    <definedName name="건축목공002">#REF!</definedName>
    <definedName name="건축목공011">#REF!</definedName>
    <definedName name="건축목공982">#REF!</definedName>
    <definedName name="건축목공991">#REF!</definedName>
    <definedName name="건축목공992">#REF!</definedName>
    <definedName name="견___출___공">#REF!</definedName>
    <definedName name="견적">#REF!</definedName>
    <definedName name="견출공001">#REF!</definedName>
    <definedName name="견출공002">#REF!</definedName>
    <definedName name="견출공011">#REF!</definedName>
    <definedName name="견출공982">#REF!</definedName>
    <definedName name="견출공991">#REF!</definedName>
    <definedName name="견출공992">#REF!</definedName>
    <definedName name="경비">#REF!</definedName>
    <definedName name="계">#REF!</definedName>
    <definedName name="계___장___공">#REF!</definedName>
    <definedName name="계_①___⑦">#REF!</definedName>
    <definedName name="계수나무6노무">#REF!</definedName>
    <definedName name="계수나무6재료">#REF!</definedName>
    <definedName name="계장공001">#REF!</definedName>
    <definedName name="계장공002">#REF!</definedName>
    <definedName name="계장공011">#REF!</definedName>
    <definedName name="계장공982">#REF!</definedName>
    <definedName name="계장공991">#REF!</definedName>
    <definedName name="계장공992">#REF!</definedName>
    <definedName name="고" hidden="1">#REF!</definedName>
    <definedName name="고_급__선_원">#REF!</definedName>
    <definedName name="고급선원001">#REF!</definedName>
    <definedName name="고급선원002">#REF!</definedName>
    <definedName name="고급선원011">#REF!</definedName>
    <definedName name="고급선원982">#REF!</definedName>
    <definedName name="고급선원991">#REF!</definedName>
    <definedName name="고급선원992">#REF!</definedName>
    <definedName name="고급원자력비파괴시험">#REF!</definedName>
    <definedName name="고급원자력비파괴시험공001">#REF!</definedName>
    <definedName name="고급원자력비파괴시험공002">#REF!</definedName>
    <definedName name="고급원자력비파괴시험공011">#REF!</definedName>
    <definedName name="고급원자력비파괴시험공982">#REF!</definedName>
    <definedName name="고급원자력비파괴시험공991">#REF!</definedName>
    <definedName name="고급원자력비파괴시험공992">#REF!</definedName>
    <definedName name="고기" hidden="1">#REF!</definedName>
    <definedName name="고압케이블전공">#REF!</definedName>
    <definedName name="고압케이블전공001">#REF!</definedName>
    <definedName name="고압케이블전공002">#REF!</definedName>
    <definedName name="고압케이블전공011">#REF!</definedName>
    <definedName name="고압케이블전공982">#REF!</definedName>
    <definedName name="고압케이블전공991">#REF!</definedName>
    <definedName name="고압케이블전공992">#REF!</definedName>
    <definedName name="곰솔H3.0xW1.0">#REF!</definedName>
    <definedName name="곰솔H3.0xW1.2xR10">#REF!</definedName>
    <definedName name="곰솔H3.5xW1.5xR12">#REF!</definedName>
    <definedName name="공급가액">#REF!</definedName>
    <definedName name="공사명">#REF!</definedName>
    <definedName name="공조실급수2">#REF!</definedName>
    <definedName name="공종명">#REF!</definedName>
    <definedName name="관관관" hidden="1">#REF!</definedName>
    <definedName name="관급" hidden="1">#REF!</definedName>
    <definedName name="관급단가">#REF!</definedName>
    <definedName name="관급자재비">#REF!</definedName>
    <definedName name="관급조달" hidden="1">{#N/A,#N/A,FALSE,"Sheet1"}</definedName>
    <definedName name="관목계">#REF!</definedName>
    <definedName name="관용접노무">#REF!</definedName>
    <definedName name="관용접노무비">#REF!</definedName>
    <definedName name="관용접재료">#REF!</definedName>
    <definedName name="관용접재료비">#REF!</definedName>
    <definedName name="광섬유일위">#REF!</definedName>
    <definedName name="광케이블기사">#REF!</definedName>
    <definedName name="광케이블설치사001">#REF!</definedName>
    <definedName name="광케이블설치사002">#REF!</definedName>
    <definedName name="광케이블설치사011">#REF!</definedName>
    <definedName name="광케이블설치사982">#REF!</definedName>
    <definedName name="광케이블설치사991">#REF!</definedName>
    <definedName name="광케이블설치사992">#REF!</definedName>
    <definedName name="광통신__기사">#REF!</definedName>
    <definedName name="광통신설치사001">#REF!</definedName>
    <definedName name="광통신설치사002">#REF!</definedName>
    <definedName name="광통신설치사011">#REF!</definedName>
    <definedName name="광통신설치사982">#REF!</definedName>
    <definedName name="광통신설치사991">#REF!</definedName>
    <definedName name="광통신설치사992">#REF!</definedName>
    <definedName name="교각자중">#REF!</definedName>
    <definedName name="교면방수1">#REF!</definedName>
    <definedName name="교면방수2">#REF!</definedName>
    <definedName name="교명주1">#REF!</definedName>
    <definedName name="교명주2">#REF!</definedName>
    <definedName name="교명판1">#REF!</definedName>
    <definedName name="교명판2">#REF!</definedName>
    <definedName name="교목계">#REF!</definedName>
    <definedName name="교통" localSheetId="1" hidden="1">#REF!</definedName>
    <definedName name="교통" hidden="1">#REF!</definedName>
    <definedName name="교폭">#REF!</definedName>
    <definedName name="구">#REF!</definedName>
    <definedName name="구간별배관관경">#REF!</definedName>
    <definedName name="궤___도___공">#REF!</definedName>
    <definedName name="궤도공001">#REF!</definedName>
    <definedName name="궤도공002">#REF!</definedName>
    <definedName name="궤도공011">#REF!</definedName>
    <definedName name="궤도공982">#REF!</definedName>
    <definedName name="궤도공991">#REF!</definedName>
    <definedName name="궤도공992">#REF!</definedName>
    <definedName name="균열검토">#REF!</definedName>
    <definedName name="그래프" hidden="1">{#N/A,#N/A,FALSE,"MASTER";#N/A,#N/A,FALSE,"매출1";#N/A,#N/A,FALSE,"매출2";#N/A,#N/A,FALSE,"투자5";#N/A,#N/A,FALSE,"손익(사업)";#N/A,#N/A,FALSE,"제조원가"}</definedName>
    <definedName name="금마타리">#REF!</definedName>
    <definedName name="급수정렬">#REF!</definedName>
    <definedName name="급수품목정렬">#REF!</definedName>
    <definedName name="기">#N/A</definedName>
    <definedName name="기___계___공">#REF!</definedName>
    <definedName name="기_타__경_비__산_출_근_거">#REF!</definedName>
    <definedName name="기계__설치공">#REF!</definedName>
    <definedName name="기계3">BlankMacro1</definedName>
    <definedName name="기계5">BlankMacro1</definedName>
    <definedName name="기계경비">#REF!</definedName>
    <definedName name="기계공">#REF!</definedName>
    <definedName name="기계공001">#REF!</definedName>
    <definedName name="기계공002">#REF!</definedName>
    <definedName name="기계공011">#REF!</definedName>
    <definedName name="기계공982">#REF!</definedName>
    <definedName name="기계공991">#REF!</definedName>
    <definedName name="기계공992">#REF!</definedName>
    <definedName name="기계되경">#REF!</definedName>
    <definedName name="기계되노">#REF!</definedName>
    <definedName name="기계되재">#REF!</definedName>
    <definedName name="기계설치공">#REF!</definedName>
    <definedName name="기계설치공001">#REF!</definedName>
    <definedName name="기계설치공002">#REF!</definedName>
    <definedName name="기계설치공011">#REF!</definedName>
    <definedName name="기계설치공982">#REF!</definedName>
    <definedName name="기계설치공991">#REF!</definedName>
    <definedName name="기계설치공992">#REF!</definedName>
    <definedName name="기계운전">#REF!</definedName>
    <definedName name="기계잔경">#REF!</definedName>
    <definedName name="기계잔노">#REF!</definedName>
    <definedName name="기계잔재">#REF!</definedName>
    <definedName name="기계터경">#REF!</definedName>
    <definedName name="기계터노">#REF!</definedName>
    <definedName name="기계터재">#REF!</definedName>
    <definedName name="기둥H">#REF!</definedName>
    <definedName name="기본">#REF!</definedName>
    <definedName name="기성">#N/A</definedName>
    <definedName name="기성1">#N/A</definedName>
    <definedName name="기성품">BlankMacro1</definedName>
    <definedName name="기조일위대가">#REF!</definedName>
    <definedName name="기준">#REF!</definedName>
    <definedName name="기초높이">#REF!</definedName>
    <definedName name="기초단가">#REF!</definedName>
    <definedName name="기초단가1">#REF!</definedName>
    <definedName name="기초일위">#REF!</definedName>
    <definedName name="기초일위대가">#REF!</definedName>
    <definedName name="기초일위대가1">#REF!</definedName>
    <definedName name="김" hidden="1">#REF!</definedName>
    <definedName name="김1" localSheetId="1" hidden="1">{"'Firr(선)'!$AS$1:$AY$62","'Firr(사)'!$AS$1:$AY$62","'Firr(회)'!$AS$1:$AY$62","'Firr(선)'!$L$1:$V$62","'Firr(사)'!$L$1:$V$62","'Firr(회)'!$L$1:$V$62"}</definedName>
    <definedName name="김1" hidden="1">{"'Firr(선)'!$AS$1:$AY$62","'Firr(사)'!$AS$1:$AY$62","'Firr(회)'!$AS$1:$AY$62","'Firr(선)'!$L$1:$V$62","'Firr(사)'!$L$1:$V$62","'Firr(회)'!$L$1:$V$62"}</definedName>
    <definedName name="깊이">#REF!</definedName>
    <definedName name="꽃사과10노무">#REF!</definedName>
    <definedName name="꽃사과10재료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창포">#REF!</definedName>
    <definedName name="꽃향유">#REF!</definedName>
    <definedName name="ㄳㄳㄳㄳ" localSheetId="1" hidden="1">{"'용역비'!$A$4:$C$8"}</definedName>
    <definedName name="ㄳㄳㄳㄳ" hidden="1">{"'용역비'!$A$4:$C$8"}</definedName>
    <definedName name="ㄴ1">#REF!</definedName>
    <definedName name="ㄴ2">#REF!</definedName>
    <definedName name="ㄴㅁ" hidden="1">#REF!</definedName>
    <definedName name="ㄴㅁㄴㅇㄹ" hidden="1">#REF!</definedName>
    <definedName name="ㄴㅁㄹㅈㄹ" localSheetId="1" hidden="1">#REF!</definedName>
    <definedName name="ㄴㅁㄹㅈㄹ" hidden="1">#REF!</definedName>
    <definedName name="ㄴㅇㄹㄷ" localSheetId="1" hidden="1">#REF!</definedName>
    <definedName name="ㄴㅇㄹㄷ" hidden="1">#REF!</definedName>
    <definedName name="ㄴㅇㄹㅇㄴㄹ">#REF!</definedName>
    <definedName name="ㄴㅇㄻ" hidden="1">#REF!</definedName>
    <definedName name="ㄴㅇㅇ">#REF!</definedName>
    <definedName name="나무">#REF!</definedName>
    <definedName name="낙우송6노무">#REF!</definedName>
    <definedName name="낙우송6재료">#REF!</definedName>
    <definedName name="낙우송8노무">#REF!</definedName>
    <definedName name="낙우송8재료">#REF!</definedName>
    <definedName name="낙찰율적용가">#REF!</definedName>
    <definedName name="남">#REF!</definedName>
    <definedName name="남천H1.2">#REF!</definedName>
    <definedName name="내" hidden="1">#REF!</definedName>
    <definedName name="내___장___공">#REF!</definedName>
    <definedName name="내_선__전_공">#REF!</definedName>
    <definedName name="내선전공001">#REF!</definedName>
    <definedName name="내선전공002">#REF!</definedName>
    <definedName name="내선전공011">#REF!</definedName>
    <definedName name="내선전공982">#REF!</definedName>
    <definedName name="내선전공991">#REF!</definedName>
    <definedName name="내선전공992">#REF!</definedName>
    <definedName name="내역1">#REF!</definedName>
    <definedName name="내역서">#REF!</definedName>
    <definedName name="내역서갑지" localSheetId="1" hidden="1">{#N/A,#N/A,FALSE,"전력간선"}</definedName>
    <definedName name="내역서갑지" hidden="1">{#N/A,#N/A,FALSE,"전력간선"}</definedName>
    <definedName name="내역서갑지1" localSheetId="1" hidden="1">{#N/A,#N/A,FALSE,"전력간선"}</definedName>
    <definedName name="내역서갑지1" hidden="1">{#N/A,#N/A,FALSE,"전력간선"}</definedName>
    <definedName name="내역서갑지2" localSheetId="1" hidden="1">{#N/A,#N/A,FALSE,"전력간선"}</definedName>
    <definedName name="내역서갑지2" hidden="1">{#N/A,#N/A,FALSE,"전력간선"}</definedName>
    <definedName name="내역서갑지3" localSheetId="1" hidden="1">{#N/A,#N/A,FALSE,"전력간선"}</definedName>
    <definedName name="내역서갑지3" hidden="1">{#N/A,#N/A,FALSE,"전력간선"}</definedName>
    <definedName name="내역서갑지4" localSheetId="1" hidden="1">{#N/A,#N/A,FALSE,"전력간선"}</definedName>
    <definedName name="내역서갑지4" hidden="1">{#N/A,#N/A,FALSE,"전력간선"}</definedName>
    <definedName name="내역서갑지5" localSheetId="1" hidden="1">{#N/A,#N/A,FALSE,"전력간선"}</definedName>
    <definedName name="내역서갑지5" hidden="1">{#N/A,#N/A,FALSE,"전력간선"}</definedName>
    <definedName name="내역서갑지6" localSheetId="1" hidden="1">{#N/A,#N/A,FALSE,"전력간선"}</definedName>
    <definedName name="내역서갑지6" hidden="1">{#N/A,#N/A,FALSE,"전력간선"}</definedName>
    <definedName name="내역서갑지7" localSheetId="1" hidden="1">{#N/A,#N/A,FALSE,"전력간선"}</definedName>
    <definedName name="내역서갑지7" hidden="1">{#N/A,#N/A,FALSE,"전력간선"}</definedName>
    <definedName name="내역서갑지8" localSheetId="1" hidden="1">{#N/A,#N/A,FALSE,"전력간선"}</definedName>
    <definedName name="내역서갑지8" hidden="1">{#N/A,#N/A,FALSE,"전력간선"}</definedName>
    <definedName name="내역서갑지9" localSheetId="1" hidden="1">{#N/A,#N/A,FALSE,"전력간선"}</definedName>
    <definedName name="내역서갑지9" hidden="1">{#N/A,#N/A,FALSE,"전력간선"}</definedName>
    <definedName name="내역서을지">#REF!</definedName>
    <definedName name="내역서총괄">#REF!</definedName>
    <definedName name="내장공001">#REF!</definedName>
    <definedName name="내장공002">#REF!</definedName>
    <definedName name="내장공011">#REF!</definedName>
    <definedName name="내장공982">#REF!</definedName>
    <definedName name="내장공991">#REF!</definedName>
    <definedName name="내장공992">#REF!</definedName>
    <definedName name="낵역4">#REF!</definedName>
    <definedName name="냉각탑">#REF!</definedName>
    <definedName name="냉동기">#REF!</definedName>
    <definedName name="냉방">#REF!</definedName>
    <definedName name="냉온수기">#REF!</definedName>
    <definedName name="냉전" hidden="1">{#N/A,#N/A,FALSE,"Sheet1"}</definedName>
    <definedName name="년도구분">#REF!</definedName>
    <definedName name="녭" hidden="1">#REF!</definedName>
    <definedName name="노___즐___공">#REF!</definedName>
    <definedName name="노1">#REF!</definedName>
    <definedName name="노니" hidden="1">#REF!</definedName>
    <definedName name="노무">#REF!</definedName>
    <definedName name="노무비">#REF!</definedName>
    <definedName name="노반경">#REF!</definedName>
    <definedName name="노반노무">#REF!</definedName>
    <definedName name="노반재료">#REF!</definedName>
    <definedName name="노임">#REF!</definedName>
    <definedName name="노즐공001">#REF!</definedName>
    <definedName name="노즐공002">#REF!</definedName>
    <definedName name="노즐공011">#REF!</definedName>
    <definedName name="노즐공982">#REF!</definedName>
    <definedName name="노즐공991">#REF!</definedName>
    <definedName name="노즐공992">#REF!</definedName>
    <definedName name="녹지노">#REF!</definedName>
    <definedName name="녹지재">#REF!</definedName>
    <definedName name="농림수산부">#REF!</definedName>
    <definedName name="높이">#REF!</definedName>
    <definedName name="누" hidden="1">#REF!</definedName>
    <definedName name="눈주목">#REF!</definedName>
    <definedName name="눈주목H0.5">#REF!</definedName>
    <definedName name="느릅나무10노무">#REF!</definedName>
    <definedName name="느릅나무10재료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나무">#REF!</definedName>
    <definedName name="느티나무H4.0xR12">#REF!</definedName>
    <definedName name="느티나무H4.5xR20">#REF!</definedName>
    <definedName name="느티나무H4.5xR25">#REF!</definedName>
    <definedName name="니여">#REF!,#REF!</definedName>
    <definedName name="ㄷ" localSheetId="1" hidden="1">{#N/A,#N/A,FALSE,"2~8번"}</definedName>
    <definedName name="ㄷ" hidden="1">{#N/A,#N/A,FALSE,"2~8번"}</definedName>
    <definedName name="ㄷ1">#REF!</definedName>
    <definedName name="ㄷ2">#REF!</definedName>
    <definedName name="ㄷㅎㄹㅇ" localSheetId="1" hidden="1">#REF!</definedName>
    <definedName name="ㄷㅎㄹㅇ" hidden="1">#REF!</definedName>
    <definedName name="닥___트___공">#REF!</definedName>
    <definedName name="닥트공001">#REF!</definedName>
    <definedName name="닥트공002">#REF!</definedName>
    <definedName name="닥트공011">#REF!</definedName>
    <definedName name="닥트공982">#REF!</definedName>
    <definedName name="닥트공991">#REF!</definedName>
    <definedName name="닥트공992">#REF!</definedName>
    <definedName name="단가비교표">#REF!,#REF!</definedName>
    <definedName name="단가산출">#REF!</definedName>
    <definedName name="대" hidden="1">#REF!</definedName>
    <definedName name="대기" hidden="1">#REF!</definedName>
    <definedName name="대기영역">#REF!</definedName>
    <definedName name="대나무">#REF!</definedName>
    <definedName name="대한" hidden="1">#REF!</definedName>
    <definedName name="댈타5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뎡유">#REF!</definedName>
    <definedName name="도">#REF!</definedName>
    <definedName name="도___배___공">#REF!</definedName>
    <definedName name="도___장___공">#REF!</definedName>
    <definedName name="도___편___수">#REF!</definedName>
    <definedName name="도급단가">#REF!</definedName>
    <definedName name="도배공001">#REF!</definedName>
    <definedName name="도배공002">#REF!</definedName>
    <definedName name="도배공011">#REF!</definedName>
    <definedName name="도배공982">#REF!</definedName>
    <definedName name="도배공991">#REF!</definedName>
    <definedName name="도배공992">#REF!</definedName>
    <definedName name="도장공001">#REF!</definedName>
    <definedName name="도장공002">#REF!</definedName>
    <definedName name="도장공011">#REF!</definedName>
    <definedName name="도장공982">#REF!</definedName>
    <definedName name="도장공991">#REF!</definedName>
    <definedName name="도장공992">#REF!</definedName>
    <definedName name="도편수001">#REF!</definedName>
    <definedName name="도편수002">#REF!</definedName>
    <definedName name="도편수011">#REF!</definedName>
    <definedName name="도편수982">#REF!</definedName>
    <definedName name="도편수991">#REF!</definedName>
    <definedName name="도편수992">#REF!</definedName>
    <definedName name="돋움체">#REF!</definedName>
    <definedName name="돌">#REF!</definedName>
    <definedName name="돌단풍">#REF!</definedName>
    <definedName name="동_발_공__터_널">#REF!</definedName>
    <definedName name="동발공_터널">#REF!</definedName>
    <definedName name="동발공_터널001">#REF!</definedName>
    <definedName name="동발공_터널002">#REF!</definedName>
    <definedName name="동발공_터널011">#REF!</definedName>
    <definedName name="동발공_터널982">#REF!</definedName>
    <definedName name="동발공_터널991">#REF!</definedName>
    <definedName name="동발공_터널992">#REF!</definedName>
    <definedName name="동백나무2노무">#REF!</definedName>
    <definedName name="동백나무2재료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백나무H2.0">#REF!</definedName>
    <definedName name="되메우기">#REF!</definedName>
    <definedName name="되메우기경">#REF!</definedName>
    <definedName name="되메우기노">#REF!</definedName>
    <definedName name="되메우기재">#REF!</definedName>
    <definedName name="두겁노">#REF!</definedName>
    <definedName name="두겁재">#REF!</definedName>
    <definedName name="두부1">#REF!</definedName>
    <definedName name="두부2">#REF!</definedName>
    <definedName name="뒷굽">#REF!</definedName>
    <definedName name="드_잡_이__공">#REF!</definedName>
    <definedName name="드잡이공001">#REF!</definedName>
    <definedName name="드잡이공002">#REF!</definedName>
    <definedName name="드잡이공011">#REF!</definedName>
    <definedName name="드잡이공982">#REF!</definedName>
    <definedName name="드잡이공991">#REF!</definedName>
    <definedName name="드잡이공992">#REF!</definedName>
    <definedName name="디디" hidden="1">#REF!</definedName>
    <definedName name="때죽나무H3.0">#REF!</definedName>
    <definedName name="ㄹ1">#REF!</definedName>
    <definedName name="ㄹ2">#REF!</definedName>
    <definedName name="ㄹ62">#REF!</definedName>
    <definedName name="ㄹ88">#REF!</definedName>
    <definedName name="ㄹㄴ" hidden="1">#REF!</definedName>
    <definedName name="ㄹㄹㄹ" hidden="1">#REF!</definedName>
    <definedName name="램머경">#REF!</definedName>
    <definedName name="램머노무">#REF!</definedName>
    <definedName name="램머재료">#REF!</definedName>
    <definedName name="레미콘무노">#REF!</definedName>
    <definedName name="레미콘무재">#REF!</definedName>
    <definedName name="레미콘소노">#REF!</definedName>
    <definedName name="레미콘소재">#REF!</definedName>
    <definedName name="레미콘철">#REF!</definedName>
    <definedName name="레미콘철노">#REF!</definedName>
    <definedName name="레미콘철재">#REF!</definedName>
    <definedName name="롸" hidden="1">#REF!</definedName>
    <definedName name="뢰" hidden="1">#REF!</definedName>
    <definedName name="루사" hidden="1">#REF!</definedName>
    <definedName name="를" hidden="1">#REF!</definedName>
    <definedName name="ㅀㅀ" localSheetId="1" hidden="1">{"'Firr(선)'!$AS$1:$AY$62","'Firr(사)'!$AS$1:$AY$62","'Firr(회)'!$AS$1:$AY$62","'Firr(선)'!$L$1:$V$62","'Firr(사)'!$L$1:$V$62","'Firr(회)'!$L$1:$V$62"}</definedName>
    <definedName name="ㅀㅀ" hidden="1">{"'Firr(선)'!$AS$1:$AY$62","'Firr(사)'!$AS$1:$AY$62","'Firr(회)'!$AS$1:$AY$62","'Firr(선)'!$L$1:$V$62","'Firr(사)'!$L$1:$V$62","'Firr(회)'!$L$1:$V$62"}</definedName>
    <definedName name="ㅁ" hidden="1">#REF!</definedName>
    <definedName name="ㅁ1">#REF!</definedName>
    <definedName name="ㅁ1000">#REF!</definedName>
    <definedName name="ㅁ11">#REF!</definedName>
    <definedName name="ㅁ1180">#REF!</definedName>
    <definedName name="ㅁ12">#REF!</definedName>
    <definedName name="ㅁ1382">#REF!</definedName>
    <definedName name="ㅁ1500">#REF!</definedName>
    <definedName name="ㅁ2">#REF!</definedName>
    <definedName name="ㅁ487">#REF!</definedName>
    <definedName name="ㅁA1">#REF!</definedName>
    <definedName name="ㅁㄱ235">#REF!</definedName>
    <definedName name="ㅁㄱ31">#REF!</definedName>
    <definedName name="ㅁㄴ" localSheetId="1" hidden="1">{#N/A,#N/A,FALSE,"2~8번"}</definedName>
    <definedName name="ㅁㄴ" hidden="1">{#N/A,#N/A,FALSE,"2~8번"}</definedName>
    <definedName name="ㅁㄴㅇ" localSheetId="1" hidden="1">{#N/A,#N/A,FALSE,"운반시간"}</definedName>
    <definedName name="ㅁㄴㅇ" hidden="1">{#N/A,#N/A,FALSE,"운반시간"}</definedName>
    <definedName name="ㅁㄴㅇㄹ" hidden="1">#REF!</definedName>
    <definedName name="ㅁㄴㅇ류" hidden="1">#REF!</definedName>
    <definedName name="ㅁㄴㅇㄻㄴㅇㄹㄴ" hidden="1">#REF!</definedName>
    <definedName name="ㅁㄴㅇㅁㄴㅇ" localSheetId="1" hidden="1">#REF!</definedName>
    <definedName name="ㅁㄴㅇㅁㄴㅇ" hidden="1">#REF!</definedName>
    <definedName name="ㅁㄴㅊㅍㅁㅌㅊ펌ㄴㅇㄹ" hidden="1">#REF!</definedName>
    <definedName name="ㅁㄻㄴㅇㄹㄴㅇㄹㄴ" hidden="1">#REF!</definedName>
    <definedName name="ㅁㅁ185">#REF!</definedName>
    <definedName name="ㅁㅁㅁ" hidden="1">#REF!</definedName>
    <definedName name="ㅁㅇ" hidden="1">{#N/A,#N/A,FALSE,"MASTER";#N/A,#N/A,FALSE,"매출1";#N/A,#N/A,FALSE,"발주";#N/A,#N/A,FALSE,"매출2";#N/A,#N/A,FALSE,"손익(사업)";#N/A,#N/A,FALSE,"부실자산";#N/A,#N/A,FALSE,"재고채권";#N/A,#N/A,FALSE,"재고채권 (2)";#N/A,#N/A,FALSE,"제조원가";#N/A,#N/A,FALSE,"인원인건비";#N/A,#N/A,FALSE,"인원인건비 (2)";#N/A,#N/A,FALSE,"입고";#N/A,#N/A,FALSE,"R&amp;D투자";#N/A,#N/A,FALSE,"성장전략";#N/A,#N/A,FALSE,"투자한도";#N/A,#N/A,FALSE,"판매비";#N/A,#N/A,FALSE,"손익차이3"}</definedName>
    <definedName name="ㅁㅇㄻㄴㅇㄹ">#REF!</definedName>
    <definedName name="ㅁ인ㅍㅁ닟ㅍㅁㄴㅇㄹ" hidden="1">#REF!</definedName>
    <definedName name="ㅁ읾ㄴㅇㄻ" hidden="1">#REF!</definedName>
    <definedName name="ㅁㅈㄷㅅㅂㄱ흎ㅊ퓨" hidden="1">#REF!</definedName>
    <definedName name="ㅁㅊㅇㅍㅁㄴㅇㄻㄴㅇㄹ" hidden="1">#REF!</definedName>
    <definedName name="마감선">#REF!</definedName>
    <definedName name="마스타양식" hidden="1">{#N/A,#N/A,FALSE,"MASTER";#N/A,#N/A,FALSE,"매출1";#N/A,#N/A,FALSE,"매출2";#N/A,#N/A,FALSE,"투자5";#N/A,#N/A,FALSE,"손익(사업)";#N/A,#N/A,FALSE,"제조원가"}</definedName>
    <definedName name="마찰계수">#REF!</definedName>
    <definedName name="마케담경">#REF!</definedName>
    <definedName name="마케담노무">#REF!</definedName>
    <definedName name="마케담재료">#REF!</definedName>
    <definedName name="매" hidden="1">#REF!</definedName>
    <definedName name="매화4노무">#REF!</definedName>
    <definedName name="매화4재료">#REF!</definedName>
    <definedName name="매화6노무">#REF!</definedName>
    <definedName name="매화6재료">#REF!</definedName>
    <definedName name="매화8노무">#REF!</definedName>
    <definedName name="매화8재료">#REF!</definedName>
    <definedName name="맥문동">#REF!</definedName>
    <definedName name="메타10노무">#REF!</definedName>
    <definedName name="메타10재료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면고르기1">#REF!</definedName>
    <definedName name="면고르기2">#REF!</definedName>
    <definedName name="모감주나무H3.0xR10">#REF!</definedName>
    <definedName name="모과나무">#REF!</definedName>
    <definedName name="모과나무H2.5">#REF!</definedName>
    <definedName name="모과나무H3.5">#REF!</definedName>
    <definedName name="모래노">#REF!</definedName>
    <definedName name="모래막이노">#REF!</definedName>
    <definedName name="모래막이재">#REF!</definedName>
    <definedName name="모래사장노">#REF!</definedName>
    <definedName name="모래사장재">#REF!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터경">#REF!</definedName>
    <definedName name="모터노무비">#REF!</definedName>
    <definedName name="모터재료">#REF!</definedName>
    <definedName name="목">#REF!</definedName>
    <definedName name="목________도">#REF!</definedName>
    <definedName name="목__조_각_공">#REF!</definedName>
    <definedName name="목도001">#REF!</definedName>
    <definedName name="목도002">#REF!</definedName>
    <definedName name="목도011">#REF!</definedName>
    <definedName name="목도982">#REF!</definedName>
    <definedName name="목도991">#REF!</definedName>
    <definedName name="목도992">#REF!</definedName>
    <definedName name="목록">#REF!</definedName>
    <definedName name="목백합">#REF!</definedName>
    <definedName name="목재가공">#REF!</definedName>
    <definedName name="목재동바리1">#REF!</definedName>
    <definedName name="목재동바리2">#REF!</definedName>
    <definedName name="목조각공001">#REF!</definedName>
    <definedName name="목조각공002">#REF!</definedName>
    <definedName name="목조각공011">#REF!</definedName>
    <definedName name="목조각공982">#REF!</definedName>
    <definedName name="목조각공991">#REF!</definedName>
    <definedName name="목조각공992">#REF!</definedName>
    <definedName name="몰탈노">#REF!</definedName>
    <definedName name="몰탈재">#REF!</definedName>
    <definedName name="무궁화">#REF!</definedName>
    <definedName name="무기질노">#REF!</definedName>
    <definedName name="무기질재">#REF!</definedName>
    <definedName name="무선안테나공">#REF!</definedName>
    <definedName name="무선안테나공001">#REF!</definedName>
    <definedName name="무선안테나공002">#REF!</definedName>
    <definedName name="무선안테나공011">#REF!</definedName>
    <definedName name="무선안테나공982">#REF!</definedName>
    <definedName name="무선안테나공991">#REF!</definedName>
    <definedName name="무선안테나공992">#REF!</definedName>
    <definedName name="물경">#REF!</definedName>
    <definedName name="물노무">#REF!</definedName>
    <definedName name="물재료">#REF!</definedName>
    <definedName name="뮤">#REF!</definedName>
    <definedName name="뮤2">#REF!</definedName>
    <definedName name="미___장___공">#REF!</definedName>
    <definedName name="미_장_공">#REF!</definedName>
    <definedName name="미송원목">#REF!</definedName>
    <definedName name="미이" hidden="1">#REF!</definedName>
    <definedName name="미장공001">#REF!</definedName>
    <definedName name="미장공002">#REF!</definedName>
    <definedName name="미장공011">#REF!</definedName>
    <definedName name="미장공982">#REF!</definedName>
    <definedName name="미장공991">#REF!</definedName>
    <definedName name="미장공992">#REF!</definedName>
    <definedName name="ㅂㅂㅂ" localSheetId="1" hidden="1">{"'용역비'!$A$4:$C$8"}</definedName>
    <definedName name="ㅂㅂㅂ" hidden="1">{"'용역비'!$A$4:$C$8"}</definedName>
    <definedName name="ㅂㅈ" localSheetId="1" hidden="1">{#N/A,#N/A,FALSE,"2~8번"}</definedName>
    <definedName name="ㅂㅈ" hidden="1">{#N/A,#N/A,FALSE,"2~8번"}</definedName>
    <definedName name="바이오">#REF!</definedName>
    <definedName name="박병민">#REF!</definedName>
    <definedName name="박태기">#REF!</definedName>
    <definedName name="박피">#REF!</definedName>
    <definedName name="반중력옹벽">#REF!</definedName>
    <definedName name="밤나무10노무">#REF!</definedName>
    <definedName name="밤나무10재료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방___수___공">#REF!</definedName>
    <definedName name="방방호벽">#REF!</definedName>
    <definedName name="방수1">#REF!</definedName>
    <definedName name="방수2">#REF!</definedName>
    <definedName name="방수공001">#REF!</definedName>
    <definedName name="방수공002">#REF!</definedName>
    <definedName name="방수공011">#REF!</definedName>
    <definedName name="방수공982">#REF!</definedName>
    <definedName name="방수공991">#REF!</definedName>
    <definedName name="방수공992">#REF!</definedName>
    <definedName name="방철">#REF!</definedName>
    <definedName name="방콘2402">#REF!</definedName>
    <definedName name="방합3회1">#REF!</definedName>
    <definedName name="방합3회2">#REF!</definedName>
    <definedName name="방호벽1">#REF!</definedName>
    <definedName name="방호벽2">#REF!</definedName>
    <definedName name="방호벽철근">#REF!</definedName>
    <definedName name="배" hidden="1">#REF!</definedName>
    <definedName name="배___관___공">#REF!</definedName>
    <definedName name="배_전__전_공">#REF!</definedName>
    <definedName name="배관공001">#REF!</definedName>
    <definedName name="배관공002">#REF!</definedName>
    <definedName name="배관공011">#REF!</definedName>
    <definedName name="배관공982">#REF!</definedName>
    <definedName name="배관공991">#REF!</definedName>
    <definedName name="배관공992">#REF!</definedName>
    <definedName name="배롱나무">#REF!</definedName>
    <definedName name="배롱나무H2.5xR7">#REF!</definedName>
    <definedName name="배롱나무H3.5xR20">#REF!</definedName>
    <definedName name="배수품목정렬">#REF!</definedName>
    <definedName name="배전전공001">#REF!</definedName>
    <definedName name="배전전공002">#REF!</definedName>
    <definedName name="배전전공011">#REF!</definedName>
    <definedName name="배전전공982">#REF!</definedName>
    <definedName name="배전전공991">#REF!</definedName>
    <definedName name="배전전공992">#REF!</definedName>
    <definedName name="배전활선전공">#REF!</definedName>
    <definedName name="배전활선전공001">#REF!</definedName>
    <definedName name="배전활선전공002">#REF!</definedName>
    <definedName name="배전활선전공011">#REF!</definedName>
    <definedName name="배전활선전공982">#REF!</definedName>
    <definedName name="배전활선전공991">#REF!</definedName>
    <definedName name="배전활선전공992">#REF!</definedName>
    <definedName name="배토판19ton">"Picture 11"</definedName>
    <definedName name="배토판32ton">"Picture 10"</definedName>
    <definedName name="백철쭉H0.3">#REF!</definedName>
    <definedName name="백호2경">#REF!</definedName>
    <definedName name="백호2노무">#REF!</definedName>
    <definedName name="백호2재료">#REF!</definedName>
    <definedName name="백호7경">#REF!</definedName>
    <definedName name="백호7노무">#REF!</definedName>
    <definedName name="백호7재료">#REF!</definedName>
    <definedName name="번호">#REF!</definedName>
    <definedName name="벌___목___부">#REF!</definedName>
    <definedName name="벌목공011">#REF!</definedName>
    <definedName name="벌목부001">#REF!</definedName>
    <definedName name="벌목부002">#REF!</definedName>
    <definedName name="벌목부982">#REF!</definedName>
    <definedName name="벌목부991">#REF!</definedName>
    <definedName name="벌목부992">#REF!</definedName>
    <definedName name="벽_돌__블_럭__제_작_공">#REF!</definedName>
    <definedName name="벽높이">#REF!</definedName>
    <definedName name="벽돌_블럭_제작공">#REF!</definedName>
    <definedName name="벽돌_블럭_제작공011">#REF!</definedName>
    <definedName name="벽돌_블록_제작공001">#REF!</definedName>
    <definedName name="벽돌_블록_제작공002">#REF!</definedName>
    <definedName name="벽돌_블록_제작공982">#REF!</definedName>
    <definedName name="벽돌_블록_제작공991">#REF!</definedName>
    <definedName name="벽돌_블록_제작공992">#REF!</definedName>
    <definedName name="벽체">#REF!</definedName>
    <definedName name="변전전공001">#REF!</definedName>
    <definedName name="변전전공002">#REF!</definedName>
    <definedName name="변전전공011">#REF!</definedName>
    <definedName name="변전전공982">#REF!</definedName>
    <definedName name="변전전공991">#REF!</definedName>
    <definedName name="변전전공992">#REF!</definedName>
    <definedName name="보___안___공">#REF!</definedName>
    <definedName name="보___온___공">#REF!</definedName>
    <definedName name="보_일_러__공">#REF!</definedName>
    <definedName name="보_통__선_원">#REF!</definedName>
    <definedName name="보_통__인_부">#REF!</definedName>
    <definedName name="보도노">#REF!</definedName>
    <definedName name="보도재">#REF!</definedName>
    <definedName name="보링공_지질조사">#REF!</definedName>
    <definedName name="보링공_지질조사001">#REF!</definedName>
    <definedName name="보링공_지질조사002">#REF!</definedName>
    <definedName name="보링공_지질조사011">#REF!</definedName>
    <definedName name="보링공_지질조사982">#REF!</definedName>
    <definedName name="보링공_지질조사991">#REF!</definedName>
    <definedName name="보링공_지질조사992">#REF!</definedName>
    <definedName name="보습제">#REF!</definedName>
    <definedName name="보안공001">#REF!</definedName>
    <definedName name="보안공002">#REF!</definedName>
    <definedName name="보안공011">#REF!</definedName>
    <definedName name="보안공982">#REF!</definedName>
    <definedName name="보안공991">#REF!</definedName>
    <definedName name="보안공992">#REF!</definedName>
    <definedName name="보온공">#REF!</definedName>
    <definedName name="보온공001">#REF!</definedName>
    <definedName name="보온공002">#REF!</definedName>
    <definedName name="보온공011">#REF!</definedName>
    <definedName name="보온공982">#REF!</definedName>
    <definedName name="보온공991">#REF!</definedName>
    <definedName name="보온공992">#REF!</definedName>
    <definedName name="보완자료복사">#REF!</definedName>
    <definedName name="보일러">#REF!</definedName>
    <definedName name="보일러공001">#REF!</definedName>
    <definedName name="보일러공002">#REF!</definedName>
    <definedName name="보일러공011">#REF!</definedName>
    <definedName name="보일러공982">#REF!</definedName>
    <definedName name="보일러공991">#REF!</definedName>
    <definedName name="보일러공992">#REF!</definedName>
    <definedName name="보통선원001">#REF!</definedName>
    <definedName name="보통선원002">#REF!</definedName>
    <definedName name="보통선원011">#REF!</definedName>
    <definedName name="보통선원982">#REF!</definedName>
    <definedName name="보통선원991">#REF!</definedName>
    <definedName name="보통선원992">#REF!</definedName>
    <definedName name="보통인부001">#REF!</definedName>
    <definedName name="보통인부002">#REF!</definedName>
    <definedName name="보통인부011">#REF!</definedName>
    <definedName name="보통인부982">#REF!</definedName>
    <definedName name="보통인부991">#REF!</definedName>
    <definedName name="보통인부992">#REF!</definedName>
    <definedName name="복사" hidden="1">#REF!</definedName>
    <definedName name="부가가치세">#REF!</definedName>
    <definedName name="부직포노">#REF!</definedName>
    <definedName name="부직포재">#REF!</definedName>
    <definedName name="부하계산및장비선정">#REF!</definedName>
    <definedName name="분수경">#REF!</definedName>
    <definedName name="분수노">#REF!</definedName>
    <definedName name="분수재">#REF!</definedName>
    <definedName name="분전반제조총괄표" localSheetId="1" hidden="1">{"'건축내역'!$A$1:$L$413"}</definedName>
    <definedName name="분전반제조총괄표" hidden="1">{"'건축내역'!$A$1:$L$413"}</definedName>
    <definedName name="불도자15경">#REF!</definedName>
    <definedName name="불도자15노무">#REF!</definedName>
    <definedName name="불도자15재료">#REF!</definedName>
    <definedName name="브이c">#REF!</definedName>
    <definedName name="비___계___공">#REF!</definedName>
    <definedName name="비_계_공">#REF!</definedName>
    <definedName name="비겁" hidden="1">#REF!</definedName>
    <definedName name="비계1">#REF!</definedName>
    <definedName name="비계2">#REF!</definedName>
    <definedName name="비계공001">#REF!</definedName>
    <definedName name="비계공002">#REF!</definedName>
    <definedName name="비계공011">#REF!</definedName>
    <definedName name="비계공982">#REF!</definedName>
    <definedName name="비계공991">#REF!</definedName>
    <definedName name="비계공992">#REF!</definedName>
    <definedName name="비료기준" localSheetId="1" hidden="1">#REF!</definedName>
    <definedName name="비료기준" hidden="1">#REF!</definedName>
    <definedName name="비목1">#REF!</definedName>
    <definedName name="비목2">#REF!</definedName>
    <definedName name="비목3">#REF!</definedName>
    <definedName name="비목4">#REF!</definedName>
    <definedName name="비비추">#REF!</definedName>
    <definedName name="사랑" hidden="1">#REF!</definedName>
    <definedName name="사리도경">#REF!</definedName>
    <definedName name="사리도노무">#REF!</definedName>
    <definedName name="사리도재료">#REF!</definedName>
    <definedName name="사이지">#REF!</definedName>
    <definedName name="사철나무H1.2">#REF!</definedName>
    <definedName name="사타" hidden="1">#REF!</definedName>
    <definedName name="산근">#REF!</definedName>
    <definedName name="산서" hidden="1">#REF!</definedName>
    <definedName name="산철쭉">#REF!</definedName>
    <definedName name="산출근거">#N/A</definedName>
    <definedName name="산출근거1">#REF!</definedName>
    <definedName name="산출내역">#REF!</definedName>
    <definedName name="삼노">#REF!</definedName>
    <definedName name="삼재">#REF!</definedName>
    <definedName name="삼차선슈활하중">#REF!</definedName>
    <definedName name="삼척군">#REF!</definedName>
    <definedName name="상급원자력기술자">#REF!</definedName>
    <definedName name="상급원자력기술자001">#REF!</definedName>
    <definedName name="상급원자력기술자002">#REF!</definedName>
    <definedName name="상급원자력기술자011">#REF!</definedName>
    <definedName name="상급원자력기술자982">#REF!</definedName>
    <definedName name="상급원자력기술자991">#REF!</definedName>
    <definedName name="상급원자력기술자992">#REF!</definedName>
    <definedName name="상대" hidden="1">#REF!</definedName>
    <definedName name="상부">#REF!</definedName>
    <definedName name="상세구분">#REF!</definedName>
    <definedName name="상진이">#REF!</definedName>
    <definedName name="새이" hidden="1">#REF!</definedName>
    <definedName name="색인">#REF!</definedName>
    <definedName name="생산필요수">#REF!</definedName>
    <definedName name="샷_시_공">#REF!</definedName>
    <definedName name="샷시공">#REF!</definedName>
    <definedName name="샷시공001">#REF!</definedName>
    <definedName name="샷시공002">#REF!</definedName>
    <definedName name="샷시공011">#REF!</definedName>
    <definedName name="샷시공982">#REF!</definedName>
    <definedName name="샷시공991">#REF!</definedName>
    <definedName name="샷시공992">#REF!</definedName>
    <definedName name="서양측백H3.0">#REF!</definedName>
    <definedName name="석__조_각_공">#REF!</definedName>
    <definedName name="석_공">#REF!</definedName>
    <definedName name="석공001">#REF!</definedName>
    <definedName name="석공002">#REF!</definedName>
    <definedName name="석공011">#REF!</definedName>
    <definedName name="석공982">#REF!</definedName>
    <definedName name="석공991">#REF!</definedName>
    <definedName name="석공992">#REF!</definedName>
    <definedName name="석재타일경">#REF!</definedName>
    <definedName name="석재타일노">#REF!</definedName>
    <definedName name="석재타일재">#REF!</definedName>
    <definedName name="석조각공001">#REF!</definedName>
    <definedName name="석조각공002">#REF!</definedName>
    <definedName name="석조각공011">#REF!</definedName>
    <definedName name="석조각공982">#REF!</definedName>
    <definedName name="석조각공991">#REF!</definedName>
    <definedName name="석조각공992">#REF!</definedName>
    <definedName name="석축수량산출">#REF!</definedName>
    <definedName name="선________부">#REF!</definedName>
    <definedName name="선부001">#REF!</definedName>
    <definedName name="선부002">#REF!</definedName>
    <definedName name="선부011">#REF!</definedName>
    <definedName name="선부982">#REF!</definedName>
    <definedName name="선부991">#REF!</definedName>
    <definedName name="선부992">#REF!</definedName>
    <definedName name="설계설명" hidden="1">#REF!</definedName>
    <definedName name="설계설명서">#REF!</definedName>
    <definedName name="설계설명서2" localSheetId="1" hidden="1">{#N/A,#N/A,FALSE,"전력간선"}</definedName>
    <definedName name="설계설명서2" hidden="1">{#N/A,#N/A,FALSE,"전력간선"}</definedName>
    <definedName name="설계설명서3" localSheetId="1" hidden="1">{#N/A,#N/A,FALSE,"전력간선"}</definedName>
    <definedName name="설계설명서3" hidden="1">{#N/A,#N/A,FALSE,"전력간선"}</definedName>
    <definedName name="설계설명서4" localSheetId="1" hidden="1">{#N/A,#N/A,FALSE,"전력간선"}</definedName>
    <definedName name="설계설명서4" hidden="1">{#N/A,#N/A,FALSE,"전력간선"}</definedName>
    <definedName name="설명판1">#REF!</definedName>
    <definedName name="설명판2">#REF!</definedName>
    <definedName name="설비기초일위">#REF!</definedName>
    <definedName name="성___명">#REF!</definedName>
    <definedName name="성결교회">#REF!</definedName>
    <definedName name="소계">#REF!</definedName>
    <definedName name="소나무">#REF!</definedName>
    <definedName name="소나무H2.5">#REF!</definedName>
    <definedName name="소나무H3.0">#REF!</definedName>
    <definedName name="소나무H4.0">#REF!</definedName>
    <definedName name="소나무H5.0">#REF!</definedName>
    <definedName name="소일위대가1">#REF!</definedName>
    <definedName name="속채움1">#REF!</definedName>
    <definedName name="속채움2">#REF!</definedName>
    <definedName name="송_전__전__공">#REF!</definedName>
    <definedName name="송전전공001">#REF!</definedName>
    <definedName name="송전전공002">#REF!</definedName>
    <definedName name="송전전공011">#REF!</definedName>
    <definedName name="송전전공982">#REF!</definedName>
    <definedName name="송전전공991">#REF!</definedName>
    <definedName name="송전전공992">#REF!</definedName>
    <definedName name="송전환선전공011">#REF!</definedName>
    <definedName name="송전활선전공">#REF!</definedName>
    <definedName name="송전활선전공001">#REF!</definedName>
    <definedName name="송전활선전공002">#REF!</definedName>
    <definedName name="송전활선전공982">#REF!</definedName>
    <definedName name="송전활선전공991">#REF!</definedName>
    <definedName name="송전활선전공992">#REF!</definedName>
    <definedName name="쇠흙손경비">#REF!</definedName>
    <definedName name="쇠흙손노무비">#REF!</definedName>
    <definedName name="쇠흙손재료비">#REF!</definedName>
    <definedName name="수" hidden="1">#REF!</definedName>
    <definedName name="수____종">#REF!</definedName>
    <definedName name="수경단가">#REF!</definedName>
    <definedName name="수경단가1">#REF!</definedName>
    <definedName name="수경일위">#REF!</definedName>
    <definedName name="수량" localSheetId="1" hidden="1">#REF!</definedName>
    <definedName name="수량" hidden="1">#REF!</definedName>
    <definedName name="수량구분">#REF!</definedName>
    <definedName name="수목">#REF!</definedName>
    <definedName name="수목공통대가">#REF!</definedName>
    <definedName name="수목단가">#REF!</definedName>
    <definedName name="수목일위대가">#REF!</definedName>
    <definedName name="수수꽃다리">#REF!</definedName>
    <definedName name="수수꽃다리H1.8">#REF!</definedName>
    <definedName name="수중토사p1">#REF!</definedName>
    <definedName name="수직규준틀노무비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토1">#REF!</definedName>
    <definedName name="수평규준틀노무비">#REF!</definedName>
    <definedName name="수평규준틀재료비">#REF!</definedName>
    <definedName name="수평연결재">#REF!</definedName>
    <definedName name="숫자노무비">#REF!</definedName>
    <definedName name="슈사하중">#REF!</definedName>
    <definedName name="슈활하중">#REF!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페이서수직1">#REF!</definedName>
    <definedName name="스페이서수직2">#REF!</definedName>
    <definedName name="스페이서수평1">#REF!</definedName>
    <definedName name="스페이서수평2">#REF!</definedName>
    <definedName name="시_험_사_1급">#REF!</definedName>
    <definedName name="시_험_사_2급">#REF!</definedName>
    <definedName name="시_험_사_3급">#REF!</definedName>
    <definedName name="시공__측량사">#REF!</definedName>
    <definedName name="시공측량사001">#REF!</definedName>
    <definedName name="시공측량사002">#REF!</definedName>
    <definedName name="시공측량사011">#REF!</definedName>
    <definedName name="시공측량사982">#REF!</definedName>
    <definedName name="시공측량사991">#REF!</definedName>
    <definedName name="시공측량사992">#REF!</definedName>
    <definedName name="시공측량사조수">#REF!</definedName>
    <definedName name="시공측량사조수001">#REF!</definedName>
    <definedName name="시공측량사조수002">#REF!</definedName>
    <definedName name="시공측량사조수011">#REF!</definedName>
    <definedName name="시공측량사조수982">#REF!</definedName>
    <definedName name="시공측량사조수991">#REF!</definedName>
    <definedName name="시공측량사조수992">#REF!</definedName>
    <definedName name="시동">#REF!</definedName>
    <definedName name="시멘트">BlankMacro1</definedName>
    <definedName name="시멘트6">BlankMacro1</definedName>
    <definedName name="시설물수량">#REF!</definedName>
    <definedName name="시설수량">#REF!</definedName>
    <definedName name="시설일위">#REF!</definedName>
    <definedName name="시설일위금액">#REF!</definedName>
    <definedName name="시설일위대가">#REF!</definedName>
    <definedName name="시성">#REF!</definedName>
    <definedName name="시중노임">#REF!</definedName>
    <definedName name="시험관련기사_시험사1급001">#REF!</definedName>
    <definedName name="시험관련기사_시험사1급002">#REF!</definedName>
    <definedName name="시험관련기사_시험사1급011">#REF!</definedName>
    <definedName name="시험관련기사_시험사1급982">#REF!</definedName>
    <definedName name="시험관련기사_시험사1급991">#REF!</definedName>
    <definedName name="시험관련기사_시험사1급992">#REF!</definedName>
    <definedName name="시험관련산업기사_2급001">#REF!</definedName>
    <definedName name="시험관련산업기사_2급002">#REF!</definedName>
    <definedName name="시험관련산업기사_2급011">#REF!</definedName>
    <definedName name="시험관련산업기사_2급982">#REF!</definedName>
    <definedName name="시험관련산업기사_2급991">#REF!</definedName>
    <definedName name="시험관련산업기사_2급992">#REF!</definedName>
    <definedName name="시험보조수001">#REF!</definedName>
    <definedName name="시험보조수002">#REF!</definedName>
    <definedName name="시험보조수011">#REF!</definedName>
    <definedName name="시험보조수982">#REF!</definedName>
    <definedName name="시험보조수991">#REF!</definedName>
    <definedName name="시험보조수992">#REF!</definedName>
    <definedName name="식재공사97">#REF!</definedName>
    <definedName name="식재단가">#REF!</definedName>
    <definedName name="식재수량">#REF!</definedName>
    <definedName name="식재수량표">#REF!</definedName>
    <definedName name="식재일위">#REF!</definedName>
    <definedName name="신축이음">#REF!</definedName>
    <definedName name="실지수_기호">#REF!</definedName>
    <definedName name="실편백10노무">#REF!</definedName>
    <definedName name="실편백10재료">#REF!</definedName>
    <definedName name="실편백15노무">#REF!</definedName>
    <definedName name="실편백15재료">#REF!</definedName>
    <definedName name="실행">#REF!</definedName>
    <definedName name="씨">#REF!</definedName>
    <definedName name="씨그마ck">#REF!</definedName>
    <definedName name="씨그마y">#REF!</definedName>
    <definedName name="ㅇ">#N/A</definedName>
    <definedName name="ㅇㄷㄷ">#REF!</definedName>
    <definedName name="ㅇㄹㄹ" localSheetId="1" hidden="1">#REF!</definedName>
    <definedName name="ㅇㄹㄹ" hidden="1">#REF!</definedName>
    <definedName name="ㅇㄹㅇ">#REF!</definedName>
    <definedName name="ㅇ러ㅣㄴ이ㅏ러ㅣ" hidden="1">{#N/A,#N/A,FALSE,"Sheet1"}</definedName>
    <definedName name="ㅇㄻㄴㅇㄻㄴㅇㄹ" hidden="1">#REF!</definedName>
    <definedName name="ㅇㅁㄻ" hidden="1">{#N/A,#N/A,FALSE,"Sheet1"}</definedName>
    <definedName name="ㅇㅇ">#REF!</definedName>
    <definedName name="ㅇㅈㄷㅄㅂㅈㄷㄱ" hidden="1">#REF!</definedName>
    <definedName name="아" hidden="1">#REF!</definedName>
    <definedName name="아니오" hidden="1">#REF!</definedName>
    <definedName name="아러ㅏ러" localSheetId="1" hidden="1">{"'Firr(선)'!$AS$1:$AY$62","'Firr(사)'!$AS$1:$AY$62","'Firr(회)'!$AS$1:$AY$62","'Firr(선)'!$L$1:$V$62","'Firr(사)'!$L$1:$V$62","'Firr(회)'!$L$1:$V$62"}</definedName>
    <definedName name="아러ㅏ러" hidden="1">{"'Firr(선)'!$AS$1:$AY$62","'Firr(사)'!$AS$1:$AY$62","'Firr(회)'!$AS$1:$AY$62","'Firr(선)'!$L$1:$V$62","'Firr(사)'!$L$1:$V$62","'Firr(회)'!$L$1:$V$62"}</definedName>
    <definedName name="아아" hidden="1">#REF!</definedName>
    <definedName name="아왜나무12노무">#REF!</definedName>
    <definedName name="아왜나무12재료">#REF!</definedName>
    <definedName name="아왜나무H2.5">#REF!</definedName>
    <definedName name="안벽">#REF!</definedName>
    <definedName name="알d">#REF!</definedName>
    <definedName name="알파1">#REF!</definedName>
    <definedName name="알파2">#REF!</definedName>
    <definedName name="앞굽">#REF!</definedName>
    <definedName name="앞굽높이">#REF!</definedName>
    <definedName name="앞성토">#REF!</definedName>
    <definedName name="애" hidden="1">#REF!</definedName>
    <definedName name="앨c">#REF!</definedName>
    <definedName name="앨e">#REF!</definedName>
    <definedName name="양생1">#REF!</definedName>
    <definedName name="양생2">#REF!</definedName>
    <definedName name="양생경비">#REF!</definedName>
    <definedName name="양생노무비">#REF!</definedName>
    <definedName name="양생재료비">#REF!</definedName>
    <definedName name="양식">#REF!</definedName>
    <definedName name="어름" hidden="1">#REF!</definedName>
    <definedName name="연___마___공">#REF!</definedName>
    <definedName name="연마공001">#REF!</definedName>
    <definedName name="연마공002">#REF!</definedName>
    <definedName name="연마공011">#REF!</definedName>
    <definedName name="연마공982">#REF!</definedName>
    <definedName name="연마공991">#REF!</definedName>
    <definedName name="연마공992">#REF!</definedName>
    <definedName name="연빈계">"evaluate(물량!I73)"</definedName>
    <definedName name="열관류율">#REF!</definedName>
    <definedName name="열관류율의원">#REF!</definedName>
    <definedName name="열교환기1">#REF!</definedName>
    <definedName name="열교환기5">#REF!</definedName>
    <definedName name="영산홍">#REF!</definedName>
    <definedName name="영산홍H0.3">#REF!</definedName>
    <definedName name="예" hidden="1">#REF!</definedName>
    <definedName name="예산서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오" hidden="1">#REF!</definedName>
    <definedName name="오옹벽">#REF!</definedName>
    <definedName name="오케이">#REF!</definedName>
    <definedName name="옥계1교">#REF!</definedName>
    <definedName name="옥향H0.5">#REF!</definedName>
    <definedName name="온수가열기">#REF!</definedName>
    <definedName name="옹벽">#REF!</definedName>
    <definedName name="왕벚나무">#REF!</definedName>
    <definedName name="왕벚나무H4.5">#REF!</definedName>
    <definedName name="왜" hidden="1">#REF!</definedName>
    <definedName name="왜성도라지">#REF!</definedName>
    <definedName name="외">#REF!</definedName>
    <definedName name="외경높이">#REF!</definedName>
    <definedName name="외경폭">#REF!</definedName>
    <definedName name="용접200경비">#REF!</definedName>
    <definedName name="용접300경비">#REF!</definedName>
    <definedName name="용접공">#REF!</definedName>
    <definedName name="용접공_일반">#REF!</definedName>
    <definedName name="용접공_일반001">#REF!</definedName>
    <definedName name="용접공_일반002">#REF!</definedName>
    <definedName name="용접공_일반011">#REF!</definedName>
    <definedName name="용접공_일반982">#REF!</definedName>
    <definedName name="용접공_일반991">#REF!</definedName>
    <definedName name="용접공_일반992">#REF!</definedName>
    <definedName name="용접공_철도">#REF!</definedName>
    <definedName name="용접공_철도001">#REF!</definedName>
    <definedName name="용접공_철도002">#REF!</definedName>
    <definedName name="용접공_철도011">#REF!</definedName>
    <definedName name="용접공_철도982">#REF!</definedName>
    <definedName name="용접공_철도991">#REF!</definedName>
    <definedName name="용접공_철도992">#REF!</definedName>
    <definedName name="운반량집계표" localSheetId="1" hidden="1">{#N/A,#N/A,FALSE,"전력간선"}</definedName>
    <definedName name="운반량집계표" hidden="1">{#N/A,#N/A,FALSE,"전력간선"}</definedName>
    <definedName name="운반산출">#REF!</definedName>
    <definedName name="운반집계" localSheetId="1" hidden="1">{#N/A,#N/A,FALSE,"전력간선"}</definedName>
    <definedName name="운반집계" hidden="1">{#N/A,#N/A,FALSE,"전력간선"}</definedName>
    <definedName name="운반집계표" localSheetId="1" hidden="1">{#N/A,#N/A,FALSE,"전력간선"}</definedName>
    <definedName name="운반집계표" hidden="1">{#N/A,#N/A,FALSE,"전력간선"}</definedName>
    <definedName name="운반차">#REF!</definedName>
    <definedName name="운전사">#REF!</definedName>
    <definedName name="운전사_기계">#REF!</definedName>
    <definedName name="운전사_기계001">#REF!</definedName>
    <definedName name="운전사_기계002">#REF!</definedName>
    <definedName name="운전사_기계011">#REF!</definedName>
    <definedName name="운전사_기계982">#REF!</definedName>
    <definedName name="운전사_기계991">#REF!</definedName>
    <definedName name="운전사_기계992">#REF!</definedName>
    <definedName name="운전사_운반차">#REF!</definedName>
    <definedName name="운전사_운반차001">#REF!</definedName>
    <definedName name="운전사_운반차002">#REF!</definedName>
    <definedName name="운전사_운반차011">#REF!</definedName>
    <definedName name="운전사_운반차982">#REF!</definedName>
    <definedName name="운전사_운반차991">#REF!</definedName>
    <definedName name="운전사_운반차992">#REF!</definedName>
    <definedName name="원">#REF!</definedName>
    <definedName name="원_가_계_산_서">#REF!</definedName>
    <definedName name="원자력계장공">#REF!</definedName>
    <definedName name="원자력계장공001">#REF!</definedName>
    <definedName name="원자력계장공002">#REF!</definedName>
    <definedName name="원자력계장공011">#REF!</definedName>
    <definedName name="원자력계장공982">#REF!</definedName>
    <definedName name="원자력계장공991">#REF!</definedName>
    <definedName name="원자력계장공992">#REF!</definedName>
    <definedName name="원자력기계설치공">#REF!</definedName>
    <definedName name="원자력기계설치공001">#REF!</definedName>
    <definedName name="원자력기계설치공002">#REF!</definedName>
    <definedName name="원자력기계설치공011">#REF!</definedName>
    <definedName name="원자력기계설치공982">#REF!</definedName>
    <definedName name="원자력기계설치공991">#REF!</definedName>
    <definedName name="원자력기계설치공992">#REF!</definedName>
    <definedName name="원자력기술자">#REF!</definedName>
    <definedName name="원자력기술자001">#REF!</definedName>
    <definedName name="원자력기술자002">#REF!</definedName>
    <definedName name="원자력기술자011">#REF!</definedName>
    <definedName name="원자력기술자982">#REF!</definedName>
    <definedName name="원자력기술자991">#REF!</definedName>
    <definedName name="원자력기술자992">#REF!</definedName>
    <definedName name="원자력덕트공">#REF!</definedName>
    <definedName name="원자력덕트공001">#REF!</definedName>
    <definedName name="원자력덕트공002">#REF!</definedName>
    <definedName name="원자력덕트공011">#REF!</definedName>
    <definedName name="원자력덕트공982">#REF!</definedName>
    <definedName name="원자력덕트공991">#REF!</definedName>
    <definedName name="원자력덕트공992">#REF!</definedName>
    <definedName name="원자력배관공">#REF!</definedName>
    <definedName name="원자력배관공001">#REF!</definedName>
    <definedName name="원자력배관공002">#REF!</definedName>
    <definedName name="원자력배관공011">#REF!</definedName>
    <definedName name="원자력배관공982">#REF!</definedName>
    <definedName name="원자력배관공991">#REF!</definedName>
    <definedName name="원자력배관공992">#REF!</definedName>
    <definedName name="원자력보온공">#REF!</definedName>
    <definedName name="원자력보온공001">#REF!</definedName>
    <definedName name="원자력보온공002">#REF!</definedName>
    <definedName name="원자력보온공011">#REF!</definedName>
    <definedName name="원자력보온공982">#REF!</definedName>
    <definedName name="원자력보온공991">#REF!</definedName>
    <definedName name="원자력보온공992">#REF!</definedName>
    <definedName name="원자력용접공">#REF!</definedName>
    <definedName name="원자력용접공001">#REF!</definedName>
    <definedName name="원자력용접공002">#REF!</definedName>
    <definedName name="원자력용접공011">#REF!</definedName>
    <definedName name="원자력용접공982">#REF!</definedName>
    <definedName name="원자력용접공991">#REF!</definedName>
    <definedName name="원자력용접공992">#REF!</definedName>
    <definedName name="원자력제관공">#REF!</definedName>
    <definedName name="원자력제관공001">#REF!</definedName>
    <definedName name="원자력제관공002">#REF!</definedName>
    <definedName name="원자력제관공011">#REF!</definedName>
    <definedName name="원자력제관공982">#REF!</definedName>
    <definedName name="원자력제관공991">#REF!</definedName>
    <definedName name="원자력제관공992">#REF!</definedName>
    <definedName name="원자력케이블전공">#REF!</definedName>
    <definedName name="원자력케이블전공001">#REF!</definedName>
    <definedName name="원자력케이블전공002">#REF!</definedName>
    <definedName name="원자력케이블전공011">#REF!</definedName>
    <definedName name="원자력케이블전공982">#REF!</definedName>
    <definedName name="원자력케이블전공991">#REF!</definedName>
    <definedName name="원자력케이블전공992">#REF!</definedName>
    <definedName name="원자력특별인부">#REF!</definedName>
    <definedName name="원자력특별인부001">#REF!</definedName>
    <definedName name="원자력특별인부002">#REF!</definedName>
    <definedName name="원자력특별인부011">#REF!</definedName>
    <definedName name="원자력특별인부982">#REF!</definedName>
    <definedName name="원자력특별인부991">#REF!</definedName>
    <definedName name="원자력특별인부992">#REF!</definedName>
    <definedName name="원자력품질관리사">#REF!</definedName>
    <definedName name="원자력품질관리사001">#REF!</definedName>
    <definedName name="원자력품질관리사002">#REF!</definedName>
    <definedName name="원자력품질관리사011">#REF!</definedName>
    <definedName name="원자력품질관리사982">#REF!</definedName>
    <definedName name="원자력품질관리사991">#REF!</definedName>
    <definedName name="원자력품질관리사992">#REF!</definedName>
    <definedName name="원자력플랜트전공">#REF!</definedName>
    <definedName name="원자력플랜트전공001">#REF!</definedName>
    <definedName name="원자력플랜트전공002">#REF!</definedName>
    <definedName name="원자력플랜트전공011">#REF!</definedName>
    <definedName name="원자력플랜트전공982">#REF!</definedName>
    <definedName name="원자력플랜트전공991">#REF!</definedName>
    <definedName name="원자력플랜트전공992">#REF!</definedName>
    <definedName name="원파고라노">#REF!</definedName>
    <definedName name="원파고라재">#REF!</definedName>
    <definedName name="원형1">#REF!</definedName>
    <definedName name="원형2">#REF!</definedName>
    <definedName name="위___생___공">#REF!</definedName>
    <definedName name="위생공001">#REF!</definedName>
    <definedName name="위생공002">#REF!</definedName>
    <definedName name="위생공011">#REF!</definedName>
    <definedName name="위생공982">#REF!</definedName>
    <definedName name="위생공991">#REF!</definedName>
    <definedName name="위생공992">#REF!</definedName>
    <definedName name="유___리___공">#REF!</definedName>
    <definedName name="유리공">#REF!</definedName>
    <definedName name="유리공001">#REF!</definedName>
    <definedName name="유리공002">#REF!</definedName>
    <definedName name="유리공011">#REF!</definedName>
    <definedName name="유리공982">#REF!</definedName>
    <definedName name="유리공991">#REF!</definedName>
    <definedName name="유리공992">#REF!</definedName>
    <definedName name="유상진">#REF!</definedName>
    <definedName name="으치" hidden="1">#REF!</definedName>
    <definedName name="은행나무">#REF!</definedName>
    <definedName name="은행나무H3.5">#REF!</definedName>
    <definedName name="을지타이틀">#REF!</definedName>
    <definedName name="이">#REF!</definedName>
    <definedName name="이각지주목">#REF!</definedName>
    <definedName name="이거왜이래" hidden="1">{#N/A,#N/A,FALSE,"MASTER";#N/A,#N/A,FALSE,"매출1";#N/A,#N/A,FALSE,"매출2";#N/A,#N/A,FALSE,"투자5";#N/A,#N/A,FALSE,"손익(사업)";#N/A,#N/A,FALSE,"제조원가"}</definedName>
    <definedName name="이공구가설비">#REF!</definedName>
    <definedName name="이공구간접노무비">#REF!</definedName>
    <definedName name="이공구공사원가">#REF!</definedName>
    <definedName name="이공구기타경비">#REF!</definedName>
    <definedName name="이공구산재보험료">#REF!</definedName>
    <definedName name="이공구안전관리비">#REF!</definedName>
    <definedName name="이공구이윤">#REF!</definedName>
    <definedName name="이공구일반관리비">#REF!</definedName>
    <definedName name="이노">#REF!</definedName>
    <definedName name="이름" localSheetId="1" hidden="1">#REF!</definedName>
    <definedName name="이름" hidden="1">#REF!</definedName>
    <definedName name="이릉" localSheetId="1" hidden="1">#REF!</definedName>
    <definedName name="이릉" hidden="1">#REF!</definedName>
    <definedName name="이미" hidden="1">#REF!</definedName>
    <definedName name="이미리" hidden="1">#REF!</definedName>
    <definedName name="이삼">#REF!</definedName>
    <definedName name="이식">#REF!</definedName>
    <definedName name="이식단가">#REF!</definedName>
    <definedName name="이식단가1">#REF!</definedName>
    <definedName name="이식일위">#REF!</definedName>
    <definedName name="이재">#REF!</definedName>
    <definedName name="이전비">#REF!</definedName>
    <definedName name="이팝나무H3.5">#REF!</definedName>
    <definedName name="인구" hidden="1">#REF!</definedName>
    <definedName name="인동덩쿨">#REF!</definedName>
    <definedName name="인모">#REF!</definedName>
    <definedName name="인쇄영역끝">#REF!</definedName>
    <definedName name="인쇄영역끝P">#REF!</definedName>
    <definedName name="인쇄영역시작">#REF!</definedName>
    <definedName name="인쇄영역시작P">#REF!</definedName>
    <definedName name="일" hidden="1">#REF!</definedName>
    <definedName name="일공구가설">#REF!</definedName>
    <definedName name="일공구직영비">#REF!</definedName>
    <definedName name="일반관리비">#REF!</definedName>
    <definedName name="일반부" localSheetId="1" hidden="1">{#N/A,#N/A,FALSE,"조골재"}</definedName>
    <definedName name="일반부" hidden="1">{#N/A,#N/A,FALSE,"조골재"}</definedName>
    <definedName name="일위">#REF!,#REF!</definedName>
    <definedName name="일위대가표">#REF!</definedName>
    <definedName name="입력" hidden="1">#REF!</definedName>
    <definedName name="ㅈㄱ" localSheetId="1" hidden="1">{#N/A,#N/A,FALSE,"조골재"}</definedName>
    <definedName name="ㅈㄱ" hidden="1">{#N/A,#N/A,FALSE,"조골재"}</definedName>
    <definedName name="ㅈㄷㄱㄷㄱㄷ" localSheetId="1" hidden="1">{"'용역비'!$A$4:$C$8"}</definedName>
    <definedName name="ㅈㄷㄱㄷㄱㄷ" hidden="1">{"'용역비'!$A$4:$C$8"}</definedName>
    <definedName name="ㅈㄷㄻㅇㄹ" hidden="1">#REF!</definedName>
    <definedName name="ㅈㄷㄻㅈ" hidden="1">#REF!</definedName>
    <definedName name="ㅈㅂㅂ" localSheetId="1" hidden="1">#REF!</definedName>
    <definedName name="ㅈㅂㅂ" hidden="1">#REF!</definedName>
    <definedName name="자귀나무">#REF!</definedName>
    <definedName name="자귀나무H3.0xR8">#REF!</definedName>
    <definedName name="자재">#REF!</definedName>
    <definedName name="자재단가근거" hidden="1">#REF!</definedName>
    <definedName name="자재비1">#REF!</definedName>
    <definedName name="자재비2">#REF!</definedName>
    <definedName name="작_업__반_장">#REF!</definedName>
    <definedName name="작업반장001">#REF!</definedName>
    <definedName name="작업반장002">#REF!</definedName>
    <definedName name="작업반장011">#REF!</definedName>
    <definedName name="작업반장982">#REF!</definedName>
    <definedName name="작업반장991">#REF!</definedName>
    <definedName name="작업반장992">#REF!</definedName>
    <definedName name="잔디">#REF!</definedName>
    <definedName name="잔디_평떼">#REF!</definedName>
    <definedName name="잔디5경">#REF!</definedName>
    <definedName name="잔디5노무">#REF!</definedName>
    <definedName name="잔디5재료">#REF!</definedName>
    <definedName name="잔자갈노">#REF!</definedName>
    <definedName name="잔자갈재">#REF!</definedName>
    <definedName name="잔토">#REF!</definedName>
    <definedName name="잠___수___부">#REF!</definedName>
    <definedName name="잠수부001">#REF!</definedName>
    <definedName name="잠수부002">#REF!</definedName>
    <definedName name="잠수부011">#REF!</definedName>
    <definedName name="잠수부982">#REF!</definedName>
    <definedName name="잠수부991">#REF!</definedName>
    <definedName name="잠수부992">#REF!</definedName>
    <definedName name="잡석노">#REF!</definedName>
    <definedName name="잡석재">#REF!</definedName>
    <definedName name="잣나무">#REF!</definedName>
    <definedName name="잣나무10노무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H13">#REF!</definedName>
    <definedName name="장H16">#REF!</definedName>
    <definedName name="장H19">#REF!</definedName>
    <definedName name="장H22">#REF!</definedName>
    <definedName name="장H25">#REF!</definedName>
    <definedName name="장H29">#REF!</definedName>
    <definedName name="장H32">#REF!</definedName>
    <definedName name="장대">#REF!</definedName>
    <definedName name="장산교">#REF!</definedName>
    <definedName name="장성">#REF!,#REF!</definedName>
    <definedName name="장성H32">#REF!</definedName>
    <definedName name="재" hidden="1">#REF!</definedName>
    <definedName name="재1">#REF!</definedName>
    <definedName name="재고">#REF!</definedName>
    <definedName name="재고의뢰서">#REF!</definedName>
    <definedName name="재료노무합계" localSheetId="1" hidden="1">{"'건축내역'!$A$1:$L$413"}</definedName>
    <definedName name="재료노무합계" hidden="1">{"'건축내역'!$A$1:$L$413"}</definedName>
    <definedName name="재료비">#REF!</definedName>
    <definedName name="재료할증">#REF!</definedName>
    <definedName name="재무부">#REF!</definedName>
    <definedName name="저라">#REF!</definedName>
    <definedName name="저압케이블전공">#REF!</definedName>
    <definedName name="저압케이블전공001">#REF!</definedName>
    <definedName name="저압케이블전공002">#REF!</definedName>
    <definedName name="저압케이블전공011">#REF!</definedName>
    <definedName name="저압케이블전공982">#REF!</definedName>
    <definedName name="저압케이블전공991">#REF!</definedName>
    <definedName name="저압케이블전공992">#REF!</definedName>
    <definedName name="저판높이">#REF!</definedName>
    <definedName name="저판폭">#REF!</definedName>
    <definedName name="전">#REF!</definedName>
    <definedName name="전기공사기사_전기공사기사1급001">#REF!</definedName>
    <definedName name="전기공사기사_전기공사기사1급002">#REF!</definedName>
    <definedName name="전기공사기사_전기공사기사1급011">#REF!</definedName>
    <definedName name="전기공사기사_전기공사기사1급982">#REF!</definedName>
    <definedName name="전기공사기사_전기공사기사1급991">#REF!</definedName>
    <definedName name="전기공사기사_전기공사기사1급992">#REF!</definedName>
    <definedName name="전기공사기사1급">#REF!</definedName>
    <definedName name="전기공사기사2급">#REF!</definedName>
    <definedName name="전기공사산업기사_전기공사기사2급001">#REF!</definedName>
    <definedName name="전기공사산업기사_전기공사기사2급002">#REF!</definedName>
    <definedName name="전기공사산업기사_전기공사기사2급011">#REF!</definedName>
    <definedName name="전기공사산업기사_전기공사기사2급982">#REF!</definedName>
    <definedName name="전기공사산업기사_전기공사기사2급991">#REF!</definedName>
    <definedName name="전기공사산업기사_전기공사기사2급992">#REF!</definedName>
    <definedName name="전력">#REF!</definedName>
    <definedName name="전망">#REF!</definedName>
    <definedName name="전선관1">#REF!</definedName>
    <definedName name="전선관2">#REF!</definedName>
    <definedName name="전장">#REF!</definedName>
    <definedName name="전재만">#REF!</definedName>
    <definedName name="전체제조총괄표" localSheetId="1" hidden="1">{"'건축내역'!$A$1:$L$413"}</definedName>
    <definedName name="전체제조총괄표" hidden="1">{"'건축내역'!$A$1:$L$413"}</definedName>
    <definedName name="전후일위대가">#REF!</definedName>
    <definedName name="절_단_공">#REF!</definedName>
    <definedName name="절단경비">#REF!</definedName>
    <definedName name="절단공">#REF!</definedName>
    <definedName name="절단공001">#REF!</definedName>
    <definedName name="절단공002">#REF!</definedName>
    <definedName name="절단공011">#REF!</definedName>
    <definedName name="절단공982">#REF!</definedName>
    <definedName name="절단공991">#REF!</definedName>
    <definedName name="절단공992">#REF!</definedName>
    <definedName name="절단노무비">#REF!</definedName>
    <definedName name="절단재료비">#REF!</definedName>
    <definedName name="절취">#REF!</definedName>
    <definedName name="점토노">#REF!</definedName>
    <definedName name="점토재">#REF!</definedName>
    <definedName name="접속슬래브">#REF!</definedName>
    <definedName name="제___경___비___산___출___근___거">#REF!</definedName>
    <definedName name="제___도___사">#REF!</definedName>
    <definedName name="제경비율">#REF!</definedName>
    <definedName name="제도사001">#REF!</definedName>
    <definedName name="제도사002">#REF!</definedName>
    <definedName name="제도사011">#REF!</definedName>
    <definedName name="제도사982">#REF!</definedName>
    <definedName name="제도사991">#REF!</definedName>
    <definedName name="제도사992">#REF!</definedName>
    <definedName name="제동">#REF!</definedName>
    <definedName name="제수문" hidden="1">#REF!</definedName>
    <definedName name="제철__축로공">#REF!</definedName>
    <definedName name="제철축로공001">#REF!</definedName>
    <definedName name="제철축로공002">#REF!</definedName>
    <definedName name="제철축로공011">#REF!</definedName>
    <definedName name="제철축로공982">#REF!</definedName>
    <definedName name="제철축로공991">#REF!</definedName>
    <definedName name="제철축로공992">#REF!</definedName>
    <definedName name="제품재고">#REF!</definedName>
    <definedName name="조___경___공">#REF!</definedName>
    <definedName name="조___력___공">#REF!</definedName>
    <definedName name="조___적___공">#REF!</definedName>
    <definedName name="조_림__인_부">#REF!</definedName>
    <definedName name="조_적_공">#REF!</definedName>
    <definedName name="조경공001">#REF!</definedName>
    <definedName name="조경공002">#REF!</definedName>
    <definedName name="조경공011">#REF!</definedName>
    <definedName name="조경공982">#REF!</definedName>
    <definedName name="조경공991">#REF!</definedName>
    <definedName name="조경공992">#REF!</definedName>
    <definedName name="조닝표">#REF!</definedName>
    <definedName name="조력공001">#REF!</definedName>
    <definedName name="조력공002">#REF!</definedName>
    <definedName name="조력공011">#REF!</definedName>
    <definedName name="조력공982">#REF!</definedName>
    <definedName name="조력공991">#REF!</definedName>
    <definedName name="조력공992">#REF!</definedName>
    <definedName name="조림인부001">#REF!</definedName>
    <definedName name="조림인부002">#REF!</definedName>
    <definedName name="조림인부011">#REF!</definedName>
    <definedName name="조림인부982">#REF!</definedName>
    <definedName name="조림인부991">#REF!</definedName>
    <definedName name="조림인부992">#REF!</definedName>
    <definedName name="조수">#REF!</definedName>
    <definedName name="조장">#REF!</definedName>
    <definedName name="조적공">#REF!</definedName>
    <definedName name="조적공001">#REF!</definedName>
    <definedName name="조적공002">#REF!</definedName>
    <definedName name="조적공011">#REF!</definedName>
    <definedName name="조적공982">#REF!</definedName>
    <definedName name="조적공991">#REF!</definedName>
    <definedName name="조적공992">#REF!</definedName>
    <definedName name="조찬" hidden="1">#REF!</definedName>
    <definedName name="조합노">#REF!</definedName>
    <definedName name="조합재">#REF!</definedName>
    <definedName name="조합페인트">#REF!</definedName>
    <definedName name="종현">BlankMacro1</definedName>
    <definedName name="주목">#REF!</definedName>
    <definedName name="주목1.0노무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목H2.5">#REF!</definedName>
    <definedName name="주주노">#REF!</definedName>
    <definedName name="주주재">#REF!</definedName>
    <definedName name="준설선__선장">#REF!</definedName>
    <definedName name="준설선기관사">#REF!</definedName>
    <definedName name="준설선기관사001">#REF!</definedName>
    <definedName name="준설선기관사002">#REF!</definedName>
    <definedName name="준설선기관사982">#REF!</definedName>
    <definedName name="준설선기관사991">#REF!</definedName>
    <definedName name="준설선기관사992">#REF!</definedName>
    <definedName name="준설선기관장">#REF!</definedName>
    <definedName name="준설선기관장001">#REF!</definedName>
    <definedName name="준설선기관장002">#REF!</definedName>
    <definedName name="준설선기관장011">#REF!</definedName>
    <definedName name="준설선기관장982">#REF!</definedName>
    <definedName name="준설선기관장991">#REF!</definedName>
    <definedName name="준설선기관장992">#REF!</definedName>
    <definedName name="준설선선장001">#REF!</definedName>
    <definedName name="준설선선장002">#REF!</definedName>
    <definedName name="준설선선장011">#REF!</definedName>
    <definedName name="준설선선장982">#REF!</definedName>
    <definedName name="준설선선장991">#REF!</definedName>
    <definedName name="준설선선장992">#REF!</definedName>
    <definedName name="준설선운전사">#REF!</definedName>
    <definedName name="준설선운전사001">#REF!</definedName>
    <definedName name="준설선운전사002">#REF!</definedName>
    <definedName name="준설선운전사982">#REF!</definedName>
    <definedName name="준설선운전사991">#REF!</definedName>
    <definedName name="준설선운전사992">#REF!</definedName>
    <definedName name="준설선전기사">#REF!</definedName>
    <definedName name="준설선전기사001">#REF!</definedName>
    <definedName name="준설선전기사002">#REF!</definedName>
    <definedName name="준설선전기사982">#REF!</definedName>
    <definedName name="준설선전기사991">#REF!</definedName>
    <definedName name="준설선전기사992">#REF!</definedName>
    <definedName name="준설설기관사011">#REF!</definedName>
    <definedName name="준설설운전기사011">#REF!</definedName>
    <definedName name="준설설운전사011">#REF!</definedName>
    <definedName name="준설설전기사011">#REF!</definedName>
    <definedName name="줄___눈___공">#REF!</definedName>
    <definedName name="줄눈공001">#REF!</definedName>
    <definedName name="줄눈공002">#REF!</definedName>
    <definedName name="줄눈공011">#REF!</definedName>
    <definedName name="줄눈공982">#REF!</definedName>
    <definedName name="줄눈공991">#REF!</definedName>
    <definedName name="줄눈공992">#REF!</definedName>
    <definedName name="줄사철">#REF!</definedName>
    <definedName name="중_기__조_장">#REF!</definedName>
    <definedName name="중급원자력기술자">#REF!</definedName>
    <definedName name="중급원자력기술자001">#REF!</definedName>
    <definedName name="중급원자력기술자002">#REF!</definedName>
    <definedName name="중급원자력기술자011">#REF!</definedName>
    <definedName name="중급원자력기술자982">#REF!</definedName>
    <definedName name="중급원자력기술자991">#REF!</definedName>
    <definedName name="중급원자력기술자992">#REF!</definedName>
    <definedName name="중기운전기사">#REF!</definedName>
    <definedName name="중기운전조수">#REF!</definedName>
    <definedName name="중기조장">#REF!</definedName>
    <definedName name="중대가시설2">#N/A</definedName>
    <definedName name="중량">#REF!</definedName>
    <definedName name="중량표">#REF!</definedName>
    <definedName name="중분대1">#REF!</definedName>
    <definedName name="중분대2">#REF!</definedName>
    <definedName name="중합3회1">#REF!</definedName>
    <definedName name="중합3회2">#REF!</definedName>
    <definedName name="지" hidden="1">#REF!</definedName>
    <definedName name="지급이자산출내역">#REF!</definedName>
    <definedName name="지붕__잇기공">#REF!</definedName>
    <definedName name="지붕잇기공001">#REF!</definedName>
    <definedName name="지붕잇기공002">#REF!</definedName>
    <definedName name="지붕잇기공011">#REF!</definedName>
    <definedName name="지붕잇기공982">#REF!</definedName>
    <definedName name="지붕잇기공991">#REF!</definedName>
    <definedName name="지붕잇기공992">#REF!</definedName>
    <definedName name="지에" hidden="1">{#N/A,#N/A,FALSE,"Sheet1"}</definedName>
    <definedName name="지적기능사_지적기능사2급001">#REF!</definedName>
    <definedName name="지적기능사_지적기능사2급002">#REF!</definedName>
    <definedName name="지적기능사_지적기능사2급011">#REF!</definedName>
    <definedName name="지적기능사_지적기능사2급982">#REF!</definedName>
    <definedName name="지적기능사_지적기능사2급991">#REF!</definedName>
    <definedName name="지적기능사_지적기능사2급992">#REF!</definedName>
    <definedName name="지적기능사1급">#REF!</definedName>
    <definedName name="지적기능사2급">#REF!</definedName>
    <definedName name="지적기능산업기사_지적기능사1급001">#REF!</definedName>
    <definedName name="지적기능산업기사_지적기능사1급002">#REF!</definedName>
    <definedName name="지적기능산업기사_지적기능사1급011">#REF!</definedName>
    <definedName name="지적기능산업기사_지적기능사1급982">#REF!</definedName>
    <definedName name="지적기능산업기사_지적기능사1급991">#REF!</definedName>
    <definedName name="지적기능산업기사_지적기능사1급992">#REF!</definedName>
    <definedName name="지적기사_1급">#REF!</definedName>
    <definedName name="지적기사_2급">#REF!</definedName>
    <definedName name="지적기사_지적기사1급001">#REF!</definedName>
    <definedName name="지적기사_지적기사1급002">#REF!</definedName>
    <definedName name="지적기사_지적기사1급011">#REF!</definedName>
    <definedName name="지적기사_지적기사1급982">#REF!</definedName>
    <definedName name="지적기사_지적기사1급991">#REF!</definedName>
    <definedName name="지적기사_지적기사1급992">#REF!</definedName>
    <definedName name="지적산업기사_지적기사2급001">#REF!</definedName>
    <definedName name="지적산업기사_지적기사2급002">#REF!</definedName>
    <definedName name="지적산업기사_지적기사2급011">#REF!</definedName>
    <definedName name="지적산업기사_지적기사2급982">#REF!</definedName>
    <definedName name="지적산업기사_지적기사2급991">#REF!</definedName>
    <definedName name="지적산업기사_지적기사2급992">#REF!</definedName>
    <definedName name="지주">#N/A</definedName>
    <definedName name="지주목">BlankMacro1</definedName>
    <definedName name="지진D">#REF!</definedName>
    <definedName name="지진L">#REF!</definedName>
    <definedName name="직접노무비">#REF!</definedName>
    <definedName name="직종">#REF!</definedName>
    <definedName name="진달래H0.6">#REF!</definedName>
    <definedName name="진동롤라경">#REF!</definedName>
    <definedName name="진동롤라노무">#REF!</definedName>
    <definedName name="진동롤라재료">#REF!</definedName>
    <definedName name="집계표" localSheetId="1" hidden="1">{#N/A,#N/A,FALSE,"전력간선"}</definedName>
    <definedName name="집계표" hidden="1">{#N/A,#N/A,FALSE,"전력간선"}</definedName>
    <definedName name="집수" hidden="1">#REF!</definedName>
    <definedName name="쪼닝">#REF!</definedName>
    <definedName name="ㅊㅍ" localSheetId="1" hidden="1">#REF!</definedName>
    <definedName name="ㅊㅍ" hidden="1">#REF!</definedName>
    <definedName name="착___암___공">#REF!</definedName>
    <definedName name="착암공001">#REF!</definedName>
    <definedName name="착암공002">#REF!</definedName>
    <definedName name="착암공011">#REF!</definedName>
    <definedName name="착암공982">#REF!</definedName>
    <definedName name="착암공991">#REF!</definedName>
    <definedName name="착암공992">#REF!</definedName>
    <definedName name="찰샇기" localSheetId="1" hidden="1">#REF!</definedName>
    <definedName name="찰샇기" hidden="1">#REF!</definedName>
    <definedName name="창호목공">#REF!</definedName>
    <definedName name="창호목공001">#REF!</definedName>
    <definedName name="창호목공002">#REF!</definedName>
    <definedName name="창호목공011">#REF!</definedName>
    <definedName name="창호목공982">#REF!</definedName>
    <definedName name="창호목공991">#REF!</definedName>
    <definedName name="창호목공992">#REF!</definedName>
    <definedName name="철거">#N/A</definedName>
    <definedName name="철거수량">BlankMacro1</definedName>
    <definedName name="철골공">#REF!</definedName>
    <definedName name="철골공001">#REF!</definedName>
    <definedName name="철골공002">#REF!</definedName>
    <definedName name="철골공011">#REF!</definedName>
    <definedName name="철골공982">#REF!</definedName>
    <definedName name="철골공991">#REF!</definedName>
    <definedName name="철골공992">#REF!</definedName>
    <definedName name="철공001">#REF!</definedName>
    <definedName name="철공002">#REF!</definedName>
    <definedName name="철공011">#REF!</definedName>
    <definedName name="철공982">#REF!</definedName>
    <definedName name="철공991">#REF!</definedName>
    <definedName name="철공992">#REF!</definedName>
    <definedName name="철근1">#REF!</definedName>
    <definedName name="철근공">#REF!</definedName>
    <definedName name="철근공001">#REF!</definedName>
    <definedName name="철근공002">#REF!</definedName>
    <definedName name="철근공011">#REF!</definedName>
    <definedName name="철근공982">#REF!</definedName>
    <definedName name="철근공991">#REF!</definedName>
    <definedName name="철근공992">#REF!</definedName>
    <definedName name="철근노">#REF!</definedName>
    <definedName name="철근복잡1">#REF!</definedName>
    <definedName name="철근복잡2">#REF!</definedName>
    <definedName name="철근용접노무">#REF!</definedName>
    <definedName name="철근용접재료">#REF!</definedName>
    <definedName name="철근재">#REF!</definedName>
    <definedName name="철도__신호공">#REF!</definedName>
    <definedName name="철도신호공001">#REF!</definedName>
    <definedName name="철도신호공002">#REF!</definedName>
    <definedName name="철도신호공011">#REF!</definedName>
    <definedName name="철도신호공982">#REF!</definedName>
    <definedName name="철도신호공991">#REF!</definedName>
    <definedName name="철도신호공992">#REF!</definedName>
    <definedName name="철판공">#REF!</definedName>
    <definedName name="철판공001">#REF!</definedName>
    <definedName name="철판공002">#REF!</definedName>
    <definedName name="철판공011">#REF!</definedName>
    <definedName name="철판공982">#REF!</definedName>
    <definedName name="철판공991">#REF!</definedName>
    <definedName name="철판공992">#REF!</definedName>
    <definedName name="청구내역비데">#REF!</definedName>
    <definedName name="청구내역수전">#REF!</definedName>
    <definedName name="청구내역악세사리">#REF!</definedName>
    <definedName name="청구바디">#REF!</definedName>
    <definedName name="청단풍">#REF!</definedName>
    <definedName name="청단풍H3.0">#REF!</definedName>
    <definedName name="총견적서">#REF!</definedName>
    <definedName name="총계">#REF!</definedName>
    <definedName name="추" hidden="1">#REF!</definedName>
    <definedName name="추초" hidden="1">#REF!</definedName>
    <definedName name="충격">#REF!</definedName>
    <definedName name="충동" hidden="1">#REF!</definedName>
    <definedName name="취입" hidden="1">#REF!</definedName>
    <definedName name="측________부">#REF!</definedName>
    <definedName name="측구">#REF!</definedName>
    <definedName name="측부001">#REF!</definedName>
    <definedName name="측부002">#REF!</definedName>
    <definedName name="측부011">#REF!</definedName>
    <definedName name="측부982">#REF!</definedName>
    <definedName name="측부991">#REF!</definedName>
    <definedName name="측부992">#REF!</definedName>
    <definedName name="치_장_벽_돌_공">#REF!</definedName>
    <definedName name="치장__벽돌공">#REF!</definedName>
    <definedName name="치장벽돌공001">#REF!</definedName>
    <definedName name="치장벽돌공002">#REF!</definedName>
    <definedName name="치장벽돌공011">#REF!</definedName>
    <definedName name="치장벽돌공982">#REF!</definedName>
    <definedName name="치장벽돌공991">#REF!</definedName>
    <definedName name="치장벽돌공992">#REF!</definedName>
    <definedName name="칠성" hidden="1">#REF!</definedName>
    <definedName name="ㅋ" localSheetId="1" hidden="1">{#N/A,#N/A,FALSE,"조골재"}</definedName>
    <definedName name="ㅋ" hidden="1">{#N/A,#N/A,FALSE,"조골재"}</definedName>
    <definedName name="코___킹___공">#REF!</definedName>
    <definedName name="코킹공001">#REF!</definedName>
    <definedName name="코킹공002">#REF!</definedName>
    <definedName name="코킹공011">#REF!</definedName>
    <definedName name="코킹공982">#REF!</definedName>
    <definedName name="코킹공991">#REF!</definedName>
    <definedName name="코킹공992">#REF!</definedName>
    <definedName name="코팅1">#REF!</definedName>
    <definedName name="코팅2">#REF!</definedName>
    <definedName name="코핑B">#REF!</definedName>
    <definedName name="코핑길이">#REF!</definedName>
    <definedName name="코핑높이">#REF!</definedName>
    <definedName name="콘1601">#REF!</definedName>
    <definedName name="콘1602">#REF!</definedName>
    <definedName name="콘2701">#REF!</definedName>
    <definedName name="콘2702">#REF!</definedName>
    <definedName name="콘270함">#REF!</definedName>
    <definedName name="콘노">#REF!</definedName>
    <definedName name="콘버림함">#REF!</definedName>
    <definedName name="콘재">#REF!</definedName>
    <definedName name="콘크리트__공">#REF!</definedName>
    <definedName name="콘크리트2" hidden="1">#REF!</definedName>
    <definedName name="콘크리트공001">#REF!</definedName>
    <definedName name="콘크리트공002">#REF!</definedName>
    <definedName name="콘크리트공011">#REF!</definedName>
    <definedName name="콘크리트공982">#REF!</definedName>
    <definedName name="콘크리트공991">#REF!</definedName>
    <definedName name="콘크리트공992">#REF!</definedName>
    <definedName name="콘크리트함">#REF!</definedName>
    <definedName name="콤팩터경비">#REF!</definedName>
    <definedName name="콤팩터노무비">#REF!</definedName>
    <definedName name="콤팩터재료비">#REF!</definedName>
    <definedName name="ㅌ" localSheetId="1" hidden="1">{#N/A,#N/A,FALSE,"2~8번"}</definedName>
    <definedName name="ㅌ" hidden="1">{#N/A,#N/A,FALSE,"2~8번"}</definedName>
    <definedName name="타___일___공">#REF!</definedName>
    <definedName name="타이어경">#REF!</definedName>
    <definedName name="타이어노무">#REF!</definedName>
    <definedName name="타이어재료">#REF!</definedName>
    <definedName name="타일공001">#REF!</definedName>
    <definedName name="타일공002">#REF!</definedName>
    <definedName name="타일공011">#REF!</definedName>
    <definedName name="타일공982">#REF!</definedName>
    <definedName name="타일공991">#REF!</definedName>
    <definedName name="타일공992">#REF!</definedName>
    <definedName name="태산목10노무">#REF!</definedName>
    <definedName name="태산목10재료">#REF!</definedName>
    <definedName name="태산목12노무">#REF!</definedName>
    <definedName name="태산목12재료">#REF!</definedName>
    <definedName name="태산목H2.5">#REF!</definedName>
    <definedName name="택코팅1">#REF!</definedName>
    <definedName name="택코팅2">#REF!</definedName>
    <definedName name="터파기">#REF!</definedName>
    <definedName name="터파기고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공">#REF!</definedName>
    <definedName name="토적">#REF!</definedName>
    <definedName name="톱밥퇴비">#REF!</definedName>
    <definedName name="통신__기능사">#REF!</definedName>
    <definedName name="통신__내선공">#REF!</definedName>
    <definedName name="통신__설비공">#REF!</definedName>
    <definedName name="통신__외선공">#REF!</definedName>
    <definedName name="통신관련기능사_통신기능사001">#REF!</definedName>
    <definedName name="통신관련기능사_통신기능사002">#REF!</definedName>
    <definedName name="통신관련기능사_통신기능사011">#REF!</definedName>
    <definedName name="통신관련기능사_통신기능사982">#REF!</definedName>
    <definedName name="통신관련기능사_통신기능사991">#REF!</definedName>
    <definedName name="통신관련기능사_통신기능사992">#REF!</definedName>
    <definedName name="통신관련기사_통신기사1급001">#REF!</definedName>
    <definedName name="통신관련기사_통신기사1급002">#REF!</definedName>
    <definedName name="통신관련기사_통신기사1급011">#REF!</definedName>
    <definedName name="통신관련기사_통신기사1급982">#REF!</definedName>
    <definedName name="통신관련기사_통신기사1급991">#REF!</definedName>
    <definedName name="통신관련기사_통신기사1급992">#REF!</definedName>
    <definedName name="통신관련산업기사_통신기사2급001">#REF!</definedName>
    <definedName name="통신관련산업기사_통신기사2급002">#REF!</definedName>
    <definedName name="통신관련산업기사_통신기사2급011">#REF!</definedName>
    <definedName name="통신관련산업기사_통신기사2급982">#REF!</definedName>
    <definedName name="통신관련산업기사_통신기사2급991">#REF!</definedName>
    <definedName name="통신관련산업기사_통신기사2급992">#REF!</definedName>
    <definedName name="통신기사_1급">#REF!</definedName>
    <definedName name="통신기사_2급">#REF!</definedName>
    <definedName name="통신내선공001">#REF!</definedName>
    <definedName name="통신내선공002">#REF!</definedName>
    <definedName name="통신내선공011">#REF!</definedName>
    <definedName name="통신내선공982">#REF!</definedName>
    <definedName name="통신내선공991">#REF!</definedName>
    <definedName name="통신내선공992">#REF!</definedName>
    <definedName name="통신설비공001">#REF!</definedName>
    <definedName name="통신설비공002">#REF!</definedName>
    <definedName name="통신설비공011">#REF!</definedName>
    <definedName name="통신설비공982">#REF!</definedName>
    <definedName name="통신설비공991">#REF!</definedName>
    <definedName name="통신설비공992">#REF!</definedName>
    <definedName name="통신외선공001">#REF!</definedName>
    <definedName name="통신외선공002">#REF!</definedName>
    <definedName name="통신외선공011">#REF!</definedName>
    <definedName name="통신외선공982">#REF!</definedName>
    <definedName name="통신외선공991">#REF!</definedName>
    <definedName name="통신외선공992">#REF!</definedName>
    <definedName name="통신케이블공">#REF!</definedName>
    <definedName name="통신케이블공001">#REF!</definedName>
    <definedName name="통신케이블공002">#REF!</definedName>
    <definedName name="통신케이블공011">#REF!</definedName>
    <definedName name="통신케이블공982">#REF!</definedName>
    <definedName name="통신케이블공991">#REF!</definedName>
    <definedName name="통신케이블공992">#REF!</definedName>
    <definedName name="특_별__인_부">#REF!</definedName>
    <definedName name="특_수_화__공">#REF!</definedName>
    <definedName name="특고압케이블전공">#REF!</definedName>
    <definedName name="특고압케이블전공001">#REF!</definedName>
    <definedName name="특고압케이블전공002">#REF!</definedName>
    <definedName name="특고압케이블전공011">#REF!</definedName>
    <definedName name="특고압케이블전공982">#REF!</definedName>
    <definedName name="특고압케이블전공991">#REF!</definedName>
    <definedName name="특고압케이블전공992">#REF!</definedName>
    <definedName name="특급원자력비파괴시험">#REF!</definedName>
    <definedName name="특급원자력비파괴시험공001">#REF!</definedName>
    <definedName name="특급원자력비파괴시험공002">#REF!</definedName>
    <definedName name="특급원자력비파괴시험공011">#REF!</definedName>
    <definedName name="특급원자력비파괴시험공982">#REF!</definedName>
    <definedName name="특급원자력비파괴시험공991">#REF!</definedName>
    <definedName name="특급원자력비파괴시험공992">#REF!</definedName>
    <definedName name="특별인부">#REF!</definedName>
    <definedName name="특별인부001">#REF!</definedName>
    <definedName name="특별인부002">#REF!</definedName>
    <definedName name="특별인부011">#REF!</definedName>
    <definedName name="특별인부982">#REF!</definedName>
    <definedName name="특별인부991">#REF!</definedName>
    <definedName name="특별인부992">#REF!</definedName>
    <definedName name="특수비계공">#REF!</definedName>
    <definedName name="특수비계공001">#REF!</definedName>
    <definedName name="특수비계공002">#REF!</definedName>
    <definedName name="특수비계공011">#REF!</definedName>
    <definedName name="특수비계공982">#REF!</definedName>
    <definedName name="특수비계공991">#REF!</definedName>
    <definedName name="특수비계공992">#REF!</definedName>
    <definedName name="특수화공001">#REF!</definedName>
    <definedName name="특수화공002">#REF!</definedName>
    <definedName name="특수화공011">#REF!</definedName>
    <definedName name="특수화공982">#REF!</definedName>
    <definedName name="특수화공991">#REF!</definedName>
    <definedName name="특수화공992">#REF!</definedName>
    <definedName name="ㅍ" localSheetId="1" hidden="1">{#N/A,#N/A,FALSE,"2~8번"}</definedName>
    <definedName name="ㅍ" hidden="1">{#N/A,#N/A,FALSE,"2~8번"}</definedName>
    <definedName name="ㅍㄴㅇㄹ" hidden="1">#REF!</definedName>
    <definedName name="파고라노">#REF!</definedName>
    <definedName name="파고라재">#REF!</definedName>
    <definedName name="파이1">#REF!</definedName>
    <definedName name="파이2">#REF!</definedName>
    <definedName name="파일" localSheetId="1" hidden="1">#REF!</definedName>
    <definedName name="파일" hidden="1">#REF!</definedName>
    <definedName name="판넬__조립공">#REF!</definedName>
    <definedName name="판넬조립공001">#REF!</definedName>
    <definedName name="판넬조립공002">#REF!</definedName>
    <definedName name="판넬조립공011">#REF!</definedName>
    <definedName name="판넬조립공982">#REF!</definedName>
    <definedName name="판넬조립공991">#REF!</definedName>
    <definedName name="판넬조립공992">#REF!</definedName>
    <definedName name="판석노">#REF!</definedName>
    <definedName name="판석재">#REF!</definedName>
    <definedName name="팥배나무H3.0">#REF!</definedName>
    <definedName name="팬코일">#REF!</definedName>
    <definedName name="팽나무H4.0">#REF!</definedName>
    <definedName name="펌스">#REF!</definedName>
    <definedName name="펌프">#REF!</definedName>
    <definedName name="페기갑지" hidden="1">#REF!</definedName>
    <definedName name="평의자">#REF!</definedName>
    <definedName name="평의자노">#REF!</definedName>
    <definedName name="평의자재">#REF!</definedName>
    <definedName name="폐기" hidden="1">#REF!</definedName>
    <definedName name="폐기갑지용" hidden="1">#REF!</definedName>
    <definedName name="폐기물">BlankMacro1</definedName>
    <definedName name="폐기물수량산출서" localSheetId="1" hidden="1">#REF!</definedName>
    <definedName name="폐기물수량산출서" hidden="1">#REF!</definedName>
    <definedName name="폐열회수기">#REF!</definedName>
    <definedName name="폐추니아">#REF!</definedName>
    <definedName name="포___설___공">#REF!</definedName>
    <definedName name="포___장___공">#REF!</definedName>
    <definedName name="포설공001">#REF!</definedName>
    <definedName name="포설공002">#REF!</definedName>
    <definedName name="포설공011">#REF!</definedName>
    <definedName name="포설공982">#REF!</definedName>
    <definedName name="포설공991">#REF!</definedName>
    <definedName name="포설공992">#REF!</definedName>
    <definedName name="포장">#REF!</definedName>
    <definedName name="포장공">#REF!</definedName>
    <definedName name="포장공001">#REF!</definedName>
    <definedName name="포장공002">#REF!</definedName>
    <definedName name="포장공011">#REF!</definedName>
    <definedName name="포장공982">#REF!</definedName>
    <definedName name="포장공991">#REF!</definedName>
    <definedName name="포장공992">#REF!</definedName>
    <definedName name="폭">#REF!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2" hidden="1">#REF!</definedName>
    <definedName name="표지3">#REF!</definedName>
    <definedName name="풍하중모멘트">#REF!</definedName>
    <definedName name="플랜트__전공">#REF!</definedName>
    <definedName name="플랜트기계설치공">#REF!</definedName>
    <definedName name="플랜트기계설치공001">#REF!</definedName>
    <definedName name="플랜트기계설치공002">#REF!</definedName>
    <definedName name="플랜트기계설치공011">#REF!</definedName>
    <definedName name="플랜트기계설치공982">#REF!</definedName>
    <definedName name="플랜트기계설치공991">#REF!</definedName>
    <definedName name="플랜트기계설치공992">#REF!</definedName>
    <definedName name="플랜트배관공">#REF!</definedName>
    <definedName name="플랜트배관공001">#REF!</definedName>
    <definedName name="플랜트배관공002">#REF!</definedName>
    <definedName name="플랜트배관공011">#REF!</definedName>
    <definedName name="플랜트배관공982">#REF!</definedName>
    <definedName name="플랜트배관공991">#REF!</definedName>
    <definedName name="플랜트배관공992">#REF!</definedName>
    <definedName name="플랜트용접공">#REF!</definedName>
    <definedName name="플랜트용접공001">#REF!</definedName>
    <definedName name="플랜트용접공002">#REF!</definedName>
    <definedName name="플랜트용접공011">#REF!</definedName>
    <definedName name="플랜트용접공982">#REF!</definedName>
    <definedName name="플랜트용접공991">#REF!</definedName>
    <definedName name="플랜트용접공992">#REF!</definedName>
    <definedName name="플랜트전공001">#REF!</definedName>
    <definedName name="플랜트전공002">#REF!</definedName>
    <definedName name="플랜트전공011">#REF!</definedName>
    <definedName name="플랜트전공982">#REF!</definedName>
    <definedName name="플랜트전공991">#REF!</definedName>
    <definedName name="플랜트전공992">#REF!</definedName>
    <definedName name="플랜트제관공">#REF!</definedName>
    <definedName name="플랜트제관공001">#REF!</definedName>
    <definedName name="플랜트제관공002">#REF!</definedName>
    <definedName name="플랜트제관공011">#REF!</definedName>
    <definedName name="플랜트제관공982">#REF!</definedName>
    <definedName name="플랜트제관공991">#REF!</definedName>
    <definedName name="플랜트제관공992">#REF!</definedName>
    <definedName name="플랜트특수용접공">#REF!</definedName>
    <definedName name="플랜트특수용접공001">#REF!</definedName>
    <definedName name="플랜트특수용접공002">#REF!</definedName>
    <definedName name="플랜트특수용접공011">#REF!</definedName>
    <definedName name="플랜트특수용접공982">#REF!</definedName>
    <definedName name="플랜트특수용접공991">#REF!</definedName>
    <definedName name="플랜트특수용접공992">#REF!</definedName>
    <definedName name="피라칸사스H1.5">#REF!</definedName>
    <definedName name="ㅎ384">#REF!</definedName>
    <definedName name="ㅎ5" localSheetId="1" hidden="1">{#N/A,#N/A,FALSE,"골재소요량";#N/A,#N/A,FALSE,"골재소요량"}</definedName>
    <definedName name="ㅎ5" hidden="1">{#N/A,#N/A,FALSE,"골재소요량";#N/A,#N/A,FALSE,"골재소요량"}</definedName>
    <definedName name="ㅎㅎ" localSheetId="1" hidden="1">#REF!</definedName>
    <definedName name="ㅎㅎ" hidden="1">#REF!</definedName>
    <definedName name="한_식__목_공">#REF!</definedName>
    <definedName name="한_식__와_공">#REF!</definedName>
    <definedName name="한글노무비">#REF!</definedName>
    <definedName name="한라구절초">#REF!</definedName>
    <definedName name="한식__미장공">#REF!</definedName>
    <definedName name="한식목공001">#REF!</definedName>
    <definedName name="한식목공002">#REF!</definedName>
    <definedName name="한식목공011">#REF!</definedName>
    <definedName name="한식목공982">#REF!</definedName>
    <definedName name="한식목공991">#REF!</definedName>
    <definedName name="한식목공992">#REF!</definedName>
    <definedName name="한식목공조공">#REF!</definedName>
    <definedName name="한식목공조공001">#REF!</definedName>
    <definedName name="한식목공조공002">#REF!</definedName>
    <definedName name="한식목공조공011">#REF!</definedName>
    <definedName name="한식목공조공982">#REF!</definedName>
    <definedName name="한식목공조공991">#REF!</definedName>
    <definedName name="한식목공조공992">#REF!</definedName>
    <definedName name="한식미장공001">#REF!</definedName>
    <definedName name="한식미장공002">#REF!</definedName>
    <definedName name="한식미장공011">#REF!</definedName>
    <definedName name="한식미장공982">#REF!</definedName>
    <definedName name="한식미장공991">#REF!</definedName>
    <definedName name="한식미장공992">#REF!</definedName>
    <definedName name="한식와공001">#REF!</definedName>
    <definedName name="한식와공002">#REF!</definedName>
    <definedName name="한식와공011">#REF!</definedName>
    <definedName name="한식와공982">#REF!</definedName>
    <definedName name="한식와공991">#REF!</definedName>
    <definedName name="한식와공992">#REF!</definedName>
    <definedName name="한식와공조공">#REF!</definedName>
    <definedName name="한식와공조공001">#REF!</definedName>
    <definedName name="한식와공조공002">#REF!</definedName>
    <definedName name="한식와공조공011">#REF!</definedName>
    <definedName name="한식와공조공982">#REF!</definedName>
    <definedName name="한식와공조공991">#REF!</definedName>
    <definedName name="한식와공조공992">#REF!</definedName>
    <definedName name="할___석___공">#REF!</definedName>
    <definedName name="할석공001">#REF!</definedName>
    <definedName name="할석공002">#REF!</definedName>
    <definedName name="할석공982">#REF!</definedName>
    <definedName name="할석공991">#REF!</definedName>
    <definedName name="할석공992">#REF!</definedName>
    <definedName name="함___석___공">#REF!</definedName>
    <definedName name="함1">#REF!</definedName>
    <definedName name="함2">#REF!</definedName>
    <definedName name="함석공001">#REF!</definedName>
    <definedName name="함석공002">#REF!</definedName>
    <definedName name="함석공011">#REF!</definedName>
    <definedName name="함석공982">#REF!</definedName>
    <definedName name="함석공991">#REF!</definedName>
    <definedName name="함석공992">#REF!</definedName>
    <definedName name="합37a">#REF!</definedName>
    <definedName name="합37함">#REF!</definedName>
    <definedName name="합3함7">#REF!</definedName>
    <definedName name="합판1회1">#REF!</definedName>
    <definedName name="합판1회2">#REF!</definedName>
    <definedName name="합판31">#REF!</definedName>
    <definedName name="합판317">#REF!</definedName>
    <definedName name="합판371">#REF!</definedName>
    <definedName name="합판3함">#REF!</definedName>
    <definedName name="합판3회1">#REF!</definedName>
    <definedName name="합판3회2">#REF!</definedName>
    <definedName name="합판4회1">#REF!</definedName>
    <definedName name="합판4회2">#REF!</definedName>
    <definedName name="합판6회1">#REF!</definedName>
    <definedName name="합판6회2">#REF!</definedName>
    <definedName name="합판731">#REF!</definedName>
    <definedName name="합판노">#REF!</definedName>
    <definedName name="합판재">#REF!</definedName>
    <definedName name="항타비1">#REF!</definedName>
    <definedName name="항타비2">#REF!</definedName>
    <definedName name="해당화">#REF!</definedName>
    <definedName name="해송H3.0xW1.2xR10">#REF!</definedName>
    <definedName name="해송H3.5xW1.5xR12">#REF!</definedName>
    <definedName name="현도사">#REF!</definedName>
    <definedName name="현도사001">#REF!</definedName>
    <definedName name="현도사002">#REF!</definedName>
    <definedName name="현도사011">#REF!</definedName>
    <definedName name="현도사982">#REF!</definedName>
    <definedName name="현도사991">#REF!</definedName>
    <definedName name="현도사992">#REF!</definedName>
    <definedName name="현지">#REF!</definedName>
    <definedName name="현천기자재비">#REF!</definedName>
    <definedName name="형틀목공">#REF!</definedName>
    <definedName name="형틀목공001">#REF!</definedName>
    <definedName name="형틀목공002">#REF!</definedName>
    <definedName name="형틀목공011">#REF!</definedName>
    <definedName name="형틀목공982">#REF!</definedName>
    <definedName name="형틀목공991">#REF!</definedName>
    <definedName name="형틀목공992">#REF!</definedName>
    <definedName name="호" hidden="1">#REF!</definedName>
    <definedName name="호박노">#REF!</definedName>
    <definedName name="호박재">#REF!</definedName>
    <definedName name="호서" hidden="1">#REF!</definedName>
    <definedName name="홍단풍">#REF!</definedName>
    <definedName name="홍단풍H3.5xR12">#REF!</definedName>
    <definedName name="화________공">#REF!</definedName>
    <definedName name="화공001">#REF!</definedName>
    <definedName name="화공002">#REF!</definedName>
    <definedName name="화공011">#REF!</definedName>
    <definedName name="화공982">#REF!</definedName>
    <definedName name="화공991">#REF!</definedName>
    <definedName name="화공992">#REF!</definedName>
    <definedName name="화약__취급공">#REF!</definedName>
    <definedName name="화약취급공001">#REF!</definedName>
    <definedName name="화약취급공002">#REF!</definedName>
    <definedName name="화약취급공011">#REF!</definedName>
    <definedName name="화약취급공982">#REF!</definedName>
    <definedName name="화약취급공991">#REF!</definedName>
    <definedName name="화약취급공992">#REF!</definedName>
    <definedName name="화ㅓㅣ허ㅏ">#REF!</definedName>
    <definedName name="확">#REF!</definedName>
    <definedName name="환">#REF!</definedName>
    <definedName name="환율">#REF!</definedName>
    <definedName name="활석공011">#REF!</definedName>
    <definedName name="활하중재하시풍하중">#REF!</definedName>
    <definedName name="회양목H0.3">#REF!</definedName>
    <definedName name="회현지구" localSheetId="1" hidden="1">{"'용역비'!$A$4:$C$8"}</definedName>
    <definedName name="회현지구" hidden="1">{"'용역비'!$A$4:$C$8"}</definedName>
    <definedName name="후박나무H4.0">#REF!</definedName>
    <definedName name="후피향나무H1.8">#REF!</definedName>
    <definedName name="희영">BlankMacro1</definedName>
    <definedName name="히말라야시다6노무">#REF!</definedName>
    <definedName name="히말라야시다6재료">#REF!</definedName>
    <definedName name="히말라야시다8노무">#REF!</definedName>
    <definedName name="히말라야시다8재료">#REF!</definedName>
    <definedName name="ㅏ" localSheetId="1" hidden="1">{#N/A,#N/A,FALSE,"운반시간"}</definedName>
    <definedName name="ㅏ" hidden="1">{#N/A,#N/A,FALSE,"운반시간"}</definedName>
    <definedName name="ㅏㅏ">#REF!</definedName>
    <definedName name="ㅑ" localSheetId="1" hidden="1">{#N/A,#N/A,FALSE,"조골재"}</definedName>
    <definedName name="ㅑ" hidden="1">{#N/A,#N/A,FALSE,"조골재"}</definedName>
    <definedName name="ㅑ1262">#REF!</definedName>
    <definedName name="ㅓ39">#REF!</definedName>
    <definedName name="ㅓ7" localSheetId="1" hidden="1">{#N/A,#N/A,FALSE,"단가표지"}</definedName>
    <definedName name="ㅓ7" hidden="1">{#N/A,#N/A,FALSE,"단가표지"}</definedName>
    <definedName name="ㅓㅗㅓㅗ">BlankMacro1</definedName>
    <definedName name="ㅗㅅ20">#REF!</definedName>
    <definedName name="ㅛㅛㅛㅛㅛ">#REF!</definedName>
    <definedName name="ㅜ" localSheetId="1" hidden="1">{#N/A,#N/A,FALSE,"조골재"}</definedName>
    <definedName name="ㅜ" hidden="1">{#N/A,#N/A,FALSE,"조골재"}</definedName>
    <definedName name="ㅠ121">#REF!</definedName>
    <definedName name="ㅠ239">#REF!</definedName>
    <definedName name="ㅠ뮤ㅐ" localSheetId="1" hidden="1">#REF!</definedName>
    <definedName name="ㅠ뮤ㅐ" hidden="1">#REF!</definedName>
    <definedName name="ㅡ" localSheetId="1" hidden="1">{#N/A,#N/A,FALSE,"2~8번"}</definedName>
    <definedName name="ㅡ" hidden="1">{#N/A,#N/A,FALSE,"2~8번"}</definedName>
    <definedName name="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6" i="4" l="1"/>
  <c r="M77" i="4"/>
  <c r="M89" i="4"/>
  <c r="M76" i="4" l="1"/>
  <c r="M21" i="4" l="1"/>
  <c r="M51" i="4" l="1"/>
  <c r="H6" i="7" l="1"/>
  <c r="G6" i="7"/>
  <c r="F6" i="7"/>
  <c r="G43" i="8" s="1"/>
  <c r="E6" i="7"/>
  <c r="H5" i="7"/>
  <c r="G5" i="7"/>
  <c r="F5" i="7"/>
  <c r="G67" i="8" s="1"/>
  <c r="H67" i="8" s="1"/>
  <c r="E5" i="7"/>
  <c r="H4" i="7"/>
  <c r="G4" i="7"/>
  <c r="F4" i="7"/>
  <c r="E4" i="7"/>
  <c r="I204" i="8"/>
  <c r="G204" i="8"/>
  <c r="E204" i="8"/>
  <c r="I202" i="8"/>
  <c r="J202" i="8" s="1"/>
  <c r="G202" i="8"/>
  <c r="G201" i="8"/>
  <c r="E201" i="8"/>
  <c r="I197" i="8"/>
  <c r="G197" i="8"/>
  <c r="E197" i="8"/>
  <c r="F197" i="8" s="1"/>
  <c r="I195" i="8"/>
  <c r="G195" i="8"/>
  <c r="G194" i="8"/>
  <c r="E194" i="8"/>
  <c r="I190" i="8"/>
  <c r="J190" i="8" s="1"/>
  <c r="G190" i="8"/>
  <c r="H190" i="8" s="1"/>
  <c r="E190" i="8"/>
  <c r="I188" i="8"/>
  <c r="G188" i="8"/>
  <c r="G187" i="8"/>
  <c r="E187" i="8"/>
  <c r="I182" i="8"/>
  <c r="G182" i="8"/>
  <c r="E182" i="8"/>
  <c r="K182" i="8" s="1"/>
  <c r="I181" i="8"/>
  <c r="J181" i="8" s="1"/>
  <c r="G181" i="8"/>
  <c r="I176" i="8"/>
  <c r="G176" i="8"/>
  <c r="K176" i="8" s="1"/>
  <c r="E176" i="8"/>
  <c r="I175" i="8"/>
  <c r="G175" i="8"/>
  <c r="I174" i="8"/>
  <c r="G174" i="8"/>
  <c r="F174" i="8"/>
  <c r="I169" i="8"/>
  <c r="G169" i="8"/>
  <c r="E169" i="8"/>
  <c r="I168" i="8"/>
  <c r="G168" i="8"/>
  <c r="I163" i="8"/>
  <c r="G163" i="8"/>
  <c r="E163" i="8"/>
  <c r="I162" i="8"/>
  <c r="G162" i="8"/>
  <c r="H162" i="8" s="1"/>
  <c r="E162" i="8"/>
  <c r="F162" i="8" s="1"/>
  <c r="I157" i="8"/>
  <c r="G157" i="8"/>
  <c r="E157" i="8"/>
  <c r="I154" i="8"/>
  <c r="G154" i="8"/>
  <c r="I149" i="8"/>
  <c r="G149" i="8"/>
  <c r="E149" i="8"/>
  <c r="I146" i="8"/>
  <c r="J146" i="8" s="1"/>
  <c r="G146" i="8"/>
  <c r="H146" i="8" s="1"/>
  <c r="I141" i="8"/>
  <c r="G141" i="8"/>
  <c r="E141" i="8"/>
  <c r="I140" i="8"/>
  <c r="G140" i="8"/>
  <c r="I139" i="8"/>
  <c r="G139" i="8"/>
  <c r="I134" i="8"/>
  <c r="G134" i="8"/>
  <c r="E134" i="8"/>
  <c r="K134" i="8" s="1"/>
  <c r="I133" i="8"/>
  <c r="G133" i="8"/>
  <c r="E133" i="8"/>
  <c r="I128" i="8"/>
  <c r="G128" i="8"/>
  <c r="E128" i="8"/>
  <c r="I127" i="8"/>
  <c r="G127" i="8"/>
  <c r="I122" i="8"/>
  <c r="G122" i="8"/>
  <c r="E122" i="8"/>
  <c r="I121" i="8"/>
  <c r="G121" i="8"/>
  <c r="E121" i="8"/>
  <c r="I119" i="8"/>
  <c r="G119" i="8"/>
  <c r="I114" i="8"/>
  <c r="G114" i="8"/>
  <c r="E114" i="8"/>
  <c r="K114" i="8" s="1"/>
  <c r="I113" i="8"/>
  <c r="K113" i="8" s="1"/>
  <c r="G113" i="8"/>
  <c r="E113" i="8"/>
  <c r="I111" i="8"/>
  <c r="G111" i="8"/>
  <c r="I106" i="8"/>
  <c r="G106" i="8"/>
  <c r="E106" i="8"/>
  <c r="I104" i="8"/>
  <c r="G104" i="8"/>
  <c r="I99" i="8"/>
  <c r="K99" i="8" s="1"/>
  <c r="G99" i="8"/>
  <c r="E99" i="8"/>
  <c r="I98" i="8"/>
  <c r="G98" i="8"/>
  <c r="I93" i="8"/>
  <c r="G93" i="8"/>
  <c r="K93" i="8" s="1"/>
  <c r="E93" i="8"/>
  <c r="I92" i="8"/>
  <c r="G92" i="8"/>
  <c r="K92" i="8" s="1"/>
  <c r="I87" i="8"/>
  <c r="K87" i="8" s="1"/>
  <c r="G87" i="8"/>
  <c r="E87" i="8"/>
  <c r="I86" i="8"/>
  <c r="G86" i="8"/>
  <c r="K86" i="8" s="1"/>
  <c r="E86" i="8"/>
  <c r="I85" i="8"/>
  <c r="G85" i="8"/>
  <c r="I84" i="8"/>
  <c r="G84" i="8"/>
  <c r="H84" i="8" s="1"/>
  <c r="E84" i="8"/>
  <c r="F84" i="8" s="1"/>
  <c r="I79" i="8"/>
  <c r="G79" i="8"/>
  <c r="E79" i="8"/>
  <c r="I78" i="8"/>
  <c r="G78" i="8"/>
  <c r="E78" i="8"/>
  <c r="I77" i="8"/>
  <c r="G77" i="8"/>
  <c r="E77" i="8"/>
  <c r="F77" i="8" s="1"/>
  <c r="I72" i="8"/>
  <c r="G72" i="8"/>
  <c r="E72" i="8"/>
  <c r="I71" i="8"/>
  <c r="G71" i="8"/>
  <c r="E71" i="8"/>
  <c r="I70" i="8"/>
  <c r="G70" i="8"/>
  <c r="E70" i="8"/>
  <c r="I69" i="8"/>
  <c r="J69" i="8" s="1"/>
  <c r="G69" i="8"/>
  <c r="H69" i="8" s="1"/>
  <c r="I68" i="8"/>
  <c r="G68" i="8"/>
  <c r="I67" i="8"/>
  <c r="I66" i="8"/>
  <c r="E66" i="8"/>
  <c r="I61" i="8"/>
  <c r="G61" i="8"/>
  <c r="E61" i="8"/>
  <c r="I60" i="8"/>
  <c r="G60" i="8"/>
  <c r="E60" i="8"/>
  <c r="I59" i="8"/>
  <c r="G59" i="8"/>
  <c r="E59" i="8"/>
  <c r="I58" i="8"/>
  <c r="G58" i="8"/>
  <c r="I57" i="8"/>
  <c r="J57" i="8" s="1"/>
  <c r="G57" i="8"/>
  <c r="H57" i="8" s="1"/>
  <c r="I56" i="8"/>
  <c r="G56" i="8"/>
  <c r="I51" i="8"/>
  <c r="G51" i="8"/>
  <c r="E51" i="8"/>
  <c r="I46" i="8"/>
  <c r="G46" i="8"/>
  <c r="E46" i="8"/>
  <c r="I45" i="8"/>
  <c r="G45" i="8"/>
  <c r="K45" i="8" s="1"/>
  <c r="E45" i="8"/>
  <c r="I44" i="8"/>
  <c r="G44" i="8"/>
  <c r="I43" i="8"/>
  <c r="E43" i="8"/>
  <c r="I38" i="8"/>
  <c r="G38" i="8"/>
  <c r="E38" i="8"/>
  <c r="I37" i="8"/>
  <c r="J37" i="8" s="1"/>
  <c r="G37" i="8"/>
  <c r="H37" i="8" s="1"/>
  <c r="E37" i="8"/>
  <c r="I32" i="8"/>
  <c r="G32" i="8"/>
  <c r="E32" i="8"/>
  <c r="I31" i="8"/>
  <c r="G31" i="8"/>
  <c r="E31" i="8"/>
  <c r="I29" i="8"/>
  <c r="G29" i="8"/>
  <c r="H29" i="8" s="1"/>
  <c r="I24" i="8"/>
  <c r="G24" i="8"/>
  <c r="E24" i="8"/>
  <c r="I22" i="8"/>
  <c r="G22" i="8"/>
  <c r="I17" i="8"/>
  <c r="G17" i="8"/>
  <c r="K17" i="8" s="1"/>
  <c r="E17" i="8"/>
  <c r="I16" i="8"/>
  <c r="G16" i="8"/>
  <c r="E16" i="8"/>
  <c r="I13" i="8"/>
  <c r="G13" i="8"/>
  <c r="I8" i="8"/>
  <c r="G8" i="8"/>
  <c r="E8" i="8"/>
  <c r="I5" i="8"/>
  <c r="G5" i="8"/>
  <c r="N96" i="4"/>
  <c r="V96" i="4" s="1"/>
  <c r="F97" i="4" s="1"/>
  <c r="K97" i="4" s="1"/>
  <c r="D182" i="8" s="1"/>
  <c r="M93" i="4"/>
  <c r="N93" i="4" s="1"/>
  <c r="V93" i="4" s="1"/>
  <c r="M92" i="4"/>
  <c r="N92" i="4" s="1"/>
  <c r="V92" i="4" s="1"/>
  <c r="N89" i="4"/>
  <c r="V89" i="4" s="1"/>
  <c r="F90" i="4" s="1"/>
  <c r="K90" i="4" s="1"/>
  <c r="D169" i="8" s="1"/>
  <c r="M86" i="4"/>
  <c r="N86" i="4" s="1"/>
  <c r="V86" i="4" s="1"/>
  <c r="F87" i="4" s="1"/>
  <c r="K87" i="4" s="1"/>
  <c r="D163" i="8" s="1"/>
  <c r="M83" i="4"/>
  <c r="N83" i="4" s="1"/>
  <c r="V83" i="4" s="1"/>
  <c r="F84" i="4" s="1"/>
  <c r="K84" i="4" s="1"/>
  <c r="D157" i="8" s="1"/>
  <c r="M80" i="4"/>
  <c r="N80" i="4" s="1"/>
  <c r="V80" i="4" s="1"/>
  <c r="F81" i="4" s="1"/>
  <c r="K81" i="4" s="1"/>
  <c r="D149" i="8" s="1"/>
  <c r="N77" i="4"/>
  <c r="V77" i="4" s="1"/>
  <c r="N76" i="4"/>
  <c r="V76" i="4" s="1"/>
  <c r="F78" i="4" s="1"/>
  <c r="K78" i="4" s="1"/>
  <c r="D141" i="8" s="1"/>
  <c r="M73" i="4"/>
  <c r="N73" i="4" s="1"/>
  <c r="V73" i="4" s="1"/>
  <c r="F74" i="4" s="1"/>
  <c r="K74" i="4" s="1"/>
  <c r="D134" i="8" s="1"/>
  <c r="M70" i="4"/>
  <c r="N70" i="4" s="1"/>
  <c r="Z70" i="4" s="1"/>
  <c r="F71" i="4" s="1"/>
  <c r="K71" i="4" s="1"/>
  <c r="D128" i="8" s="1"/>
  <c r="M66" i="4"/>
  <c r="N66" i="4" s="1"/>
  <c r="Z66" i="4" s="1"/>
  <c r="F68" i="4" s="1"/>
  <c r="K68" i="4" s="1"/>
  <c r="D122" i="8" s="1"/>
  <c r="M65" i="4"/>
  <c r="N65" i="4" s="1"/>
  <c r="X65" i="4" s="1"/>
  <c r="F67" i="4" s="1"/>
  <c r="K67" i="4" s="1"/>
  <c r="D121" i="8" s="1"/>
  <c r="M61" i="4"/>
  <c r="N61" i="4" s="1"/>
  <c r="Z61" i="4" s="1"/>
  <c r="F63" i="4" s="1"/>
  <c r="K63" i="4" s="1"/>
  <c r="D114" i="8" s="1"/>
  <c r="M60" i="4"/>
  <c r="N60" i="4" s="1"/>
  <c r="X60" i="4" s="1"/>
  <c r="F62" i="4" s="1"/>
  <c r="K62" i="4" s="1"/>
  <c r="D113" i="8" s="1"/>
  <c r="M57" i="4"/>
  <c r="N57" i="4" s="1"/>
  <c r="V57" i="4" s="1"/>
  <c r="F58" i="4" s="1"/>
  <c r="K58" i="4" s="1"/>
  <c r="D106" i="8" s="1"/>
  <c r="M54" i="4"/>
  <c r="N54" i="4" s="1"/>
  <c r="V54" i="4" s="1"/>
  <c r="F55" i="4" s="1"/>
  <c r="D99" i="8" s="1"/>
  <c r="N51" i="4"/>
  <c r="V51" i="4" s="1"/>
  <c r="F52" i="4" s="1"/>
  <c r="D93" i="8" s="1"/>
  <c r="M47" i="4"/>
  <c r="N47" i="4" s="1"/>
  <c r="AB47" i="4" s="1"/>
  <c r="F49" i="4" s="1"/>
  <c r="K49" i="4" s="1"/>
  <c r="D87" i="8" s="1"/>
  <c r="M46" i="4"/>
  <c r="N46" i="4" s="1"/>
  <c r="X46" i="4" s="1"/>
  <c r="F48" i="4" s="1"/>
  <c r="K48" i="4" s="1"/>
  <c r="D86" i="8" s="1"/>
  <c r="M42" i="4"/>
  <c r="N42" i="4" s="1"/>
  <c r="AB42" i="4" s="1"/>
  <c r="F44" i="4" s="1"/>
  <c r="K44" i="4" s="1"/>
  <c r="D79" i="8" s="1"/>
  <c r="M41" i="4"/>
  <c r="N41" i="4" s="1"/>
  <c r="X41" i="4" s="1"/>
  <c r="F43" i="4" s="1"/>
  <c r="K43" i="4" s="1"/>
  <c r="D78" i="8" s="1"/>
  <c r="M36" i="4"/>
  <c r="N36" i="4" s="1"/>
  <c r="AC36" i="4" s="1"/>
  <c r="F39" i="4" s="1"/>
  <c r="K39" i="4" s="1"/>
  <c r="D72" i="8" s="1"/>
  <c r="M35" i="4"/>
  <c r="N35" i="4" s="1"/>
  <c r="AB35" i="4" s="1"/>
  <c r="F38" i="4" s="1"/>
  <c r="K38" i="4" s="1"/>
  <c r="D71" i="8" s="1"/>
  <c r="M34" i="4"/>
  <c r="N34" i="4"/>
  <c r="AA34" i="4" s="1"/>
  <c r="F37" i="4" s="1"/>
  <c r="K37" i="4" s="1"/>
  <c r="D70" i="8" s="1"/>
  <c r="M30" i="4"/>
  <c r="N30" i="4"/>
  <c r="V30" i="4" s="1"/>
  <c r="F32" i="4" s="1"/>
  <c r="K32" i="4" s="1"/>
  <c r="D61" i="8" s="1"/>
  <c r="M29" i="4"/>
  <c r="N29" i="4" s="1"/>
  <c r="X29" i="4" s="1"/>
  <c r="F31" i="4" s="1"/>
  <c r="K31" i="4" s="1"/>
  <c r="D60" i="8" s="1"/>
  <c r="F26" i="4"/>
  <c r="K26" i="4" s="1"/>
  <c r="D46" i="8" s="1"/>
  <c r="M25" i="4"/>
  <c r="N25" i="4" s="1"/>
  <c r="V25" i="4" s="1"/>
  <c r="F27" i="4" s="1"/>
  <c r="K27" i="4" s="1"/>
  <c r="D45" i="8" s="1"/>
  <c r="M24" i="4"/>
  <c r="N24" i="4" s="1"/>
  <c r="X24" i="4" s="1"/>
  <c r="N21" i="4"/>
  <c r="V21" i="4" s="1"/>
  <c r="F22" i="4" s="1"/>
  <c r="K22" i="4" s="1"/>
  <c r="D38" i="8" s="1"/>
  <c r="M17" i="4"/>
  <c r="N17" i="4" s="1"/>
  <c r="Z17" i="4" s="1"/>
  <c r="F19" i="4" s="1"/>
  <c r="K19" i="4" s="1"/>
  <c r="D32" i="8" s="1"/>
  <c r="M16" i="4"/>
  <c r="N16" i="4" s="1"/>
  <c r="X16" i="4" s="1"/>
  <c r="F18" i="4" s="1"/>
  <c r="M13" i="4"/>
  <c r="N13" i="4" s="1"/>
  <c r="V13" i="4" s="1"/>
  <c r="F14" i="4" s="1"/>
  <c r="K14" i="4" s="1"/>
  <c r="D24" i="8" s="1"/>
  <c r="F11" i="4"/>
  <c r="K11" i="4" s="1"/>
  <c r="D17" i="8" s="1"/>
  <c r="M9" i="4"/>
  <c r="N9" i="4" s="1"/>
  <c r="Y9" i="4" s="1"/>
  <c r="M8" i="4"/>
  <c r="N8" i="4" s="1"/>
  <c r="X8" i="4" s="1"/>
  <c r="F10" i="4" s="1"/>
  <c r="K10" i="4" s="1"/>
  <c r="D16" i="8" s="1"/>
  <c r="M5" i="4"/>
  <c r="N5" i="4" s="1"/>
  <c r="V5" i="4" s="1"/>
  <c r="F6" i="4" s="1"/>
  <c r="K6" i="4" s="1"/>
  <c r="D8" i="8" s="1"/>
  <c r="O71" i="5"/>
  <c r="O70" i="5"/>
  <c r="O55" i="5"/>
  <c r="O54" i="5"/>
  <c r="O53" i="5"/>
  <c r="O52" i="5"/>
  <c r="O51" i="5"/>
  <c r="E44" i="8" s="1"/>
  <c r="O38" i="5"/>
  <c r="E127" i="8" s="1"/>
  <c r="O34" i="5"/>
  <c r="O33" i="5"/>
  <c r="E98" i="8" s="1"/>
  <c r="O32" i="5"/>
  <c r="E154" i="8" s="1"/>
  <c r="O31" i="5"/>
  <c r="E146" i="8" s="1"/>
  <c r="O30" i="5"/>
  <c r="E13" i="8" s="1"/>
  <c r="O29" i="5"/>
  <c r="E5" i="8" s="1"/>
  <c r="O28" i="5"/>
  <c r="O27" i="5"/>
  <c r="E58" i="8" s="1"/>
  <c r="O26" i="5"/>
  <c r="E56" i="8" s="1"/>
  <c r="O25" i="5"/>
  <c r="E57" i="8" s="1"/>
  <c r="O23" i="5"/>
  <c r="O22" i="5"/>
  <c r="O21" i="5"/>
  <c r="O20" i="5"/>
  <c r="O19" i="5"/>
  <c r="O18" i="5"/>
  <c r="O17" i="5"/>
  <c r="E69" i="8" s="1"/>
  <c r="O16" i="5"/>
  <c r="E68" i="8" s="1"/>
  <c r="O15" i="5"/>
  <c r="E119" i="8" s="1"/>
  <c r="O14" i="5"/>
  <c r="E29" i="8" s="1"/>
  <c r="O13" i="5"/>
  <c r="E111" i="8" s="1"/>
  <c r="O12" i="5"/>
  <c r="E22" i="8" s="1"/>
  <c r="O11" i="5"/>
  <c r="E104" i="8" s="1"/>
  <c r="O10" i="5"/>
  <c r="E202" i="8" s="1"/>
  <c r="O9" i="5"/>
  <c r="E188" i="8" s="1"/>
  <c r="O8" i="5"/>
  <c r="E85" i="8" s="1"/>
  <c r="V7" i="5"/>
  <c r="I187" i="8" s="1"/>
  <c r="V6" i="5"/>
  <c r="I201" i="8" s="1"/>
  <c r="V5" i="5"/>
  <c r="I194" i="8" s="1"/>
  <c r="F204" i="8"/>
  <c r="H204" i="8"/>
  <c r="J204" i="8"/>
  <c r="K204" i="8"/>
  <c r="H203" i="8"/>
  <c r="J203" i="8"/>
  <c r="H202" i="8"/>
  <c r="F201" i="8"/>
  <c r="H201" i="8"/>
  <c r="H197" i="8"/>
  <c r="H198" i="8" s="1"/>
  <c r="F30" i="9" s="1"/>
  <c r="J197" i="8"/>
  <c r="H196" i="8"/>
  <c r="J196" i="8"/>
  <c r="H195" i="8"/>
  <c r="J195" i="8"/>
  <c r="F194" i="8"/>
  <c r="H194" i="8"/>
  <c r="F190" i="8"/>
  <c r="H189" i="8"/>
  <c r="J189" i="8"/>
  <c r="H188" i="8"/>
  <c r="J188" i="8"/>
  <c r="F187" i="8"/>
  <c r="H187" i="8"/>
  <c r="H183" i="8"/>
  <c r="J183" i="8"/>
  <c r="F181" i="8"/>
  <c r="H181" i="8"/>
  <c r="H177" i="8"/>
  <c r="J177" i="8"/>
  <c r="F175" i="8"/>
  <c r="H175" i="8"/>
  <c r="J175" i="8"/>
  <c r="K175" i="8"/>
  <c r="H174" i="8"/>
  <c r="J174" i="8"/>
  <c r="H170" i="8"/>
  <c r="J170" i="8"/>
  <c r="F168" i="8"/>
  <c r="H168" i="8"/>
  <c r="J168" i="8"/>
  <c r="K168" i="8"/>
  <c r="H164" i="8"/>
  <c r="J164" i="8"/>
  <c r="K163" i="8"/>
  <c r="J162" i="8"/>
  <c r="H158" i="8"/>
  <c r="J158" i="8"/>
  <c r="K157" i="8"/>
  <c r="H156" i="8"/>
  <c r="J156" i="8"/>
  <c r="H155" i="8"/>
  <c r="J155" i="8"/>
  <c r="H154" i="8"/>
  <c r="J154" i="8"/>
  <c r="H150" i="8"/>
  <c r="J150" i="8"/>
  <c r="H148" i="8"/>
  <c r="J148" i="8"/>
  <c r="H147" i="8"/>
  <c r="J147" i="8"/>
  <c r="H142" i="8"/>
  <c r="J142" i="8"/>
  <c r="K141" i="8"/>
  <c r="F140" i="8"/>
  <c r="H140" i="8"/>
  <c r="J140" i="8"/>
  <c r="K140" i="8"/>
  <c r="F139" i="8"/>
  <c r="H139" i="8"/>
  <c r="J139" i="8"/>
  <c r="K139" i="8"/>
  <c r="H135" i="8"/>
  <c r="J135" i="8"/>
  <c r="F133" i="8"/>
  <c r="H133" i="8"/>
  <c r="J133" i="8"/>
  <c r="K133" i="8"/>
  <c r="H129" i="8"/>
  <c r="J129" i="8"/>
  <c r="K128" i="8"/>
  <c r="H127" i="8"/>
  <c r="J127" i="8"/>
  <c r="H123" i="8"/>
  <c r="J123" i="8"/>
  <c r="K122" i="8"/>
  <c r="K121" i="8"/>
  <c r="H120" i="8"/>
  <c r="J120" i="8"/>
  <c r="H119" i="8"/>
  <c r="J119" i="8"/>
  <c r="H115" i="8"/>
  <c r="J115" i="8"/>
  <c r="H112" i="8"/>
  <c r="J112" i="8"/>
  <c r="H111" i="8"/>
  <c r="J111" i="8"/>
  <c r="H107" i="8"/>
  <c r="J107" i="8"/>
  <c r="K106" i="8"/>
  <c r="H105" i="8"/>
  <c r="J105" i="8"/>
  <c r="H104" i="8"/>
  <c r="J104" i="8"/>
  <c r="H100" i="8"/>
  <c r="J100" i="8"/>
  <c r="H98" i="8"/>
  <c r="J98" i="8"/>
  <c r="H94" i="8"/>
  <c r="J94" i="8"/>
  <c r="F92" i="8"/>
  <c r="H92" i="8"/>
  <c r="J92" i="8"/>
  <c r="H88" i="8"/>
  <c r="J88" i="8"/>
  <c r="H85" i="8"/>
  <c r="J85" i="8"/>
  <c r="J84" i="8"/>
  <c r="K84" i="8"/>
  <c r="H80" i="8"/>
  <c r="J80" i="8"/>
  <c r="K79" i="8"/>
  <c r="K78" i="8"/>
  <c r="H77" i="8"/>
  <c r="J77" i="8"/>
  <c r="H73" i="8"/>
  <c r="J73" i="8"/>
  <c r="K71" i="8"/>
  <c r="K70" i="8"/>
  <c r="H68" i="8"/>
  <c r="J68" i="8"/>
  <c r="J67" i="8"/>
  <c r="F66" i="8"/>
  <c r="J66" i="8"/>
  <c r="H62" i="8"/>
  <c r="J62" i="8"/>
  <c r="K60" i="8"/>
  <c r="F59" i="8"/>
  <c r="H59" i="8"/>
  <c r="J59" i="8"/>
  <c r="K59" i="8"/>
  <c r="H58" i="8"/>
  <c r="J58" i="8"/>
  <c r="H56" i="8"/>
  <c r="J56" i="8"/>
  <c r="H52" i="8"/>
  <c r="J52" i="8"/>
  <c r="F51" i="8"/>
  <c r="H51" i="8"/>
  <c r="E52" i="8" s="1"/>
  <c r="F52" i="8" s="1"/>
  <c r="J51" i="8"/>
  <c r="K51" i="8"/>
  <c r="H47" i="8"/>
  <c r="J47" i="8"/>
  <c r="K46" i="8"/>
  <c r="H44" i="8"/>
  <c r="J44" i="8"/>
  <c r="F43" i="8"/>
  <c r="J43" i="8"/>
  <c r="H39" i="8"/>
  <c r="J39" i="8"/>
  <c r="K38" i="8"/>
  <c r="F37" i="8"/>
  <c r="H33" i="8"/>
  <c r="J33" i="8"/>
  <c r="K32" i="8"/>
  <c r="K31" i="8"/>
  <c r="H30" i="8"/>
  <c r="J30" i="8"/>
  <c r="J29" i="8"/>
  <c r="H25" i="8"/>
  <c r="J25" i="8"/>
  <c r="H23" i="8"/>
  <c r="J23" i="8"/>
  <c r="H22" i="8"/>
  <c r="J22" i="8"/>
  <c r="H18" i="8"/>
  <c r="J18" i="8"/>
  <c r="H15" i="8"/>
  <c r="J15" i="8"/>
  <c r="H14" i="8"/>
  <c r="J14" i="8"/>
  <c r="H13" i="8"/>
  <c r="J13" i="8"/>
  <c r="H9" i="8"/>
  <c r="J9" i="8"/>
  <c r="K8" i="8"/>
  <c r="H7" i="8"/>
  <c r="J7" i="8"/>
  <c r="H6" i="8"/>
  <c r="J6" i="8"/>
  <c r="H5" i="8"/>
  <c r="J5" i="8"/>
  <c r="K24" i="8" l="1"/>
  <c r="K72" i="8"/>
  <c r="K169" i="8"/>
  <c r="F94" i="4"/>
  <c r="K94" i="4" s="1"/>
  <c r="D176" i="8" s="1"/>
  <c r="H176" i="8" s="1"/>
  <c r="K61" i="8"/>
  <c r="K77" i="8"/>
  <c r="J53" i="8"/>
  <c r="G10" i="9" s="1"/>
  <c r="K162" i="8"/>
  <c r="K149" i="8"/>
  <c r="K16" i="8"/>
  <c r="K37" i="8"/>
  <c r="K181" i="8"/>
  <c r="H53" i="8"/>
  <c r="F10" i="9" s="1"/>
  <c r="E67" i="8"/>
  <c r="K18" i="4"/>
  <c r="D31" i="8" s="1"/>
  <c r="K190" i="8"/>
  <c r="J24" i="8"/>
  <c r="F24" i="8"/>
  <c r="L24" i="8" s="1"/>
  <c r="H24" i="8"/>
  <c r="E25" i="8" s="1"/>
  <c r="F25" i="8" s="1"/>
  <c r="L25" i="8" s="1"/>
  <c r="K119" i="8"/>
  <c r="F119" i="8"/>
  <c r="J157" i="8"/>
  <c r="F157" i="8"/>
  <c r="H157" i="8"/>
  <c r="F169" i="8"/>
  <c r="H169" i="8"/>
  <c r="J169" i="8"/>
  <c r="J171" i="8" s="1"/>
  <c r="G26" i="9" s="1"/>
  <c r="J201" i="8"/>
  <c r="J205" i="8" s="1"/>
  <c r="G31" i="9" s="1"/>
  <c r="K201" i="8"/>
  <c r="F8" i="8"/>
  <c r="H8" i="8"/>
  <c r="J8" i="8"/>
  <c r="H72" i="8"/>
  <c r="J72" i="8"/>
  <c r="F72" i="8"/>
  <c r="J187" i="8"/>
  <c r="J191" i="8" s="1"/>
  <c r="G29" i="9" s="1"/>
  <c r="K187" i="8"/>
  <c r="F154" i="8"/>
  <c r="K154" i="8"/>
  <c r="F176" i="8"/>
  <c r="J176" i="8"/>
  <c r="J178" i="8" s="1"/>
  <c r="G27" i="9" s="1"/>
  <c r="K29" i="8"/>
  <c r="F29" i="8"/>
  <c r="L29" i="8" s="1"/>
  <c r="F32" i="8"/>
  <c r="H32" i="8"/>
  <c r="J32" i="8"/>
  <c r="F68" i="8"/>
  <c r="L68" i="8" s="1"/>
  <c r="K68" i="8"/>
  <c r="J136" i="8"/>
  <c r="G21" i="9" s="1"/>
  <c r="F85" i="8"/>
  <c r="K85" i="8"/>
  <c r="K98" i="8"/>
  <c r="F98" i="8"/>
  <c r="F46" i="8"/>
  <c r="H46" i="8"/>
  <c r="J46" i="8"/>
  <c r="L46" i="8" s="1"/>
  <c r="F182" i="8"/>
  <c r="H182" i="8"/>
  <c r="J182" i="8"/>
  <c r="J184" i="8" s="1"/>
  <c r="G28" i="9" s="1"/>
  <c r="K111" i="8"/>
  <c r="F111" i="8"/>
  <c r="E112" i="8" s="1"/>
  <c r="F112" i="8" s="1"/>
  <c r="L112" i="8" s="1"/>
  <c r="F71" i="8"/>
  <c r="H71" i="8"/>
  <c r="J71" i="8"/>
  <c r="F5" i="8"/>
  <c r="K5" i="8"/>
  <c r="F13" i="8"/>
  <c r="K13" i="8"/>
  <c r="H136" i="8"/>
  <c r="F21" i="9" s="1"/>
  <c r="F188" i="8"/>
  <c r="E189" i="8" s="1"/>
  <c r="F189" i="8" s="1"/>
  <c r="L189" i="8" s="1"/>
  <c r="K188" i="8"/>
  <c r="F45" i="8"/>
  <c r="H45" i="8"/>
  <c r="J45" i="8"/>
  <c r="H134" i="8"/>
  <c r="E135" i="8" s="1"/>
  <c r="F135" i="8" s="1"/>
  <c r="L135" i="8" s="1"/>
  <c r="F134" i="8"/>
  <c r="J134" i="8"/>
  <c r="H149" i="8"/>
  <c r="E150" i="8" s="1"/>
  <c r="F150" i="8" s="1"/>
  <c r="L150" i="8" s="1"/>
  <c r="F149" i="8"/>
  <c r="L149" i="8" s="1"/>
  <c r="J149" i="8"/>
  <c r="J151" i="8" s="1"/>
  <c r="G23" i="9" s="1"/>
  <c r="J26" i="8"/>
  <c r="G6" i="9" s="1"/>
  <c r="K202" i="8"/>
  <c r="F202" i="8"/>
  <c r="E203" i="8" s="1"/>
  <c r="F203" i="8" s="1"/>
  <c r="L203" i="8" s="1"/>
  <c r="F127" i="8"/>
  <c r="K127" i="8"/>
  <c r="J16" i="8"/>
  <c r="F16" i="8"/>
  <c r="H16" i="8"/>
  <c r="F60" i="8"/>
  <c r="H60" i="8"/>
  <c r="H63" i="8" s="1"/>
  <c r="F11" i="9" s="1"/>
  <c r="J60" i="8"/>
  <c r="F141" i="8"/>
  <c r="H141" i="8"/>
  <c r="E142" i="8" s="1"/>
  <c r="F142" i="8" s="1"/>
  <c r="L142" i="8" s="1"/>
  <c r="J141" i="8"/>
  <c r="J143" i="8" s="1"/>
  <c r="G22" i="9" s="1"/>
  <c r="H43" i="8"/>
  <c r="L43" i="8" s="1"/>
  <c r="K43" i="8"/>
  <c r="K56" i="8"/>
  <c r="F56" i="8"/>
  <c r="H106" i="8"/>
  <c r="E107" i="8" s="1"/>
  <c r="F107" i="8" s="1"/>
  <c r="L107" i="8" s="1"/>
  <c r="F106" i="8"/>
  <c r="J106" i="8"/>
  <c r="J108" i="8" s="1"/>
  <c r="G17" i="9" s="1"/>
  <c r="H26" i="8"/>
  <c r="F6" i="9" s="1"/>
  <c r="K69" i="8"/>
  <c r="F69" i="8"/>
  <c r="F146" i="8"/>
  <c r="L146" i="8" s="1"/>
  <c r="K146" i="8"/>
  <c r="F104" i="8"/>
  <c r="K104" i="8"/>
  <c r="J17" i="8"/>
  <c r="J19" i="8" s="1"/>
  <c r="G5" i="9" s="1"/>
  <c r="F17" i="8"/>
  <c r="H17" i="8"/>
  <c r="F61" i="8"/>
  <c r="H61" i="8"/>
  <c r="J61" i="8"/>
  <c r="F87" i="8"/>
  <c r="H87" i="8"/>
  <c r="J87" i="8"/>
  <c r="H70" i="8"/>
  <c r="F70" i="8"/>
  <c r="J70" i="8"/>
  <c r="J74" i="8" s="1"/>
  <c r="G12" i="9" s="1"/>
  <c r="K58" i="8"/>
  <c r="F58" i="8"/>
  <c r="L58" i="8" s="1"/>
  <c r="F163" i="8"/>
  <c r="H163" i="8"/>
  <c r="J163" i="8"/>
  <c r="J165" i="8" s="1"/>
  <c r="G25" i="9" s="1"/>
  <c r="J194" i="8"/>
  <c r="J198" i="8" s="1"/>
  <c r="G30" i="9" s="1"/>
  <c r="K194" i="8"/>
  <c r="J159" i="8"/>
  <c r="G24" i="9" s="1"/>
  <c r="F44" i="8"/>
  <c r="K44" i="8"/>
  <c r="F22" i="8"/>
  <c r="K22" i="8"/>
  <c r="K57" i="8"/>
  <c r="F57" i="8"/>
  <c r="L57" i="8" s="1"/>
  <c r="F86" i="8"/>
  <c r="J86" i="8"/>
  <c r="H86" i="8"/>
  <c r="E88" i="8" s="1"/>
  <c r="H191" i="8"/>
  <c r="F29" i="9" s="1"/>
  <c r="E195" i="8"/>
  <c r="G66" i="8"/>
  <c r="H205" i="8"/>
  <c r="F31" i="9" s="1"/>
  <c r="F38" i="8"/>
  <c r="H38" i="8"/>
  <c r="J38" i="8"/>
  <c r="J40" i="8" s="1"/>
  <c r="G8" i="9" s="1"/>
  <c r="H128" i="8"/>
  <c r="L128" i="8" s="1"/>
  <c r="J128" i="8"/>
  <c r="J130" i="8" s="1"/>
  <c r="G20" i="9" s="1"/>
  <c r="F128" i="8"/>
  <c r="J122" i="8"/>
  <c r="F122" i="8"/>
  <c r="H122" i="8"/>
  <c r="J121" i="8"/>
  <c r="J124" i="8" s="1"/>
  <c r="G19" i="9" s="1"/>
  <c r="F121" i="8"/>
  <c r="H121" i="8"/>
  <c r="H113" i="8"/>
  <c r="J113" i="8"/>
  <c r="J116" i="8" s="1"/>
  <c r="G18" i="9" s="1"/>
  <c r="F113" i="8"/>
  <c r="J114" i="8"/>
  <c r="F114" i="8"/>
  <c r="H114" i="8"/>
  <c r="J99" i="8"/>
  <c r="J101" i="8" s="1"/>
  <c r="G16" i="9" s="1"/>
  <c r="F99" i="8"/>
  <c r="H99" i="8"/>
  <c r="E100" i="8" s="1"/>
  <c r="F100" i="8" s="1"/>
  <c r="L100" i="8" s="1"/>
  <c r="F93" i="8"/>
  <c r="H93" i="8"/>
  <c r="J93" i="8"/>
  <c r="J95" i="8" s="1"/>
  <c r="G15" i="9" s="1"/>
  <c r="F79" i="8"/>
  <c r="H79" i="8"/>
  <c r="J79" i="8"/>
  <c r="F78" i="8"/>
  <c r="H78" i="8"/>
  <c r="J78" i="8"/>
  <c r="G15" i="11"/>
  <c r="H15" i="11" s="1"/>
  <c r="E14" i="11"/>
  <c r="F14" i="11" s="1"/>
  <c r="I15" i="11"/>
  <c r="J15" i="11" s="1"/>
  <c r="G14" i="11"/>
  <c r="H14" i="11" s="1"/>
  <c r="I14" i="11"/>
  <c r="J14" i="11" s="1"/>
  <c r="H151" i="8"/>
  <c r="F23" i="9" s="1"/>
  <c r="J89" i="8"/>
  <c r="G14" i="9" s="1"/>
  <c r="E73" i="8"/>
  <c r="K73" i="8" s="1"/>
  <c r="L204" i="8"/>
  <c r="L202" i="8"/>
  <c r="F205" i="8"/>
  <c r="K197" i="8"/>
  <c r="L197" i="8"/>
  <c r="L194" i="8"/>
  <c r="L190" i="8"/>
  <c r="L181" i="8"/>
  <c r="L175" i="8"/>
  <c r="L174" i="8"/>
  <c r="K174" i="8"/>
  <c r="L168" i="8"/>
  <c r="L162" i="8"/>
  <c r="L140" i="8"/>
  <c r="L139" i="8"/>
  <c r="L133" i="8"/>
  <c r="L127" i="8"/>
  <c r="L119" i="8"/>
  <c r="E120" i="8"/>
  <c r="F120" i="8" s="1"/>
  <c r="H116" i="8"/>
  <c r="F18" i="9" s="1"/>
  <c r="L111" i="8"/>
  <c r="L104" i="8"/>
  <c r="E105" i="8"/>
  <c r="F105" i="8" s="1"/>
  <c r="L98" i="8"/>
  <c r="L92" i="8"/>
  <c r="L85" i="8"/>
  <c r="L84" i="8"/>
  <c r="L77" i="8"/>
  <c r="L72" i="8"/>
  <c r="L69" i="8"/>
  <c r="L61" i="8"/>
  <c r="L59" i="8"/>
  <c r="L56" i="8"/>
  <c r="L52" i="8"/>
  <c r="F53" i="8"/>
  <c r="L53" i="8" s="1"/>
  <c r="L51" i="8"/>
  <c r="L44" i="8"/>
  <c r="L37" i="8"/>
  <c r="L22" i="8"/>
  <c r="E23" i="8"/>
  <c r="F23" i="8" s="1"/>
  <c r="L16" i="8"/>
  <c r="L13" i="8"/>
  <c r="L5" i="8"/>
  <c r="K203" i="8"/>
  <c r="K150" i="8"/>
  <c r="K135" i="8"/>
  <c r="K52" i="8"/>
  <c r="K25" i="8"/>
  <c r="E177" i="8" l="1"/>
  <c r="L176" i="8"/>
  <c r="H178" i="8"/>
  <c r="F27" i="9" s="1"/>
  <c r="H81" i="8"/>
  <c r="F13" i="9" s="1"/>
  <c r="E62" i="8"/>
  <c r="F62" i="8" s="1"/>
  <c r="L62" i="8" s="1"/>
  <c r="L45" i="8"/>
  <c r="H19" i="8"/>
  <c r="F5" i="9" s="1"/>
  <c r="J63" i="8"/>
  <c r="G11" i="9" s="1"/>
  <c r="F67" i="8"/>
  <c r="L67" i="8" s="1"/>
  <c r="K67" i="8"/>
  <c r="L201" i="8"/>
  <c r="L79" i="8"/>
  <c r="J48" i="8"/>
  <c r="G9" i="9" s="1"/>
  <c r="L70" i="8"/>
  <c r="L87" i="8"/>
  <c r="L122" i="8"/>
  <c r="L113" i="8"/>
  <c r="K107" i="8"/>
  <c r="L106" i="8"/>
  <c r="H31" i="8"/>
  <c r="F31" i="8"/>
  <c r="J31" i="8"/>
  <c r="J34" i="8" s="1"/>
  <c r="G7" i="9" s="1"/>
  <c r="L32" i="8"/>
  <c r="L17" i="8"/>
  <c r="K112" i="8"/>
  <c r="L169" i="8"/>
  <c r="L157" i="8"/>
  <c r="L8" i="8"/>
  <c r="K142" i="8"/>
  <c r="F63" i="8"/>
  <c r="E11" i="9" s="1"/>
  <c r="E47" i="8"/>
  <c r="L38" i="8"/>
  <c r="F143" i="8"/>
  <c r="E22" i="9" s="1"/>
  <c r="L205" i="8"/>
  <c r="L71" i="8"/>
  <c r="F88" i="8"/>
  <c r="K88" i="8"/>
  <c r="E80" i="8"/>
  <c r="F80" i="8" s="1"/>
  <c r="F81" i="8" s="1"/>
  <c r="L60" i="8"/>
  <c r="L86" i="8"/>
  <c r="L121" i="8"/>
  <c r="E170" i="8"/>
  <c r="H171" i="8"/>
  <c r="F26" i="9" s="1"/>
  <c r="L182" i="8"/>
  <c r="E30" i="8"/>
  <c r="F30" i="8" s="1"/>
  <c r="L154" i="8"/>
  <c r="H101" i="8"/>
  <c r="F16" i="9" s="1"/>
  <c r="E15" i="8"/>
  <c r="E14" i="8"/>
  <c r="L134" i="8"/>
  <c r="K66" i="8"/>
  <c r="H66" i="8"/>
  <c r="L66" i="8" s="1"/>
  <c r="H108" i="8"/>
  <c r="F17" i="9" s="1"/>
  <c r="H159" i="8"/>
  <c r="F24" i="9" s="1"/>
  <c r="E158" i="8"/>
  <c r="K189" i="8"/>
  <c r="L187" i="8"/>
  <c r="L141" i="8"/>
  <c r="J81" i="8"/>
  <c r="G13" i="9" s="1"/>
  <c r="H143" i="8"/>
  <c r="F22" i="9" s="1"/>
  <c r="J10" i="8"/>
  <c r="G4" i="9" s="1"/>
  <c r="E6" i="8"/>
  <c r="E7" i="8"/>
  <c r="E164" i="8"/>
  <c r="H165" i="8"/>
  <c r="F25" i="9" s="1"/>
  <c r="L188" i="8"/>
  <c r="F195" i="8"/>
  <c r="K195" i="8"/>
  <c r="H89" i="8"/>
  <c r="F14" i="9" s="1"/>
  <c r="E148" i="8"/>
  <c r="E147" i="8"/>
  <c r="E9" i="8"/>
  <c r="H10" i="8"/>
  <c r="F4" i="9" s="1"/>
  <c r="L163" i="8"/>
  <c r="E155" i="8"/>
  <c r="E156" i="8"/>
  <c r="F191" i="8"/>
  <c r="L191" i="8" s="1"/>
  <c r="F136" i="8"/>
  <c r="L136" i="8" s="1"/>
  <c r="E18" i="8"/>
  <c r="H48" i="8"/>
  <c r="F9" i="9" s="1"/>
  <c r="F101" i="8"/>
  <c r="E16" i="9" s="1"/>
  <c r="K62" i="8"/>
  <c r="H184" i="8"/>
  <c r="F28" i="9" s="1"/>
  <c r="E183" i="8"/>
  <c r="L78" i="8"/>
  <c r="H40" i="8"/>
  <c r="F8" i="9" s="1"/>
  <c r="E39" i="8"/>
  <c r="L114" i="8"/>
  <c r="E129" i="8"/>
  <c r="H130" i="8"/>
  <c r="F20" i="9" s="1"/>
  <c r="H124" i="8"/>
  <c r="F19" i="9" s="1"/>
  <c r="E123" i="8"/>
  <c r="E115" i="8"/>
  <c r="L99" i="8"/>
  <c r="L93" i="8"/>
  <c r="K100" i="8"/>
  <c r="E94" i="8"/>
  <c r="H95" i="8"/>
  <c r="F15" i="9" s="1"/>
  <c r="E13" i="11"/>
  <c r="F13" i="11" s="1"/>
  <c r="E12" i="11" s="1"/>
  <c r="E15" i="11"/>
  <c r="F15" i="11" s="1"/>
  <c r="L15" i="11" s="1"/>
  <c r="K35" i="12" s="1"/>
  <c r="L14" i="11"/>
  <c r="K34" i="12" s="1"/>
  <c r="G15" i="13" s="1"/>
  <c r="K15" i="13" s="1"/>
  <c r="K14" i="11"/>
  <c r="K105" i="8"/>
  <c r="L101" i="8"/>
  <c r="L88" i="8"/>
  <c r="F89" i="8"/>
  <c r="F73" i="8"/>
  <c r="E31" i="9"/>
  <c r="H31" i="9" s="1"/>
  <c r="K120" i="8"/>
  <c r="L120" i="8"/>
  <c r="L105" i="8"/>
  <c r="F108" i="8"/>
  <c r="K80" i="8"/>
  <c r="L80" i="8"/>
  <c r="E10" i="9"/>
  <c r="K23" i="8"/>
  <c r="L23" i="8"/>
  <c r="F26" i="8"/>
  <c r="I7" i="11" l="1"/>
  <c r="J7" i="11" s="1"/>
  <c r="I8" i="11"/>
  <c r="J8" i="11" s="1"/>
  <c r="F177" i="8"/>
  <c r="K177" i="8"/>
  <c r="L31" i="8"/>
  <c r="H34" i="8"/>
  <c r="F7" i="9" s="1"/>
  <c r="E33" i="8"/>
  <c r="K47" i="8"/>
  <c r="F47" i="8"/>
  <c r="L143" i="8"/>
  <c r="L63" i="8"/>
  <c r="H11" i="9"/>
  <c r="L30" i="8"/>
  <c r="H10" i="9"/>
  <c r="K18" i="8"/>
  <c r="F18" i="8"/>
  <c r="L18" i="8" s="1"/>
  <c r="F156" i="8"/>
  <c r="L156" i="8" s="1"/>
  <c r="K156" i="8"/>
  <c r="F158" i="8"/>
  <c r="L158" i="8" s="1"/>
  <c r="K158" i="8"/>
  <c r="F183" i="8"/>
  <c r="K183" i="8"/>
  <c r="F155" i="8"/>
  <c r="K155" i="8"/>
  <c r="F170" i="8"/>
  <c r="K170" i="8"/>
  <c r="E29" i="9"/>
  <c r="H29" i="9" s="1"/>
  <c r="K30" i="8"/>
  <c r="F7" i="8"/>
  <c r="L7" i="8" s="1"/>
  <c r="K7" i="8"/>
  <c r="H74" i="8"/>
  <c r="F12" i="9" s="1"/>
  <c r="F6" i="8"/>
  <c r="K6" i="8"/>
  <c r="F164" i="8"/>
  <c r="K164" i="8"/>
  <c r="F147" i="8"/>
  <c r="K147" i="8"/>
  <c r="F14" i="8"/>
  <c r="K14" i="8"/>
  <c r="E196" i="8"/>
  <c r="L195" i="8"/>
  <c r="F9" i="8"/>
  <c r="L9" i="8" s="1"/>
  <c r="K9" i="8"/>
  <c r="E21" i="9"/>
  <c r="F148" i="8"/>
  <c r="L148" i="8" s="1"/>
  <c r="K148" i="8"/>
  <c r="F15" i="8"/>
  <c r="L15" i="8" s="1"/>
  <c r="K15" i="8"/>
  <c r="K39" i="8"/>
  <c r="F39" i="8"/>
  <c r="I9" i="11"/>
  <c r="J9" i="11" s="1"/>
  <c r="I10" i="11"/>
  <c r="J10" i="11" s="1"/>
  <c r="F129" i="8"/>
  <c r="K129" i="8"/>
  <c r="I11" i="11"/>
  <c r="J11" i="11" s="1"/>
  <c r="F123" i="8"/>
  <c r="K123" i="8"/>
  <c r="F115" i="8"/>
  <c r="K115" i="8"/>
  <c r="H16" i="9"/>
  <c r="F94" i="8"/>
  <c r="K94" i="8"/>
  <c r="F7" i="12"/>
  <c r="G16" i="13"/>
  <c r="K16" i="13" s="1"/>
  <c r="H22" i="9"/>
  <c r="F12" i="11"/>
  <c r="K15" i="11"/>
  <c r="L89" i="8"/>
  <c r="E14" i="9"/>
  <c r="L73" i="8"/>
  <c r="F74" i="8"/>
  <c r="L108" i="8"/>
  <c r="E17" i="9"/>
  <c r="E13" i="9"/>
  <c r="L81" i="8"/>
  <c r="E6" i="9"/>
  <c r="L26" i="8"/>
  <c r="L177" i="8" l="1"/>
  <c r="F178" i="8"/>
  <c r="G7" i="11"/>
  <c r="H7" i="11" s="1"/>
  <c r="K33" i="8"/>
  <c r="F33" i="8"/>
  <c r="G9" i="11"/>
  <c r="H9" i="11" s="1"/>
  <c r="L47" i="8"/>
  <c r="F48" i="8"/>
  <c r="G8" i="11"/>
  <c r="H8" i="11" s="1"/>
  <c r="F196" i="8"/>
  <c r="K196" i="8"/>
  <c r="H17" i="9"/>
  <c r="L155" i="8"/>
  <c r="F159" i="8"/>
  <c r="L183" i="8"/>
  <c r="F184" i="8"/>
  <c r="L14" i="8"/>
  <c r="F19" i="8"/>
  <c r="L147" i="8"/>
  <c r="F151" i="8"/>
  <c r="H14" i="9"/>
  <c r="H6" i="9"/>
  <c r="H21" i="9"/>
  <c r="L164" i="8"/>
  <c r="F165" i="8"/>
  <c r="L170" i="8"/>
  <c r="F171" i="8"/>
  <c r="L6" i="8"/>
  <c r="F10" i="8"/>
  <c r="L39" i="8"/>
  <c r="F40" i="8"/>
  <c r="G10" i="11"/>
  <c r="H10" i="11" s="1"/>
  <c r="I6" i="11"/>
  <c r="J6" i="11" s="1"/>
  <c r="J10" i="12" s="1"/>
  <c r="L129" i="8"/>
  <c r="F130" i="8"/>
  <c r="G11" i="11"/>
  <c r="H11" i="11" s="1"/>
  <c r="G13" i="11"/>
  <c r="H13" i="11" s="1"/>
  <c r="G12" i="11" s="1"/>
  <c r="H12" i="11" s="1"/>
  <c r="L123" i="8"/>
  <c r="F124" i="8"/>
  <c r="I13" i="11"/>
  <c r="J13" i="11" s="1"/>
  <c r="I12" i="11" s="1"/>
  <c r="J12" i="11" s="1"/>
  <c r="L115" i="8"/>
  <c r="F116" i="8"/>
  <c r="L94" i="8"/>
  <c r="F95" i="8"/>
  <c r="H13" i="9"/>
  <c r="E12" i="9"/>
  <c r="L74" i="8"/>
  <c r="E27" i="9" l="1"/>
  <c r="L178" i="8"/>
  <c r="L33" i="8"/>
  <c r="F34" i="8"/>
  <c r="L48" i="8"/>
  <c r="E9" i="9"/>
  <c r="L19" i="8"/>
  <c r="E5" i="9"/>
  <c r="L159" i="8"/>
  <c r="E24" i="9"/>
  <c r="L184" i="8"/>
  <c r="E28" i="9"/>
  <c r="I5" i="11"/>
  <c r="J5" i="11" s="1"/>
  <c r="J27" i="11" s="1"/>
  <c r="L10" i="8"/>
  <c r="E4" i="9"/>
  <c r="L171" i="8"/>
  <c r="E26" i="9"/>
  <c r="L165" i="8"/>
  <c r="E25" i="9"/>
  <c r="L151" i="8"/>
  <c r="E23" i="9"/>
  <c r="L196" i="8"/>
  <c r="F198" i="8"/>
  <c r="E8" i="9"/>
  <c r="L40" i="8"/>
  <c r="G6" i="11"/>
  <c r="H6" i="11" s="1"/>
  <c r="H10" i="12" s="1"/>
  <c r="K19" i="12" s="1"/>
  <c r="L130" i="8"/>
  <c r="E20" i="9"/>
  <c r="L13" i="11"/>
  <c r="K33" i="12" s="1"/>
  <c r="L124" i="8"/>
  <c r="E19" i="9"/>
  <c r="K12" i="11"/>
  <c r="L12" i="11"/>
  <c r="K13" i="11"/>
  <c r="L116" i="8"/>
  <c r="E18" i="9"/>
  <c r="L95" i="8"/>
  <c r="E15" i="9"/>
  <c r="H12" i="9"/>
  <c r="H27" i="9" l="1"/>
  <c r="L34" i="8"/>
  <c r="E7" i="9"/>
  <c r="H9" i="9"/>
  <c r="G5" i="11"/>
  <c r="H5" i="11" s="1"/>
  <c r="H27" i="11" s="1"/>
  <c r="H26" i="9"/>
  <c r="G14" i="13"/>
  <c r="K14" i="13" s="1"/>
  <c r="F6" i="12"/>
  <c r="L198" i="8"/>
  <c r="E30" i="9"/>
  <c r="H30" i="9" s="1"/>
  <c r="H24" i="9"/>
  <c r="H28" i="9"/>
  <c r="H5" i="9"/>
  <c r="H4" i="9"/>
  <c r="H23" i="9"/>
  <c r="H25" i="9"/>
  <c r="K17" i="12"/>
  <c r="K16" i="12"/>
  <c r="K18" i="12" s="1"/>
  <c r="K11" i="12"/>
  <c r="K14" i="12" s="1"/>
  <c r="H8" i="9"/>
  <c r="H20" i="9"/>
  <c r="H19" i="9"/>
  <c r="H18" i="9"/>
  <c r="H15" i="9"/>
  <c r="H7" i="9" l="1"/>
  <c r="K13" i="12"/>
  <c r="K15" i="12"/>
  <c r="K12" i="12"/>
  <c r="E7" i="11" l="1"/>
  <c r="K7" i="11" s="1"/>
  <c r="E10" i="11"/>
  <c r="E9" i="11"/>
  <c r="E11" i="11"/>
  <c r="E8" i="11"/>
  <c r="F7" i="11" l="1"/>
  <c r="L7" i="11" s="1"/>
  <c r="F11" i="11"/>
  <c r="L11" i="11" s="1"/>
  <c r="K11" i="11"/>
  <c r="F9" i="11"/>
  <c r="L9" i="11" s="1"/>
  <c r="K9" i="11"/>
  <c r="F10" i="11"/>
  <c r="L10" i="11" s="1"/>
  <c r="K10" i="11"/>
  <c r="K8" i="11"/>
  <c r="F8" i="11"/>
  <c r="L8" i="11" s="1"/>
  <c r="E6" i="11" l="1"/>
  <c r="F6" i="11" s="1"/>
  <c r="F10" i="12" s="1"/>
  <c r="M21" i="12" l="1"/>
  <c r="K21" i="12" s="1"/>
  <c r="M20" i="12"/>
  <c r="K20" i="12" s="1"/>
  <c r="K6" i="11"/>
  <c r="K10" i="12"/>
  <c r="K22" i="12"/>
  <c r="E5" i="11"/>
  <c r="L6" i="11"/>
  <c r="K24" i="12" l="1"/>
  <c r="K25" i="12" s="1"/>
  <c r="K26" i="12" s="1"/>
  <c r="K27" i="12" s="1"/>
  <c r="K28" i="12" s="1"/>
  <c r="F5" i="11"/>
  <c r="K5" i="11"/>
  <c r="K29" i="12" l="1"/>
  <c r="L5" i="11"/>
  <c r="L27" i="11" s="1"/>
  <c r="F27" i="11"/>
  <c r="K30" i="12" l="1"/>
  <c r="K31" i="12" s="1"/>
  <c r="K32" i="12" s="1"/>
  <c r="G13" i="13" l="1"/>
  <c r="F5" i="12"/>
  <c r="K37" i="12"/>
  <c r="F4" i="12" s="1"/>
  <c r="B4" i="12" s="1"/>
  <c r="K13" i="13" l="1"/>
  <c r="G18" i="13"/>
  <c r="K18" i="13" s="1"/>
  <c r="K38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77" authorId="0" shapeId="0" xr:uid="{00000000-0006-0000-0800-000001000000}">
      <text>
        <r>
          <rPr>
            <sz val="9"/>
            <color indexed="81"/>
            <rFont val="돋움"/>
            <family val="3"/>
            <charset val="129"/>
          </rPr>
          <t>유지보수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부분을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고려하여</t>
        </r>
        <r>
          <rPr>
            <sz val="9"/>
            <color indexed="81"/>
            <rFont val="Tahoma"/>
            <family val="2"/>
          </rPr>
          <t xml:space="preserve"> 1m</t>
        </r>
        <r>
          <rPr>
            <sz val="9"/>
            <color indexed="81"/>
            <rFont val="돋움"/>
            <family val="3"/>
            <charset val="129"/>
          </rPr>
          <t>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빛가림판을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설치한다고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가정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M93" authorId="0" shapeId="0" xr:uid="{00000000-0006-0000-0800-000002000000}">
      <text>
        <r>
          <rPr>
            <b/>
            <sz val="9"/>
            <color indexed="81"/>
            <rFont val="돋움"/>
            <family val="3"/>
            <charset val="129"/>
          </rPr>
          <t>앵커볼트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설치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개</t>
        </r>
      </text>
    </comment>
  </commentList>
</comments>
</file>

<file path=xl/sharedStrings.xml><?xml version="1.0" encoding="utf-8"?>
<sst xmlns="http://schemas.openxmlformats.org/spreadsheetml/2006/main" count="6849" uniqueCount="1105">
  <si>
    <t>공 종 별 집 계 표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</si>
  <si>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</si>
  <si>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</si>
  <si>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</si>
  <si>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</si>
  <si>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</si>
  <si>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</si>
  <si>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</si>
  <si>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</si>
  <si>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</si>
  <si>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</si>
  <si>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</si>
  <si>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</si>
  <si>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</si>
  <si>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</si>
  <si>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</si>
  <si>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</si>
  <si>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</si>
  <si>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</si>
  <si>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</si>
  <si>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</si>
  <si>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</si>
  <si>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</si>
  <si>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</si>
  <si>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</si>
  <si>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</si>
  <si>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</si>
  <si>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</si>
  <si>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</si>
  <si>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</si>
  <si>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</si>
  <si>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</si>
  <si>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</si>
  <si>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</si>
  <si>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</si>
  <si>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</si>
  <si>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</si>
  <si>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</si>
  <si>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</si>
  <si>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</si>
  <si>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</si>
  <si>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</si>
  <si>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</si>
  <si>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</si>
  <si>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</si>
  <si>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</si>
  <si>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</si>
  <si>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</si>
  <si>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</si>
  <si>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</si>
  <si>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</si>
  <si>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</t>
  </si>
  <si>
    <t>0101  1.도급공사</t>
  </si>
  <si>
    <t>0101</t>
  </si>
  <si>
    <t>010101  1.전력간선인입공사</t>
  </si>
  <si>
    <t>010101</t>
  </si>
  <si>
    <t>강제전선관</t>
  </si>
  <si>
    <t>아연도, 36mm</t>
  </si>
  <si>
    <t>M</t>
  </si>
  <si>
    <t>호표 1</t>
  </si>
  <si>
    <t>5E5834DF4117408A307C06B42565C9</t>
  </si>
  <si>
    <t>T</t>
  </si>
  <si>
    <t>F</t>
  </si>
  <si>
    <t>0101015E5834DF4117408A307C06B42565C9</t>
  </si>
  <si>
    <t>전주용밴드</t>
  </si>
  <si>
    <t>암타이밴드, 1-3</t>
  </si>
  <si>
    <t>개</t>
  </si>
  <si>
    <t>593E448EF11785FF267C5AF9FDED86F2A07173</t>
  </si>
  <si>
    <t>010101593E448EF11785FF267C5AF9FDED86F2A07173</t>
  </si>
  <si>
    <t>파상형경질폴리에틸렌전선관</t>
  </si>
  <si>
    <t>50㎜</t>
  </si>
  <si>
    <t>호표 2</t>
  </si>
  <si>
    <t>5E5834DF4117408A0B78C9DA3919C1</t>
  </si>
  <si>
    <t>0101015E5834DF4117408A0B78C9DA3919C1</t>
  </si>
  <si>
    <t>난연 비닐절연접지용전선(F-GV)</t>
  </si>
  <si>
    <t>0.6/1kv, 10㎟</t>
  </si>
  <si>
    <t>호표 3</t>
  </si>
  <si>
    <t>5E5834DF41177DCC6D78B3E1407127</t>
  </si>
  <si>
    <t>0101015E5834DF41177DCC6D78B3E1407127</t>
  </si>
  <si>
    <t>0.6/1kv 난연 전력케이블(F-CV)</t>
  </si>
  <si>
    <t>2C*10㎟</t>
  </si>
  <si>
    <t>호표 4</t>
  </si>
  <si>
    <t>5E5834DF4117636A157B07A2339051</t>
  </si>
  <si>
    <t>0101015E5834DF4117636A157B07A2339051</t>
  </si>
  <si>
    <t>조명제어기(관급자재) 설치</t>
  </si>
  <si>
    <t>상시,격등8회로</t>
  </si>
  <si>
    <t>면</t>
  </si>
  <si>
    <t>호표 5</t>
  </si>
  <si>
    <t>5E5834DCF1170C91EB7ADA8523487B</t>
  </si>
  <si>
    <t>0101015E5834DCF1170C91EB7ADA8523487B</t>
  </si>
  <si>
    <t>가로등제어기기초 (기계화설치)</t>
  </si>
  <si>
    <t>400x500x800, 앙카포함</t>
  </si>
  <si>
    <t>개소</t>
  </si>
  <si>
    <t>호표 6</t>
  </si>
  <si>
    <t>5E5834DF41170AD737753833CCC3CE</t>
  </si>
  <si>
    <t>0101015E5834DF41170AD737753833CCC3CE</t>
  </si>
  <si>
    <t>전력량계 설치</t>
  </si>
  <si>
    <t>1Ø 2W용</t>
  </si>
  <si>
    <t>대</t>
  </si>
  <si>
    <t>호표 7</t>
  </si>
  <si>
    <t>5E5834DF4117C5E1DD7E71B7B52BFF</t>
  </si>
  <si>
    <t>0101015E5834DF4117C5E1DD7E71B7B52BFF</t>
  </si>
  <si>
    <t>접지봉매설</t>
  </si>
  <si>
    <t>지하 0.75M매설, 3본연결</t>
  </si>
  <si>
    <t>호표 8</t>
  </si>
  <si>
    <t>5E5834DAC117DD820A7E1CCC72C61C</t>
  </si>
  <si>
    <t>0101015E5834DAC117DD820A7E1CCC72C61C</t>
  </si>
  <si>
    <t>전력맨홀(콘크리트,KS)</t>
  </si>
  <si>
    <t>800*800*800</t>
  </si>
  <si>
    <t>호표 9</t>
  </si>
  <si>
    <t>5E5834DF41170AD7417CA7468DED0A</t>
  </si>
  <si>
    <t>0101015E5834DF41170AD7417CA7468DED0A</t>
  </si>
  <si>
    <t>터파기/토사</t>
  </si>
  <si>
    <t>보통, 굴삭기 0.7m3 90%, 인력10%</t>
  </si>
  <si>
    <t>㎥</t>
  </si>
  <si>
    <t>산근 1</t>
  </si>
  <si>
    <t>5E3BC43CE11717BDD771CD31B5E5FF</t>
  </si>
  <si>
    <t>0101015E3BC43CE11717BDD771CD31B5E5FF</t>
  </si>
  <si>
    <t>되메우기/토사, 두께 10cm</t>
  </si>
  <si>
    <t>보통, 굴삭기 0.7m3+플레이트콤팩터 1.5ton+인력 10%</t>
  </si>
  <si>
    <t>산근 2</t>
  </si>
  <si>
    <t>5E3BC431D1177DAF707DF81F66B73A</t>
  </si>
  <si>
    <t>0101015E3BC431D1177DAF707DF81F66B73A</t>
  </si>
  <si>
    <t>보도블럭 철거</t>
  </si>
  <si>
    <t>㎡</t>
  </si>
  <si>
    <t>호표 10</t>
  </si>
  <si>
    <t>5E5834DAC117DD820A7E1CCC73EECC</t>
  </si>
  <si>
    <t>0101015E5834DAC117DD820A7E1CCC73EECC</t>
  </si>
  <si>
    <t>보도포장</t>
  </si>
  <si>
    <t>소형고압블럭(재사용)</t>
  </si>
  <si>
    <t>호표 11</t>
  </si>
  <si>
    <t>5E5834DAC117DD820A7E1CCC73EECA</t>
  </si>
  <si>
    <t>0101015E5834DAC117DD820A7E1CCC73EECA</t>
  </si>
  <si>
    <t>교량 고압세척</t>
  </si>
  <si>
    <t>고소작업, 살수차 사용</t>
  </si>
  <si>
    <t>일</t>
  </si>
  <si>
    <t>5FAF04E2611747FAD07DA8E8CCD7578C891132</t>
  </si>
  <si>
    <t>0101015FAF04E2611747FAD07DA8E8CCD7578C891132</t>
  </si>
  <si>
    <t>굴절사디리차</t>
  </si>
  <si>
    <t>5FAF04E2611747FAD07DA8E8CCD7578C891133</t>
  </si>
  <si>
    <t>0101015FAF04E2611747FAD07DA8E8CCD7578C891133</t>
  </si>
  <si>
    <t>[ 합           계 ]</t>
  </si>
  <si>
    <t>TOTAL</t>
  </si>
  <si>
    <t>010102  2.펜스하단부(LL-1) 경관조명설치공사</t>
  </si>
  <si>
    <t>010102</t>
  </si>
  <si>
    <t>0101025E5834DF4117408A0B78C9DA3919C1</t>
  </si>
  <si>
    <t>디자인덕트(관급자재) 설치</t>
  </si>
  <si>
    <t>호표 12</t>
  </si>
  <si>
    <t>5E5834AE7117C472C270F2D237CDD6</t>
  </si>
  <si>
    <t>0101025E5834AE7117C472C270F2D237CDD6</t>
  </si>
  <si>
    <t>전선덕트</t>
  </si>
  <si>
    <t>호표 13</t>
  </si>
  <si>
    <t>5E5834AE7117C472C270F2D237CDD7</t>
  </si>
  <si>
    <t>0101025E5834AE7117C472C270F2D237CDD7</t>
  </si>
  <si>
    <t>호표 14</t>
  </si>
  <si>
    <t>5E5834DF41177DCC6D78B3E14076A9</t>
  </si>
  <si>
    <t>0101025E5834DF41177DCC6D78B3E14076A9</t>
  </si>
  <si>
    <t>호표 15</t>
  </si>
  <si>
    <t>5E5834DF4117636A157B07A2339178</t>
  </si>
  <si>
    <t>0101025E5834DF4117636A157B07A2339178</t>
  </si>
  <si>
    <t>호표 16</t>
  </si>
  <si>
    <t>5E5834DF4117636A157B07A2339054</t>
  </si>
  <si>
    <t>0101025E5834DF4117636A157B07A2339054</t>
  </si>
  <si>
    <t>DATA CABLE</t>
  </si>
  <si>
    <t>m</t>
  </si>
  <si>
    <t>호표 17</t>
  </si>
  <si>
    <t>5E5834DAC1175824D875E385635E28</t>
  </si>
  <si>
    <t>0101025E5834DAC1175824D875E385635E28</t>
  </si>
  <si>
    <t>서브함체(관급자재) 설치</t>
  </si>
  <si>
    <t>호표 18</t>
  </si>
  <si>
    <t>5E5834DAC117DD825170BFC3070410BEDC6A</t>
  </si>
  <si>
    <t>0101025E5834DAC117DD825170BFC3070410BEDC6A</t>
  </si>
  <si>
    <t>LED 경관조명기구(관급자재) 설치</t>
  </si>
  <si>
    <t>LINEAR / LED 14.4W / 3,000K / 120˚</t>
  </si>
  <si>
    <t>EA</t>
  </si>
  <si>
    <t>호표 19</t>
  </si>
  <si>
    <t>5E5834DF4117C5E1EE75630F6706E61D</t>
  </si>
  <si>
    <t>0101025E5834DF4117C5E1EE75630F6706E61D</t>
  </si>
  <si>
    <t>010103</t>
  </si>
  <si>
    <t>1종금속제가요전선관</t>
  </si>
  <si>
    <t>비닐피복, 22mm, 방수</t>
  </si>
  <si>
    <t>호표 20</t>
  </si>
  <si>
    <t>5E5834DF4117408A2676A62924E58ED3</t>
  </si>
  <si>
    <t>0101035E5834DF4117408A2676A62924E58ED3</t>
  </si>
  <si>
    <t>비닐피복, 28mm, 방수</t>
  </si>
  <si>
    <t>호표 21</t>
  </si>
  <si>
    <t>5E5834DF4117408A2676A62924E23A</t>
  </si>
  <si>
    <t>0101035E5834DF4117408A2676A62924E23A</t>
  </si>
  <si>
    <t>0101035E5834DF41177DCC6D78B3E14076A9</t>
  </si>
  <si>
    <t>0101035E5834DF4117636A157B07A2339178</t>
  </si>
  <si>
    <t>0101035E5834DF4117636A157B07A2339054</t>
  </si>
  <si>
    <t>SMPS함체(관급자재) 설치</t>
  </si>
  <si>
    <t>W400*H500*D150, 옥외방수형</t>
  </si>
  <si>
    <t>호표 22</t>
  </si>
  <si>
    <t>5E5834DAC117DD825170BFC3070410BEDC6B</t>
  </si>
  <si>
    <t>0101035E5834DAC117DD825170BFC3070410BEDC6B</t>
  </si>
  <si>
    <t>LINEAR / LED 18W / 3,000K / 10˚ * 60˚</t>
  </si>
  <si>
    <t>호표 23</t>
  </si>
  <si>
    <t>5E5834DF4117C5E1EE75630F6706E61C</t>
  </si>
  <si>
    <t>0101035E5834DF4117C5E1EE75630F6706E61C</t>
  </si>
  <si>
    <t>010104  4.상판측면포인트(PT-1) 경관조명설치공사</t>
  </si>
  <si>
    <t>010104</t>
  </si>
  <si>
    <t>0101045E5834DF4117636A157B07A2339054</t>
  </si>
  <si>
    <t>0101045E5834DF4117636A157B07A2339178</t>
  </si>
  <si>
    <t>POINT / LED 1W / RGB / 직경38mm</t>
  </si>
  <si>
    <t>호표 24</t>
  </si>
  <si>
    <t>5E5834DF4117C5E1EE75630F6706E61F</t>
  </si>
  <si>
    <t>0101045E5834DF4117C5E1EE75630F6706E61F</t>
  </si>
  <si>
    <t>010105  5.자전거조형(FX-1) 경관조명설치공사</t>
  </si>
  <si>
    <t>010105</t>
  </si>
  <si>
    <t>0101055E5834DF4117636A157B07A2339054</t>
  </si>
  <si>
    <t>0101055E5834DF4117636A157B07A2339178</t>
  </si>
  <si>
    <t>FLEXIBLE LINE / LED 10W / RGB / -</t>
  </si>
  <si>
    <t>호표 25</t>
  </si>
  <si>
    <t>5E5834DF4117C5E1EE75630F6706E61E</t>
  </si>
  <si>
    <t>0101055E5834DF4117C5E1EE75630F6706E61E</t>
  </si>
  <si>
    <t>0102  2.관급자재</t>
  </si>
  <si>
    <t>0102</t>
  </si>
  <si>
    <t>010201  1.가로등제어기</t>
  </si>
  <si>
    <t>010201</t>
  </si>
  <si>
    <t>5FAF04E2611747FAD07DA8E8CCD7578C89102C</t>
  </si>
  <si>
    <t>0102015FAF04E2611747FAD07DA8E8CCD7578C89102C</t>
  </si>
  <si>
    <t>5FAF04E2611747FAD07DA8E8CCD7578C89102D</t>
  </si>
  <si>
    <t>0102015FAF04E2611747FAD07DA8E8CCD7578C89102D</t>
  </si>
  <si>
    <t>5FAF04E2611747FAD07DA8E8CCD7578C89102A</t>
  </si>
  <si>
    <t>5FAF04E2611747FAD07DA8E8CCD7578C89102B</t>
  </si>
  <si>
    <t>5FAF04E2611747FAD07DA8E8CCD7578C891028</t>
  </si>
  <si>
    <t>0102015FAF04E2611747FAD07DA8E8CCD7578C891028</t>
  </si>
  <si>
    <t>5FAF04E2611747FAD07DA8E8CCD7578C891029</t>
  </si>
  <si>
    <t>0102015FAF04E2611747FAD07DA8E8CCD7578C891029</t>
  </si>
  <si>
    <t>5FAF04E2611747FAD07DA8E8CCD7578C891026</t>
  </si>
  <si>
    <t>0102015FAF04E2611747FAD07DA8E8CCD7578C891026</t>
  </si>
  <si>
    <t>5FAF04E2611747FAD07DA8E8CCD7578C891027</t>
  </si>
  <si>
    <t>0102015FAF04E2611747FAD07DA8E8CCD7578C891027</t>
  </si>
  <si>
    <t>5FAF04E2611747FAD07DA8E8CCD7578C891137</t>
  </si>
  <si>
    <t>0102015FAF04E2611747FAD07DA8E8CCD7578C891137</t>
  </si>
  <si>
    <t>5FAF04E2611747FAD07DA8E8CCD7578C891130</t>
  </si>
  <si>
    <t>0102015FAF04E2611747FAD07DA8E8CCD7578C891130</t>
  </si>
  <si>
    <t>5FAF04E2611747FAD07DA8E8CCD7578C891131</t>
  </si>
  <si>
    <t>0102015FAF04E2611747FAD07DA8E8CCD7578C891131</t>
  </si>
  <si>
    <t>5FAF04E2611747FAD07DA8E8CCD7578C891134</t>
  </si>
  <si>
    <t>0102015FAF04E2611747FAD07DA8E8CCD7578C891134</t>
  </si>
  <si>
    <t>5FAF04E2611747FAD07DA8E8CCD7578C891135</t>
  </si>
  <si>
    <t>5FAF04E2611747FAD07DA8E8CCD7578C891136</t>
  </si>
  <si>
    <t>010202  2.경관조명기구</t>
  </si>
  <si>
    <t>010202</t>
  </si>
  <si>
    <t>0102025FAF04E2611747FAD07DA8E8CCD7578C89102C</t>
  </si>
  <si>
    <t>0102025FAF04E2611747FAD07DA8E8CCD7578C89102D</t>
  </si>
  <si>
    <t>0102025FAF04E2611747FAD07DA8E8CCD7578C89102A</t>
  </si>
  <si>
    <t>0102025FAF04E2611747FAD07DA8E8CCD7578C89102B</t>
  </si>
  <si>
    <t>0102025FAF04E2611747FAD07DA8E8CCD7578C891028</t>
  </si>
  <si>
    <t>0102025FAF04E2611747FAD07DA8E8CCD7578C891029</t>
  </si>
  <si>
    <t>0102025FAF04E2611747FAD07DA8E8CCD7578C891137</t>
  </si>
  <si>
    <t>0102025FAF04E2611747FAD07DA8E8CCD7578C891130</t>
  </si>
  <si>
    <t>0102025FAF04E2611747FAD07DA8E8CCD7578C891131</t>
  </si>
  <si>
    <t>0102025FAF04E2611747FAD07DA8E8CCD7578C891134</t>
  </si>
  <si>
    <t>0102025FAF04E2611747FAD07DA8E8CCD7578C891135</t>
  </si>
  <si>
    <t>0102025FAF04E2611747FAD07DA8E8CCD7578C891136</t>
  </si>
  <si>
    <t>0103  3.한전불입금</t>
  </si>
  <si>
    <t>0103</t>
  </si>
  <si>
    <t>저압가공공급</t>
  </si>
  <si>
    <t>기본 5kW</t>
  </si>
  <si>
    <t>식</t>
  </si>
  <si>
    <t>5FAF04E2611747FAD07DA8E8CCD7578C8913EA</t>
  </si>
  <si>
    <t>01035FAF04E2611747FAD07DA8E8CCD7578C8913EA</t>
  </si>
  <si>
    <t>5kW 초과분</t>
  </si>
  <si>
    <t>매 1kW당</t>
  </si>
  <si>
    <t>kW</t>
  </si>
  <si>
    <t>5FAF04E2611747FAD07DA8E8CCD7578C8913EB</t>
  </si>
  <si>
    <t>01035FAF04E2611747FAD07DA8E8CCD7578C8913EB</t>
  </si>
  <si>
    <t>소    계</t>
  </si>
  <si>
    <t>5FAEE4507117B242A779FBB5E6D5</t>
  </si>
  <si>
    <t>01035FAEE4507117B242A779FBB5E6D5</t>
  </si>
  <si>
    <t>부가가치세</t>
  </si>
  <si>
    <t>소계의 10%</t>
  </si>
  <si>
    <t>5FAF04E2611747FAD07DA8E8CCD7578C89102E</t>
  </si>
  <si>
    <t>01035FAF04E2611747FAD07DA8E8CCD7578C89102E</t>
  </si>
  <si>
    <t>단수정리</t>
  </si>
  <si>
    <t>5FAF04E2611747FAD07DA8E8CCD7578C89102F</t>
  </si>
  <si>
    <t>01035FAF04E2611747FAD07DA8E8CCD7578C89102F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</si>
  <si>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</si>
  <si>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</si>
  <si>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</si>
  <si>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</si>
  <si>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</si>
  <si>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</si>
  <si>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</si>
  <si>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</si>
  <si>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</si>
  <si>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</si>
  <si>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</si>
  <si>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</si>
  <si>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</si>
  <si>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</si>
  <si>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</si>
  <si>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</si>
  <si>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</si>
  <si>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</si>
  <si>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</si>
  <si>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</si>
  <si>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</si>
  <si>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강제전선관  아연도, 36mm  M  전기 5-1   ( 호표 1 )</t>
  </si>
  <si>
    <t>전기 5-1</t>
  </si>
  <si>
    <t>강제전선관, 후강전선관, 아연도, 36mm</t>
  </si>
  <si>
    <t>593E448EF117965D967FC1CE5EB44DDAD4954F</t>
  </si>
  <si>
    <t>5E5834DF4117408A307C06B42565C9593E448EF117965D967FC1CE5EB44DDAD4954F</t>
  </si>
  <si>
    <t>잡재료비</t>
  </si>
  <si>
    <t>배관배선의 5%</t>
  </si>
  <si>
    <t>5F0E049E811770B5487B16F372F1001</t>
  </si>
  <si>
    <t>5E5834DF4117408A307C06B42565C95F0E049E811770B5487B16F372F1001</t>
  </si>
  <si>
    <t>전선관부속품비</t>
  </si>
  <si>
    <t>전선관의 15%</t>
  </si>
  <si>
    <t>5F0E049E811770B5487B16F372F2002</t>
  </si>
  <si>
    <t>내선전공</t>
  </si>
  <si>
    <t>일반공사 직종</t>
  </si>
  <si>
    <t>인</t>
  </si>
  <si>
    <t>5EC2540591178118FC7E18478FB85274AB5ABA</t>
  </si>
  <si>
    <t>5E5834DF4117408A307C06B42565C95EC2540591178118FC7E18478FB85274AB5ABA</t>
  </si>
  <si>
    <t>공구손료</t>
  </si>
  <si>
    <t>인력품의 3%</t>
  </si>
  <si>
    <t>5F0E049E811770B5487B16F372F3003</t>
  </si>
  <si>
    <t>5E5834DF4117408A307C06B42565C95F0E049E811770B5487B16F372F3003</t>
  </si>
  <si>
    <t xml:space="preserve"> [ 합          계 ]</t>
  </si>
  <si>
    <t>파상형경질폴리에틸렌전선관  50㎜  M  전기 4-31   ( 호표 2 )</t>
  </si>
  <si>
    <t>전기 4-31</t>
  </si>
  <si>
    <t>파상형경질폴리에틸렌전선관, ELP, 50mm</t>
  </si>
  <si>
    <t>593E448EF117965D967FC1CE5EB44DDBE58F32</t>
  </si>
  <si>
    <t>5E5834DF4117408A0B78C9DA3919C1593E448EF117965D967FC1CE5EB44DDBE58F32</t>
  </si>
  <si>
    <t>5E5834DF4117408A0B78C9DA3919C15F0E049E811770B5487B16F372F1001</t>
  </si>
  <si>
    <t>5E5834DF4117408A0B78C9DA3919C15F0E049E811770B5487B16F372F3003</t>
  </si>
  <si>
    <t>보통인부</t>
  </si>
  <si>
    <t>5EC2540591178118FC7E18478FB85274AB5D76</t>
  </si>
  <si>
    <t>5E5834DF4117408A0B78C9DA3919C15EC2540591178118FC7E18478FB85274AB5D76</t>
  </si>
  <si>
    <t>배전전공</t>
  </si>
  <si>
    <t>5EC2540591178118FC7E18478FB85274AB553F</t>
  </si>
  <si>
    <t>5E5834DF4117408A0B78C9DA3919C15EC2540591178118FC7E18478FB85274AB553F</t>
  </si>
  <si>
    <t>5E5834DF4117408A0B78C9DA3919C15F0E049E811770B5487B16F372F2002</t>
  </si>
  <si>
    <t>난연 비닐절연접지용전선(F-GV)  0.6/1kv, 10㎟  M  전기 3-38   ( 호표 3 )</t>
  </si>
  <si>
    <t>전기 3-38</t>
  </si>
  <si>
    <t>접지용비닐절연전선</t>
  </si>
  <si>
    <t>접지용비닐절연전선, F-GV, 10㎟</t>
  </si>
  <si>
    <t>592C04B871175D4F83731B2CF5D26A3ACCD3AF</t>
  </si>
  <si>
    <t>5E5834DF41177DCC6D78B3E1407127592C04B871175D4F83731B2CF5D26A3ACCD3AF</t>
  </si>
  <si>
    <t>5E5834DF41177DCC6D78B3E14071275F0E049E811770B5487B16F372F1001</t>
  </si>
  <si>
    <t>5E5834DF41177DCC6D78B3E14071275EC2540591178118FC7E18478FB85274AB5ABA</t>
  </si>
  <si>
    <t>5E5834DF41177DCC6D78B3E14071275F0E049E811770B5487B16F372F2002</t>
  </si>
  <si>
    <t>0.6/1kv 난연 전력케이블(F-CV)  2C*10㎟  M  전기 4-34   ( 호표 4 )</t>
  </si>
  <si>
    <t>전기 4-34</t>
  </si>
  <si>
    <t>600V폴리에틸렌케이블</t>
  </si>
  <si>
    <t>0.6/1kv, F-CV, 2C*10㎟</t>
  </si>
  <si>
    <t>592C04B871175D4FB874403DEB5455FB1F9263</t>
  </si>
  <si>
    <t>5E5834DF4117636A157B07A2339051592C04B871175D4FB874403DEB5455FB1F9263</t>
  </si>
  <si>
    <t>5E5834DF4117636A157B07A23390515F0E049E811770B5487B16F372F1001</t>
  </si>
  <si>
    <t>5E5834DF4117636A157B07A23390515EC2540591178118FC7E18478FB85274AB5D76</t>
  </si>
  <si>
    <t>저압케이블전공</t>
  </si>
  <si>
    <t>5EC2540591178118FC7E18478FB85274AB5AB7</t>
  </si>
  <si>
    <t>5E5834DF4117636A157B07A23390515EC2540591178118FC7E18478FB85274AB5AB7</t>
  </si>
  <si>
    <t>5E5834DF4117636A157B07A23390515F0E049E811770B5487B16F372F2002</t>
  </si>
  <si>
    <t>전기 5-18-2</t>
  </si>
  <si>
    <t>조명제어기(관급자재)</t>
  </si>
  <si>
    <t>593E448EF11785C3EF7E1CB97473E016DCD20B</t>
  </si>
  <si>
    <t>5E5834DCF1170C91EB7ADA8523487B593E448EF11785C3EF7E1CB97473E016DCD20B</t>
  </si>
  <si>
    <t>5E5834DCF1170C91EB7ADA8523487B5EC2540591178118FC7E18478FB85274AB5ABA</t>
  </si>
  <si>
    <t>5E5834DCF1170C91EB7ADA8523487B5F0E049E811770B5487B16F372F1001</t>
  </si>
  <si>
    <t>가로등제어기기초 (기계화설치)  400x500x800, 앙카포함  개소     ( 호표 6 )</t>
  </si>
  <si>
    <t>가로등기초(기성품) 설치</t>
  </si>
  <si>
    <t>기계화 작업</t>
  </si>
  <si>
    <t>본</t>
  </si>
  <si>
    <t>산근 3</t>
  </si>
  <si>
    <t>5E5834CF3117BC33B27D323615C775</t>
  </si>
  <si>
    <t>5E5834DF41170AD737753833CCC3CE5E5834CF3117BC33B27D323615C775</t>
  </si>
  <si>
    <t>가로등제어기기초</t>
  </si>
  <si>
    <t>조</t>
  </si>
  <si>
    <t>5FAF04E2611747FAD07DA8E8CCD7578C8912DC</t>
  </si>
  <si>
    <t>5E5834DF41170AD737753833CCC3CE5FAF04E2611747FAD07DA8E8CCD7578C8912DC</t>
  </si>
  <si>
    <t>5E5834DF41170AD737753833CCC3CE5EC2540591178118FC7E18478FB85274AB5ABA</t>
  </si>
  <si>
    <t>5E5834DF41170AD737753833CCC3CE5EC2540591178118FC7E18478FB85274AB5D76</t>
  </si>
  <si>
    <t>5E5834DF41170AD737753833CCC3CE5F0E049E811770B5487B16F372F1001</t>
  </si>
  <si>
    <t>전력량계 설치  1Ø 2W용  대  전기 5-21   ( 호표 7 )</t>
  </si>
  <si>
    <t>전기 5-21</t>
  </si>
  <si>
    <t>5E5834DF4117C5E1DD7E71B7B52BFF5EC2540591178118FC7E18478FB85274AB5ABA</t>
  </si>
  <si>
    <t>5E5834DF4117C5E1DD7E71B7B52BFF5F0E049E811770B5487B16F372F1001</t>
  </si>
  <si>
    <t>접지봉매설  지하 0.75M매설, 3본연결  개소  전기 3-38   ( 호표 8 )</t>
  </si>
  <si>
    <t>접지봉</t>
  </si>
  <si>
    <t>접지봉, 16∮*1800mm</t>
  </si>
  <si>
    <t>593E448EF11785C3977C00428AF28AC191156F</t>
  </si>
  <si>
    <t>5E5834DAC117DD820A7E1CCC72C61C593E448EF11785C3977C00428AF28AC191156F</t>
  </si>
  <si>
    <t>볼트형커넥터</t>
  </si>
  <si>
    <t>볼트형커넥터, 일반형, ∮16mm</t>
  </si>
  <si>
    <t>593E448EF11785C3B27B85E053EC165C25F9C9</t>
  </si>
  <si>
    <t>5E5834DAC117DD820A7E1CCC72C61C593E448EF11785C3B27B85E053EC165C25F9C9</t>
  </si>
  <si>
    <t>접지 저항 저감제</t>
  </si>
  <si>
    <t>아스론 10kg</t>
  </si>
  <si>
    <t>set</t>
  </si>
  <si>
    <t>593E448EF11785C39774CA4075B9F7D64B4B09</t>
  </si>
  <si>
    <t>5E5834DAC117DD820A7E1CCC72C61C593E448EF11785C39774CA4075B9F7D64B4B09</t>
  </si>
  <si>
    <t>접지봉(지하0.75m기준)</t>
  </si>
  <si>
    <t>길이 1~2m x 3본 연결</t>
  </si>
  <si>
    <t>노무비</t>
  </si>
  <si>
    <t>5974A4CAD117E2B16A75159FB87E03A6E70BFC</t>
  </si>
  <si>
    <t>5E5834DAC117DD820A7E1CCC72C61C5974A4CAD117E2B16A75159FB87E03A6E70BFC</t>
  </si>
  <si>
    <t>5E5834DAC117DD820A7E1CCC72C61C5EC2540591178118FC7E18478FB85274AB5D76</t>
  </si>
  <si>
    <t>5E5834DAC117DD820A7E1CCC72C61C5EC2540591178118FC7E18478FB85274AB5ABA</t>
  </si>
  <si>
    <t>5E5834DAC117DD820A7E1CCC72C61C5F0E049E811770B5487B16F372F1001</t>
  </si>
  <si>
    <t>전력맨홀(콘크리트,KS)  800*800*800  개소     ( 호표 9 )</t>
  </si>
  <si>
    <t>전기 4-43-3</t>
  </si>
  <si>
    <t>5E5834DF41170AD7417CA7468DED0A5E3BC43CE11717BDD771CD31B5E5FF</t>
  </si>
  <si>
    <t>5E5834DF41170AD7417CA7468DED0A5E3BC431D1177DAF707DF81F66B73A</t>
  </si>
  <si>
    <t>핸드홀</t>
  </si>
  <si>
    <t>593ED4EAB117F2863479F7DF5F9CDCDF7DC9D1</t>
  </si>
  <si>
    <t>5E5834DF41170AD7417CA7468DED0A593ED4EAB117F2863479F7DF5F9CDCDF7DC9D1</t>
  </si>
  <si>
    <t>핸드홀카바-1호</t>
  </si>
  <si>
    <t>주철각형 K.S (1120x620x132)</t>
  </si>
  <si>
    <t>593ED4EAB117F2863479F7DF5F9CDCDF7DC8CE</t>
  </si>
  <si>
    <t>5E5834DF41170AD7417CA7468DED0A593ED4EAB117F2863479F7DF5F9CDCDF7DC8CE</t>
  </si>
  <si>
    <t>작업반장</t>
  </si>
  <si>
    <t>5EC2540591178118FC7E18478FB85274AB5D75</t>
  </si>
  <si>
    <t>5E5834DF41170AD7417CA7468DED0A5EC2540591178118FC7E18478FB85274AB5D75</t>
  </si>
  <si>
    <t>특별인부</t>
  </si>
  <si>
    <t>5EC2540591178118FC7E18478FB85274AB5D77</t>
  </si>
  <si>
    <t>5E5834DF41170AD7417CA7468DED0A5EC2540591178118FC7E18478FB85274AB5D77</t>
  </si>
  <si>
    <t>줄눈공</t>
  </si>
  <si>
    <t>5EC2540591178118FC7E18478FB85274AB5E1E</t>
  </si>
  <si>
    <t>5E5834DF41170AD7417CA7468DED0A5EC2540591178118FC7E18478FB85274AB5E1E</t>
  </si>
  <si>
    <t>5E5834DF41170AD7417CA7468DED0A5F0E049E811770B5487B16F372F1001</t>
  </si>
  <si>
    <t>보도블럭 철거    ㎡  토목 12-3-3-1   ( 호표 10 )</t>
  </si>
  <si>
    <t>토목 12-3-3-1</t>
  </si>
  <si>
    <t>5974C4F7311727AC5D72672E49B3905F0922CE</t>
  </si>
  <si>
    <t>5E5834DAC117DD820A7E1CCC73EECC5974C4F7311727AC5D72672E49B3905F0922CE</t>
  </si>
  <si>
    <t>5E5834DAC117DD820A7E1CCC73EECC5EC2540591178118FC7E18478FB85274AB5D76</t>
  </si>
  <si>
    <t>5E5834DAC117DD820A7E1CCC73EECC5EC2540591178118FC7E18478FB85274AB5D77</t>
  </si>
  <si>
    <t>5E5834DAC117DD820A7E1CCC73EECC5F0E049E811770B5487B16F372F1001</t>
  </si>
  <si>
    <t>보도포장  소형고압블럭(재사용)  ㎡  토목 12-3-3-1   ( 호표 11 )</t>
  </si>
  <si>
    <t>보도블럭</t>
  </si>
  <si>
    <t>T=6-8Cm</t>
  </si>
  <si>
    <t>재사용</t>
  </si>
  <si>
    <t>5974C4F7311727AC5D72672E49B3905F0922CD</t>
  </si>
  <si>
    <t>5E5834DAC117DD820A7E1CCC73EECA5974C4F7311727AC5D72672E49B3905F0922CD</t>
  </si>
  <si>
    <t>모래</t>
  </si>
  <si>
    <t>모래(육상), 도착도</t>
  </si>
  <si>
    <t>M3</t>
  </si>
  <si>
    <t>5913E4ABF117775F9077CB6768CE3B893DF1C8</t>
  </si>
  <si>
    <t>5E5834DAC117DD820A7E1CCC73EECA5913E4ABF117775F9077CB6768CE3B893DF1C8</t>
  </si>
  <si>
    <t>5E5834DAC117DD820A7E1CCC73EECA5EC2540591178118FC7E18478FB85274AB5D76</t>
  </si>
  <si>
    <t>5E5834DAC117DD820A7E1CCC73EECA5EC2540591178118FC7E18478FB85274AB5D77</t>
  </si>
  <si>
    <t>5E5834DAC117DD820A7E1CCC73EECA5F0E049E811770B5487B16F372F1001</t>
  </si>
  <si>
    <t>전기 5-7</t>
  </si>
  <si>
    <t>디자인덕트(관급자재)</t>
  </si>
  <si>
    <t>알루미늄, 제작사양</t>
  </si>
  <si>
    <t>593E448EF117965D967E22DE38351ADAFF09C4</t>
  </si>
  <si>
    <t>5E5834AE7117C472C270F2D237CDD6593E448EF117965D967E22DE38351ADAFF09C4</t>
  </si>
  <si>
    <t>5E5834AE7117C472C270F2D237CDD65EC2540591178118FC7E18478FB85274AB5ABA</t>
  </si>
  <si>
    <t>5E5834AE7117C472C270F2D237CDD65F0E049E811770B5487B16F372F1001</t>
  </si>
  <si>
    <t>알루미늄, 100*50mm</t>
  </si>
  <si>
    <t>593E448EF117965D967E22DE38351ADAFF09CB</t>
  </si>
  <si>
    <t>5E5834AE7117C472C270F2D237CDD7593E448EF117965D967E22DE38351ADAFF09CB</t>
  </si>
  <si>
    <t>5E5834AE7117C472C270F2D237CDD75EC2540591178118FC7E18478FB85274AB5ABA</t>
  </si>
  <si>
    <t>5E5834AE7117C472C270F2D237CDD75F0E049E811770B5487B16F372F1001</t>
  </si>
  <si>
    <t>접지용비닐절연전선, F-GV, 6㎟</t>
  </si>
  <si>
    <t>592C04B871175D4F83731B2CF5D26A3ACCD3A0</t>
  </si>
  <si>
    <t>5E5834DF41177DCC6D78B3E14076A9592C04B871175D4F83731B2CF5D26A3ACCD3A0</t>
  </si>
  <si>
    <t>5E5834DF41177DCC6D78B3E14076A95F0E049E811770B5487B16F372F1001</t>
  </si>
  <si>
    <t>5E5834DF41177DCC6D78B3E14076A95EC2540591178118FC7E18478FB85274AB5ABA</t>
  </si>
  <si>
    <t>5E5834DF41177DCC6D78B3E14076A95F0E049E811770B5487B16F372F2002</t>
  </si>
  <si>
    <t>0.6/1kv, F-CV, 2C*2.5㎟</t>
  </si>
  <si>
    <t>592C04B871175D4FB874403DEB5455FB1F9264</t>
  </si>
  <si>
    <t>5E5834DF4117636A157B07A2339178592C04B871175D4FB874403DEB5455FB1F9264</t>
  </si>
  <si>
    <t>5E5834DF4117636A157B07A23391785F0E049E811770B5487B16F372F1001</t>
  </si>
  <si>
    <t>5E5834DF4117636A157B07A23391785EC2540591178118FC7E18478FB85274AB5D76</t>
  </si>
  <si>
    <t>5E5834DF4117636A157B07A23391785EC2540591178118FC7E18478FB85274AB5AB7</t>
  </si>
  <si>
    <t>5E5834DF4117636A157B07A23391785F0E049E811770B5487B16F372F2002</t>
  </si>
  <si>
    <t>0.6/1kv, F-CV, 2C*4㎟</t>
  </si>
  <si>
    <t>592C04B871175D4FB874403DEB5455FB1F9304</t>
  </si>
  <si>
    <t>5E5834DF4117636A157B07A2339054592C04B871175D4FB874403DEB5455FB1F9304</t>
  </si>
  <si>
    <t>5E5834DF4117636A157B07A23390545F0E049E811770B5487B16F372F1001</t>
  </si>
  <si>
    <t>5E5834DF4117636A157B07A23390545EC2540591178118FC7E18478FB85274AB5D76</t>
  </si>
  <si>
    <t>5E5834DF4117636A157B07A23390545EC2540591178118FC7E18478FB85274AB5AB7</t>
  </si>
  <si>
    <t>5E5834DF4117636A157B07A23390545F0E049E811770B5487B16F372F2002</t>
  </si>
  <si>
    <t>전기 5-13</t>
  </si>
  <si>
    <t>RS-485 24AWG 4P</t>
  </si>
  <si>
    <t>5974C4F7311727AC5D72672AEE025288A7FB6D</t>
  </si>
  <si>
    <t>5E5834DAC1175824D875E385635E285974C4F7311727AC5D72672AEE025288A7FB6D</t>
  </si>
  <si>
    <t>5E5834DAC1175824D875E385635E285EC2540591178118FC7E18478FB85274AB5AB7</t>
  </si>
  <si>
    <t>5E5834DAC1175824D875E385635E285F0E049E811770B5487B16F372F1001</t>
  </si>
  <si>
    <t>전기 5-4</t>
  </si>
  <si>
    <t>서브함체(관급자재)</t>
  </si>
  <si>
    <t>900*1200*250, ALL STS 1.2T</t>
  </si>
  <si>
    <t>5974C4F7311727AC5D72672AEE025288A6D0EDE4</t>
  </si>
  <si>
    <t>5E5834DAC117DD825170BFC3070410BEDC6A5974C4F7311727AC5D72672AEE025288A6D0EDE4</t>
  </si>
  <si>
    <t>5E5834DAC117DD825170BFC3070410BEDC6A5EC2540591178118FC7E18478FB85274AB5ABA</t>
  </si>
  <si>
    <t>5E5834DAC117DD825170BFC3070410BEDC6A5F0E049E811770B5487B16F372F1001</t>
  </si>
  <si>
    <t>LED 경관조명기구(관급자재) 설치  LINEAR / LED 14.4W / 3,000K / 120˚  EA  전기 5-25-3   ( 호표 19 )</t>
  </si>
  <si>
    <t>전기 5-25-3</t>
  </si>
  <si>
    <t>경관조명기구(관급자재)</t>
  </si>
  <si>
    <t>등</t>
  </si>
  <si>
    <t>593E448EF117B10E0172A76C7ACBD7A1CF1DABEC</t>
  </si>
  <si>
    <t>5E5834DF4117C5E1EE75630F6706E61D593E448EF117B10E0172A76C7ACBD7A1CF1DABEC</t>
  </si>
  <si>
    <t>조명용 빛가림판(관급자재)</t>
  </si>
  <si>
    <t>덕트포함</t>
  </si>
  <si>
    <t>593E448EF117B10E0172A76C7ACBD7A1CF1DABE0</t>
  </si>
  <si>
    <t>5E5834DF4117C5E1EE75630F6706E61D593E448EF117B10E0172A76C7ACBD7A1CF1DABE0</t>
  </si>
  <si>
    <t>5E5834DF4117C5E1EE75630F6706E61D5EC2540591178118FC7E18478FB85274AB5ABA</t>
  </si>
  <si>
    <t>5E5834DF4117C5E1EE75630F6706E61D5F0E049E811770B5487B16F372F1001</t>
  </si>
  <si>
    <t>1종금속제가요전선관  비닐피복, 22mm, 방수  M  전기 5-1   ( 호표 20 )</t>
  </si>
  <si>
    <t>1종금속제가요전선관, 비닐피복, 22mm, 방수</t>
  </si>
  <si>
    <t>593E448EF117965D967FC1CDB8D02FD770ADE767</t>
  </si>
  <si>
    <t>5E5834DF4117408A2676A62924E58ED3593E448EF117965D967FC1CDB8D02FD770ADE767</t>
  </si>
  <si>
    <t>5E5834DF4117408A2676A62924E58ED35F0E049E811770B5487B16F372F1001</t>
  </si>
  <si>
    <t>5E5834DF4117408A2676A62924E58ED35F0E049E811770B5487B16F372F3003</t>
  </si>
  <si>
    <t>5E5834DF4117408A2676A62924E58ED35EC2540591178118FC7E18478FB85274AB5ABA</t>
  </si>
  <si>
    <t>5E5834DF4117408A2676A62924E58ED35F0E049E811770B5487B16F372F2002</t>
  </si>
  <si>
    <t>1종금속제가요전선관  비닐피복, 28mm, 방수  M  전기 5-1   ( 호표 21 )</t>
  </si>
  <si>
    <t>1종금속제가요전선관, 비닐피복, 28mm, 방수</t>
  </si>
  <si>
    <t>593E448EF117965D967FC1CDB8D02FD770ADE0</t>
  </si>
  <si>
    <t>5E5834DF4117408A2676A62924E23A593E448EF117965D967FC1CDB8D02FD770ADE0</t>
  </si>
  <si>
    <t>5E5834DF4117408A2676A62924E23A5F0E049E811770B5487B16F372F2002</t>
  </si>
  <si>
    <t>5E5834DF4117408A2676A62924E23A5F0E049E811770B5487B16F372F1001</t>
  </si>
  <si>
    <t>5E5834DF4117408A2676A62924E23A5EC2540591178118FC7E18478FB85274AB5ABA</t>
  </si>
  <si>
    <t>5E5834DF4117408A2676A62924E23A5F0E049E811770B5487B16F372F3003</t>
  </si>
  <si>
    <t>SMPS함체(관급자재) 설치  W400*H500*D150, 옥외방수형  면  전기 5-4   ( 호표 22 )</t>
  </si>
  <si>
    <t>400*500*150, ALL STS 1.2T</t>
  </si>
  <si>
    <t>5974C4F7311727AC5D72672AEE025288A6D0EDE5</t>
  </si>
  <si>
    <t>5E5834DAC117DD825170BFC3070410BEDC6B5974C4F7311727AC5D72672AEE025288A6D0EDE5</t>
  </si>
  <si>
    <t>5E5834DAC117DD825170BFC3070410BEDC6B5EC2540591178118FC7E18478FB85274AB5ABA</t>
  </si>
  <si>
    <t>5E5834DAC117DD825170BFC3070410BEDC6B5F0E049E811770B5487B16F372F1001</t>
  </si>
  <si>
    <t>LED 경관조명기구(관급자재) 설치  LINEAR / LED 18W / 3,000K / 10˚ * 60˚  EA  전기 5-25-3   ( 호표 23 )</t>
  </si>
  <si>
    <t>593E448EF117B10E0172A76C7ACBD7A1CF1DABED</t>
  </si>
  <si>
    <t>5E5834DF4117C5E1EE75630F6706E61C593E448EF117B10E0172A76C7ACBD7A1CF1DABED</t>
  </si>
  <si>
    <t>5E5834DF4117C5E1EE75630F6706E61C5EC2540591178118FC7E18478FB85274AB5ABA</t>
  </si>
  <si>
    <t>5E5834DF4117C5E1EE75630F6706E61C5F0E049E811770B5487B16F372F1001</t>
  </si>
  <si>
    <t>LED 경관조명기구(관급자재) 설치  POINT / LED 1W / RGB / 직경38mm  EA  전기 5-25-3   ( 호표 24 )</t>
  </si>
  <si>
    <t>593E448EF117B10E0172A76C7ACBD7A1CF1DABEE</t>
  </si>
  <si>
    <t>5E5834DF4117C5E1EE75630F6706E61F593E448EF117B10E0172A76C7ACBD7A1CF1DABEE</t>
  </si>
  <si>
    <t>조명케이스(관급자재)</t>
  </si>
  <si>
    <t>ㅁ70*70</t>
  </si>
  <si>
    <t>593E448EF117B10E0172A76C7ACBD7A1CF1DABE1</t>
  </si>
  <si>
    <t>5E5834DF4117C5E1EE75630F6706E61F593E448EF117B10E0172A76C7ACBD7A1CF1DABE1</t>
  </si>
  <si>
    <t>5E5834DF4117C5E1EE75630F6706E61F5EC2540591178118FC7E18478FB85274AB5ABA</t>
  </si>
  <si>
    <t>5E5834DF4117C5E1EE75630F6706E61F5F0E049E811770B5487B16F372F1001</t>
  </si>
  <si>
    <t>LED 경관조명기구(관급자재) 설치  FLEXIBLE LINE / LED 10W / RGB / -  EA  전기 5-25-3   ( 호표 25 )</t>
  </si>
  <si>
    <t>593E448EF117B10E0172A76C7ACBD7A1CF1DABEF</t>
  </si>
  <si>
    <t>5E5834DF4117C5E1EE75630F6706E61E593E448EF117B10E0172A76C7ACBD7A1CF1DABEF</t>
  </si>
  <si>
    <t>5E5834DF4117C5E1EE75630F6706E61E5EC2540591178118FC7E18478FB85274AB5ABA</t>
  </si>
  <si>
    <t>5E5834DF4117C5E1EE75630F6706E61E5F0E049E811770B5487B16F372F1001</t>
  </si>
  <si>
    <t>트럭탑재형크레인-전기  5.0ton  HR  전기 1-37   ( 호표 26 )</t>
  </si>
  <si>
    <t>590184A77117746CE3718B7285AC377A49A87C49</t>
  </si>
  <si>
    <t>트럭탑재형크레인-전기</t>
  </si>
  <si>
    <t>5.0ton</t>
  </si>
  <si>
    <t>HR</t>
  </si>
  <si>
    <t>호표 26</t>
  </si>
  <si>
    <t>A</t>
  </si>
  <si>
    <t>전기 1-37</t>
  </si>
  <si>
    <t>트럭탑재형 크레인</t>
  </si>
  <si>
    <t>5ton</t>
  </si>
  <si>
    <t>천원</t>
  </si>
  <si>
    <t>590184A77117746CE3718B7285AC377A49A87C</t>
  </si>
  <si>
    <t>590184A77117746CE3718B7285AC377A49A87C49590184A77117746CE3718B7285AC377A49A87C</t>
  </si>
  <si>
    <t>경유</t>
  </si>
  <si>
    <t>경유, 저유황</t>
  </si>
  <si>
    <t>L</t>
  </si>
  <si>
    <t>5913A4CE711775A8D973DDB461CCD370FA803C</t>
  </si>
  <si>
    <t>590184A77117746CE3718B7285AC377A49A87C495913A4CE711775A8D973DDB461CCD370FA803C</t>
  </si>
  <si>
    <t>잡재료</t>
  </si>
  <si>
    <t>주연료비의20%</t>
  </si>
  <si>
    <t>590184A77117746CE3718B7285AC377A49A87C495F0E049E811770B5487B16F372F1001</t>
  </si>
  <si>
    <t>화물차운전사</t>
  </si>
  <si>
    <t>5EC2540591178118FC7E18478FB85274AB5990</t>
  </si>
  <si>
    <t>590184A77117746CE3718B7285AC377A49A87C495EC2540591178118FC7E18478FB85274AB5990</t>
  </si>
  <si>
    <t>굴삭기(무한궤도)  0.7㎥  HR  공통 8-3,4(0201)   ( 호표 27 )</t>
  </si>
  <si>
    <t>590184A7711774400F7FD1D9EBF0CF05AF2114A4</t>
  </si>
  <si>
    <t>굴삭기(무한궤도)</t>
  </si>
  <si>
    <t>0.7㎥</t>
  </si>
  <si>
    <t>호표 27</t>
  </si>
  <si>
    <t>공통 8-3,4(0201)</t>
  </si>
  <si>
    <t>590184A7711774400F7FD1D9EBF0CF05AF2114</t>
  </si>
  <si>
    <t>590184A7711774400F7FD1D9EBF0CF05AF2114A4590184A7711774400F7FD1D9EBF0CF05AF2114</t>
  </si>
  <si>
    <t>590184A7711774400F7FD1D9EBF0CF05AF2114A45913A4CE711775A8D973DDB461CCD370FA803C</t>
  </si>
  <si>
    <t>주연료비의 22%</t>
  </si>
  <si>
    <t>590184A7711774400F7FD1D9EBF0CF05AF2114A45F0E049E811770B5487B16F372F1001</t>
  </si>
  <si>
    <t>건설기계운전사</t>
  </si>
  <si>
    <t>5EC2540591178118FC7E18478FB85274AB5991</t>
  </si>
  <si>
    <t>590184A7711774400F7FD1D9EBF0CF05AF2114A45EC2540591178118FC7E18478FB85274AB5991</t>
  </si>
  <si>
    <t>플레이트 콤팩터  1.5ton  HR  공통 8-3,4(1730)   ( 호표 28 )</t>
  </si>
  <si>
    <t>590184A771177452E37B1D79A910ED34A4FD43D7</t>
  </si>
  <si>
    <t>플레이트 콤팩터</t>
  </si>
  <si>
    <t>1.5ton</t>
  </si>
  <si>
    <t>호표 28</t>
  </si>
  <si>
    <t>공통 8-3,4(1730)</t>
  </si>
  <si>
    <t>590184A771177452E37B1D79A910ED34A4FD43</t>
  </si>
  <si>
    <t>590184A771177452E37B1D79A910ED34A4FD43D7590184A771177452E37B1D79A910ED34A4FD43</t>
  </si>
  <si>
    <t>공업용휘발유</t>
  </si>
  <si>
    <t>공업용휘발유, 무연</t>
  </si>
  <si>
    <t>5913A4CE711775A8D973DE5F4625058A0FD9EC</t>
  </si>
  <si>
    <t>590184A771177452E37B1D79A910ED34A4FD43D75913A4CE711775A8D973DE5F4625058A0FD9EC</t>
  </si>
  <si>
    <t>주연료비의 20%</t>
  </si>
  <si>
    <t>590184A771177452E37B1D79A910ED34A4FD43D75F0E049E811770B5487B16F372F1001</t>
  </si>
  <si>
    <t>일반기계운전사</t>
  </si>
  <si>
    <t>5EC2540591178118FC7E18478FB85274AB58F2</t>
  </si>
  <si>
    <t>590184A771177452E37B1D79A910ED34A4FD43D75EC2540591178118FC7E18478FB85274AB58F2</t>
  </si>
  <si>
    <t>중 기 단 가 목 록</t>
  </si>
  <si>
    <t>비    고</t>
  </si>
  <si>
    <t>START</t>
  </si>
  <si>
    <t>중 기 단 가 산 출 서</t>
  </si>
  <si>
    <t>산    출    내    역</t>
  </si>
  <si>
    <t>코드</t>
  </si>
  <si>
    <t>품명</t>
  </si>
  <si>
    <t>규격</t>
  </si>
  <si>
    <t>값</t>
  </si>
  <si>
    <t>소계</t>
  </si>
  <si>
    <t>총계</t>
  </si>
  <si>
    <t>공통 8-2-3</t>
  </si>
  <si>
    <t xml:space="preserve">터파기/토사  보통, 굴삭기 0.7m3 90%, 인력10%  ㎥  공통 8-2-3  ( 산근 1 ) </t>
  </si>
  <si>
    <t>C</t>
  </si>
  <si>
    <t xml:space="preserve"> 굴삭기(무한궤도),0.7㎥90%+인력10% M3 </t>
  </si>
  <si>
    <t>C!</t>
  </si>
  <si>
    <t>'굴삭기(무한궤도),0.7㎥90%+인력10% M3'</t>
  </si>
  <si>
    <t xml:space="preserve"> </t>
  </si>
  <si>
    <t xml:space="preserve">Q1  바켓용량(M3)  =0.70   </t>
  </si>
  <si>
    <t>q1 '바켓용량(M3)' =0.70</t>
  </si>
  <si>
    <t xml:space="preserve">K   바켓계수(양호1.1,보통0.90,불량0.70,파쇄암0.55) = 0.90   </t>
  </si>
  <si>
    <t>k  '바켓계수(양호1.1,보통0.90,불량0.70,파쇄암0.55)'= 0.90</t>
  </si>
  <si>
    <t xml:space="preserve">F   토량환산계수(1/L) = 1/1.25= 0.8 </t>
  </si>
  <si>
    <t>f  '토량환산계수(1/L)'= 1/1.25=?</t>
  </si>
  <si>
    <t xml:space="preserve">E1  터파기에 대하여 -0.05 =0.05    </t>
  </si>
  <si>
    <t xml:space="preserve">E1 '터파기에 대하여 -0.05'=0.05 </t>
  </si>
  <si>
    <t xml:space="preserve">E   작업효율사질토(양호0.85,보통0.70,불량0.55) = 0.70-E1= 0.65 </t>
  </si>
  <si>
    <t>E  '작업효율사질토(양호0.85,보통0.70,불량0.55)'= 0.70-E1=?</t>
  </si>
  <si>
    <t xml:space="preserve">CM  1회 싸이클시간(135˚SEC) =20   </t>
  </si>
  <si>
    <t>Cm '1회 싸이클시간(135˚SEC)'=20</t>
  </si>
  <si>
    <t xml:space="preserve">Q   시간당 작업량 (M3/HR) = 3600*Q1*K*F*E/CM/0.9= 65.52 </t>
  </si>
  <si>
    <t>Q  '시간당 작업량 (M3/Hr)'= 3600*q1*k*f*E/Cm/0.9=?</t>
  </si>
  <si>
    <t xml:space="preserve"> 재료비:  16713 / 65.52 = 255 </t>
  </si>
  <si>
    <t>'재료비:' ~00000201007000000.M~ / {Q} =?MA+</t>
  </si>
  <si>
    <t xml:space="preserve"> 노무비:  59020 / 65.52 = 900.7 </t>
  </si>
  <si>
    <t>'노무비:' ~00000201007000000.L~ / {Q} =?LA+</t>
  </si>
  <si>
    <t xml:space="preserve"> 경  비:  23128 / 65.52 = 352.9 </t>
  </si>
  <si>
    <t>'경  비:' ~00000201007000000.E~ / {Q} =?EQ+</t>
  </si>
  <si>
    <t xml:space="preserve">  소  계    </t>
  </si>
  <si>
    <t>&gt;'소  계'</t>
  </si>
  <si>
    <t xml:space="preserve"> 인력터파기,0-1m,보통인부0.2인*10% </t>
  </si>
  <si>
    <t>'인력터파기,0-1m,보통인부0.2인*10%'</t>
  </si>
  <si>
    <t xml:space="preserve">Q   시간당 작업량 (M3/HR) = 1/8/0.2/0.1= 6.25 </t>
  </si>
  <si>
    <t>Q  '시간당 작업량 (M3/Hr)'= 1/8/0.2/0.1=?</t>
  </si>
  <si>
    <t xml:space="preserve"> 보통인부   1인/8HR*작업시간</t>
  </si>
  <si>
    <t>'보통인부   1인/8HR*작업시간</t>
  </si>
  <si>
    <t xml:space="preserve"> 노무비:  172068*1/8/6.25  = 3441.3 </t>
  </si>
  <si>
    <t>'노무비:' ~L001010101000002.L~*1/8/{Q}  =?LA+</t>
  </si>
  <si>
    <t xml:space="preserve">  총  계</t>
  </si>
  <si>
    <t>공통 8-2-3+10</t>
  </si>
  <si>
    <t xml:space="preserve">되메우기/토사, 두께 10cm  보통, 굴삭기 0.7m3+플레이트콤팩터 1.5ton+인력 10%  ㎥  공통 8-2-3+10  ( 산근 2 ) </t>
  </si>
  <si>
    <t xml:space="preserve"> 1.굴삭기 (무한궤도)0.7㎥M3  </t>
  </si>
  <si>
    <t>'1.굴삭기 (무한궤도)0.7㎥M3 '</t>
  </si>
  <si>
    <t xml:space="preserve">Q1  바켓용량(M3) = 0.7   </t>
  </si>
  <si>
    <t>q1 '바켓용량(M3)'= 0.7</t>
  </si>
  <si>
    <t xml:space="preserve">k   바켓계수 = 1.1   </t>
  </si>
  <si>
    <t>k  '바켓계수'= 1.1</t>
  </si>
  <si>
    <t xml:space="preserve">L1  흐트러진상태  =1.25   </t>
  </si>
  <si>
    <t>L1 '흐트러진상태' =1.25</t>
  </si>
  <si>
    <t xml:space="preserve">C   다져진상태 =0.875   </t>
  </si>
  <si>
    <t>C  '다져진상태'=0.875</t>
  </si>
  <si>
    <t xml:space="preserve">F   토량환산계(C/L) =C/L1= 0.7 </t>
  </si>
  <si>
    <t>f  '토량환산계(C/L)'=C/L1=?</t>
  </si>
  <si>
    <t xml:space="preserve">E   작업효율(양호0.9,보통0.75,불량0.6) = 0.75   </t>
  </si>
  <si>
    <t>E  '작업효율(양호0.9,보통0.75,불량0.6)'= 0.75</t>
  </si>
  <si>
    <t xml:space="preserve">CM  1회 싸이클시간(90˚SEC) =18   </t>
  </si>
  <si>
    <t>Cm '1회 싸이클시간(90˚sec)'=18</t>
  </si>
  <si>
    <t xml:space="preserve">Q   시간당 작업량 (M3/HR) = 3600*Q1*K*F*E/CM/0.9= 89.833 </t>
  </si>
  <si>
    <t xml:space="preserve"> 재료비:  16713 / 89.833 = 186 </t>
  </si>
  <si>
    <t xml:space="preserve"> 노무비:  59020 / 89.833 = 656.9 </t>
  </si>
  <si>
    <t xml:space="preserve"> 경  비:  23128 / 89.833 = 257.4 </t>
  </si>
  <si>
    <t xml:space="preserve"> 2.(인력 흙 다지기): 0.14인*10% </t>
  </si>
  <si>
    <t>'2.(인력 흙 다지기): 0.14인*10%'</t>
  </si>
  <si>
    <t xml:space="preserve">Q   시간당 작업량 (M3/HR) = 1/8/0.14/0.1= 8.929 </t>
  </si>
  <si>
    <t>Q  '시간당 작업량 (M3/Hr)'= 1/8/0.14/0.1=?</t>
  </si>
  <si>
    <t xml:space="preserve"> 노무비:  172068*1/8/8.929  = 2408.8 </t>
  </si>
  <si>
    <t xml:space="preserve"> 3.플레이트콤팩터,1.5톤 </t>
  </si>
  <si>
    <t>'3.플레이트콤팩터,1.5톤'</t>
  </si>
  <si>
    <t xml:space="preserve">V   다짐속도(KM/HR)  =1   </t>
  </si>
  <si>
    <t>V  '다짐속도(KM/HR)' =1</t>
  </si>
  <si>
    <t xml:space="preserve">W   유효 다짐 폭(M)  =0.45   </t>
  </si>
  <si>
    <t>W  '유효 다짐 폭(M)' =0.45</t>
  </si>
  <si>
    <t xml:space="preserve">D   다짐두께(M)  =0.1   </t>
  </si>
  <si>
    <t>D  '다짐두께(M)' =0.1</t>
  </si>
  <si>
    <t xml:space="preserve">E   작업효율(양호0.8,보통0.6,불량0.4) = 0.6   </t>
  </si>
  <si>
    <t>E  '작업효율(양호0.8,보통0.6,불량0.4)'= 0.6</t>
  </si>
  <si>
    <t xml:space="preserve">F   토량환산계(L1/L1) =L1/L1= 1 </t>
  </si>
  <si>
    <t>f  '토량환산계(L1/L1)'=L1/L1=?</t>
  </si>
  <si>
    <t xml:space="preserve">N   소요 다짐회수  =3   </t>
  </si>
  <si>
    <t>N  '소요 다짐회수' =3</t>
  </si>
  <si>
    <t xml:space="preserve">Q   시간당 작업량(M3/HR)  =1000*V*W*D*E*F/N/0.9= 10 </t>
  </si>
  <si>
    <t>Q  '시간당 작업량(M3/HR)' =1000*V*W*D*E*f/N/0.9=?</t>
  </si>
  <si>
    <t xml:space="preserve"> 재료비:  1648 / 10 = 164.8 </t>
  </si>
  <si>
    <t>'재료비:' ~00001730001500000.M~ / {Q} =?MA+</t>
  </si>
  <si>
    <t xml:space="preserve"> 노무비:  36248 / 10 = 3624.8 </t>
  </si>
  <si>
    <t>'노무비:' ~00001730001500000.L~ / {Q} =?LA+</t>
  </si>
  <si>
    <t xml:space="preserve"> 경  비:  582 / 10 = 58.2 </t>
  </si>
  <si>
    <t>'경  비:' ~00001730001500000.E~ / {Q} =?EQ+</t>
  </si>
  <si>
    <t>전기 1-34, 5-27-2</t>
  </si>
  <si>
    <t xml:space="preserve">가로등기초(기성품) 설치  기계화 작업  본  전기 1-34, 5-27-2  ( 산근 3 ) </t>
  </si>
  <si>
    <t xml:space="preserve"> 000210500050000E - 트럭탑재형크레인-전기(5톤/HR) </t>
  </si>
  <si>
    <t>'000210500050000E - 트럭탑재형크레인-전기(5톤/HR)'</t>
  </si>
  <si>
    <t xml:space="preserve"> TC   MIN(분) =25.8   </t>
  </si>
  <si>
    <t xml:space="preserve"> Tc  'min(분)'=25.8</t>
  </si>
  <si>
    <t xml:space="preserve"> F   작업계수(양호:0.9,보통:0.7,불량:0.6) =0.7   </t>
  </si>
  <si>
    <t xml:space="preserve"> F  '작업계수(양호:0.9,보통:0.7,불량:0.6)'=0.7</t>
  </si>
  <si>
    <t xml:space="preserve"> T  작업소요시간(HR)  =TC/(60*F)= 0.6143 </t>
  </si>
  <si>
    <t xml:space="preserve"> T '작업소요시간(Hr)' =Tc/(60*F)=?</t>
  </si>
  <si>
    <t xml:space="preserve"> Q  시간당작업량  =(1/T)= 1.628 </t>
  </si>
  <si>
    <t xml:space="preserve"> Q '시간당작업량' =(1/T)=? </t>
  </si>
  <si>
    <t xml:space="preserve">  </t>
  </si>
  <si>
    <t xml:space="preserve"> 재료비:  7227 / 1.628 = 4439.1 </t>
  </si>
  <si>
    <t>'재료비:' ~0000210500050000E.M~ / {Q} =?MA</t>
  </si>
  <si>
    <t xml:space="preserve"> 노무비:  49778 / 1.628 = 30576.1 </t>
  </si>
  <si>
    <t>'노무비:' ~0000210500050000E.L~ / {Q} =?LA</t>
  </si>
  <si>
    <t xml:space="preserve"> 경  비:  9994 / 1.628 = 6138.8 </t>
  </si>
  <si>
    <t>'경  비:' ~0000210500050000E.E~ / {Q} =?EQ</t>
  </si>
  <si>
    <t>단 가 대 비 표</t>
  </si>
  <si>
    <t>조달청가격</t>
  </si>
  <si>
    <t>PAGE</t>
  </si>
  <si>
    <t>거래가격</t>
  </si>
  <si>
    <t>유통물가</t>
  </si>
  <si>
    <t>물가자료</t>
  </si>
  <si>
    <t>조사가격</t>
  </si>
  <si>
    <t>적용단가</t>
  </si>
  <si>
    <t>품목구분</t>
  </si>
  <si>
    <t>노임구분</t>
  </si>
  <si>
    <t>소수점처리</t>
  </si>
  <si>
    <t>자재 1</t>
  </si>
  <si>
    <t>자재 2</t>
  </si>
  <si>
    <t>자재 3</t>
  </si>
  <si>
    <t>101</t>
  </si>
  <si>
    <t>61</t>
  </si>
  <si>
    <t>자재 4</t>
  </si>
  <si>
    <t>1451</t>
  </si>
  <si>
    <t>1189</t>
  </si>
  <si>
    <t>자재 5</t>
  </si>
  <si>
    <t>자재 6</t>
  </si>
  <si>
    <t>994</t>
  </si>
  <si>
    <t>833</t>
  </si>
  <si>
    <t>자재 7</t>
  </si>
  <si>
    <t>자재 8</t>
  </si>
  <si>
    <t>993</t>
  </si>
  <si>
    <t>834</t>
  </si>
  <si>
    <t>자재 9</t>
  </si>
  <si>
    <t>자재 10</t>
  </si>
  <si>
    <t>자재 11</t>
  </si>
  <si>
    <t>223</t>
  </si>
  <si>
    <t>197</t>
  </si>
  <si>
    <t>자재 12</t>
  </si>
  <si>
    <t>203</t>
  </si>
  <si>
    <t>자재 13</t>
  </si>
  <si>
    <t>자재 14</t>
  </si>
  <si>
    <t>자재 15</t>
  </si>
  <si>
    <t>자재 16</t>
  </si>
  <si>
    <t>자재 17</t>
  </si>
  <si>
    <t>자재 18</t>
  </si>
  <si>
    <t>자재 19</t>
  </si>
  <si>
    <t>자재 20</t>
  </si>
  <si>
    <t>925</t>
  </si>
  <si>
    <t>자재 21</t>
  </si>
  <si>
    <t>1134</t>
  </si>
  <si>
    <t>자재 22</t>
  </si>
  <si>
    <t>1074</t>
  </si>
  <si>
    <t>자재 23</t>
  </si>
  <si>
    <t>1133</t>
  </si>
  <si>
    <t>974</t>
  </si>
  <si>
    <t>자재 24</t>
  </si>
  <si>
    <t>1029</t>
  </si>
  <si>
    <t>864</t>
  </si>
  <si>
    <t>자재 25</t>
  </si>
  <si>
    <t>1025</t>
  </si>
  <si>
    <t>861</t>
  </si>
  <si>
    <t>자재 26</t>
  </si>
  <si>
    <t>1027</t>
  </si>
  <si>
    <t>자재 27</t>
  </si>
  <si>
    <t>자재 28</t>
  </si>
  <si>
    <t>1031</t>
  </si>
  <si>
    <t>870</t>
  </si>
  <si>
    <t>자재 29</t>
  </si>
  <si>
    <t>자재 30</t>
  </si>
  <si>
    <t>자재 31</t>
  </si>
  <si>
    <t>자재 32</t>
  </si>
  <si>
    <t>자재 33</t>
  </si>
  <si>
    <t>1066</t>
  </si>
  <si>
    <t>845</t>
  </si>
  <si>
    <t>자재 34</t>
  </si>
  <si>
    <t>자재 35</t>
  </si>
  <si>
    <t>자재 36</t>
  </si>
  <si>
    <t>노임 1</t>
  </si>
  <si>
    <t>B</t>
  </si>
  <si>
    <t>노임 2</t>
  </si>
  <si>
    <t>노임 3</t>
  </si>
  <si>
    <t>노임 4</t>
  </si>
  <si>
    <t>노임 5</t>
  </si>
  <si>
    <t>노임 6</t>
  </si>
  <si>
    <t>노임 7</t>
  </si>
  <si>
    <t>노임 8</t>
  </si>
  <si>
    <t>노임 9</t>
  </si>
  <si>
    <t>노임 10</t>
  </si>
  <si>
    <t>경관조명 기성기초</t>
  </si>
  <si>
    <t>300x400x500</t>
  </si>
  <si>
    <t>1125</t>
  </si>
  <si>
    <t>자재 37</t>
  </si>
  <si>
    <t>자재 38</t>
  </si>
  <si>
    <t>자재 39</t>
  </si>
  <si>
    <t>자재 40</t>
  </si>
  <si>
    <t>자재 41</t>
  </si>
  <si>
    <t>자재 42</t>
  </si>
  <si>
    <t>자재 43</t>
  </si>
  <si>
    <t>자재 44</t>
  </si>
  <si>
    <t>자재 45</t>
  </si>
  <si>
    <t>자재 46</t>
  </si>
  <si>
    <t>자재 47</t>
  </si>
  <si>
    <t>자재 48</t>
  </si>
  <si>
    <t>자재 49</t>
  </si>
  <si>
    <t>자재 50</t>
  </si>
  <si>
    <t>자재 51</t>
  </si>
  <si>
    <t>자재 52</t>
  </si>
  <si>
    <t>자재 53</t>
  </si>
  <si>
    <t>자재 54</t>
  </si>
  <si>
    <t>자재 55</t>
  </si>
  <si>
    <t>자재 56</t>
  </si>
  <si>
    <t>자재 57</t>
  </si>
  <si>
    <t>적용율(%)</t>
  </si>
  <si>
    <t>소수점이하자릿수</t>
  </si>
  <si>
    <t>일위대가 코드</t>
  </si>
  <si>
    <t>강제전선관  아연도, 36mm  (호표 1)</t>
  </si>
  <si>
    <t xml:space="preserve">      내선전공</t>
  </si>
  <si>
    <t>파상형경질폴리에틸렌전선관  50㎜  (호표 2)</t>
  </si>
  <si>
    <t xml:space="preserve">      보통인부</t>
  </si>
  <si>
    <t xml:space="preserve">      배전전공</t>
  </si>
  <si>
    <t>난연 비닐절연접지용전선(F-GV)  0.6/1kv, 10㎟  (호표 3)</t>
  </si>
  <si>
    <t>0.6/1kv 난연 전력케이블(F-CV)  2C*10㎟  (호표 4)</t>
  </si>
  <si>
    <t xml:space="preserve">      저압케이블전공</t>
  </si>
  <si>
    <t>조명제어기(관급자재) 설치  상시,격등8회로  (호표 5)</t>
  </si>
  <si>
    <t>가로등제어기기초 (기계화설치)  400x500x800, 앙카포함  (호표 6)</t>
  </si>
  <si>
    <t>전력량계 설치  1Ø 2W용  (호표 7)</t>
  </si>
  <si>
    <t>접지봉매설  지하 0.75M매설, 3본연결  (호표 8)</t>
  </si>
  <si>
    <t>전력맨홀(콘크리트,KS)  800*800*800  (호표 9)</t>
  </si>
  <si>
    <t xml:space="preserve">      작업반장</t>
  </si>
  <si>
    <t xml:space="preserve">      특별인부</t>
  </si>
  <si>
    <t xml:space="preserve">      줄눈공</t>
  </si>
  <si>
    <t>보도블럭 철거    (호표 10)</t>
  </si>
  <si>
    <t>보도포장  소형고압블럭(재사용)  (호표 11)</t>
  </si>
  <si>
    <t>디자인덕트(관급자재) 설치  알루미늄, 제작사양, 할증  (호표 12)</t>
  </si>
  <si>
    <t>전선덕트  알루미늄, 100*50mm, 할증  (호표 13)</t>
  </si>
  <si>
    <t>난연 비닐절연접지용전선(F-GV)  0.6/1kv, 6㎟, 할증  (호표 14)</t>
  </si>
  <si>
    <t>0.6/1kv 난연 전력케이블(F-CV)  2C*2.5㎟, 할증  (호표 15)</t>
  </si>
  <si>
    <t>0.6/1kv 난연 전력케이블(F-CV)  2C*4㎟, 할증  (호표 16)</t>
  </si>
  <si>
    <t>DATA CABLE  RS-485 24AWG 4P, 할증  (호표 17)</t>
  </si>
  <si>
    <t>서브함체(관급자재) 설치  W900*H1200*D250, 옥외방수형  (호표 18)</t>
  </si>
  <si>
    <t>LED 경관조명기구(관급자재) 설치  LINEAR / LED 14.4W / 3,000K / 120˚  (호표 19)</t>
  </si>
  <si>
    <t>1종금속제가요전선관  비닐피복, 22mm, 방수  (호표 20)</t>
  </si>
  <si>
    <t>1종금속제가요전선관  비닐피복, 28mm, 방수  (호표 21)</t>
  </si>
  <si>
    <t>SMPS함체(관급자재) 설치  W400*H500*D150, 옥외방수형  (호표 22)</t>
  </si>
  <si>
    <t>LED 경관조명기구(관급자재) 설치  LINEAR / LED 18W / 3,000K / 10˚ * 60˚  (호표 23)</t>
  </si>
  <si>
    <t>LED 경관조명기구(관급자재) 설치  POINT / LED 1W / RGB / 직경38mm  (호표 24)</t>
  </si>
  <si>
    <t>LED 경관조명기구(관급자재) 설치  FLEXIBLE LINE / LED 10W / RGB / -  (호표 25)</t>
  </si>
  <si>
    <t>트럭탑재형크레인-전기  5.0ton  (호표 26)</t>
  </si>
  <si>
    <t xml:space="preserve">      화물차운전사</t>
  </si>
  <si>
    <t>굴삭기(무한궤도)  0.7㎥  (호표 27)</t>
  </si>
  <si>
    <t xml:space="preserve">      건설기계운전사</t>
  </si>
  <si>
    <t>플레이트 콤팩터  1.5ton  (호표 28)</t>
  </si>
  <si>
    <t xml:space="preserve">      일반기계운전사</t>
  </si>
  <si>
    <t>공 량 산 출 근 거 서</t>
  </si>
  <si>
    <t>품 셈 목 록</t>
  </si>
  <si>
    <t>수  량</t>
  </si>
  <si>
    <t>노임할증-1</t>
  </si>
  <si>
    <t>노임할증-2</t>
  </si>
  <si>
    <t>노임할증-3</t>
  </si>
  <si>
    <t>내역수량</t>
  </si>
  <si>
    <t>직  종  명</t>
  </si>
  <si>
    <t>공  량</t>
  </si>
  <si>
    <t>계</t>
  </si>
  <si>
    <t>일위대가목록+자재</t>
  </si>
  <si>
    <t>강제전선관  아연도, 36mm  M  (호표 1)</t>
  </si>
  <si>
    <t>전기품셈 5-1</t>
  </si>
  <si>
    <t>파상형경질폴리에틸렌전선관  50㎜  M  (호표 2)</t>
  </si>
  <si>
    <t>전기품셈 4-31</t>
  </si>
  <si>
    <t>난연 비닐절연접지용전선(F-GV)  0.6/1kv, 10㎟  M  (호표 3)</t>
  </si>
  <si>
    <t>0.6/1kv 난연 전력케이블(F-CV)  2C*10㎟  M  (호표 4)</t>
  </si>
  <si>
    <t>전기품셈 4-34</t>
  </si>
  <si>
    <t>전기품셈 5-18-2</t>
  </si>
  <si>
    <t>가로등제어기기초 (기계화설치)  400x500x800, 앙카포함  개소  (호표 6)</t>
  </si>
  <si>
    <t>접지봉매설  지하 0.75M매설, 3본연결  개소  (호표 8)</t>
  </si>
  <si>
    <t>전기품셈 3-38</t>
  </si>
  <si>
    <t>전력맨홀(콘크리트,KS)  800*800*800  개소  (호표 9)</t>
  </si>
  <si>
    <t>보도블럭 철거    ㎡  (호표 10)</t>
  </si>
  <si>
    <t>보도포장  소형고압블럭(재사용)  ㎡  (호표 11)</t>
  </si>
  <si>
    <t>디자인덕트(관급자재) 설치  알루미늄, 제작사양, 할증  M  (호표 12)</t>
  </si>
  <si>
    <t>전기품셈 5-7</t>
  </si>
  <si>
    <t>전선덕트  알루미늄, 100*50mm, 할증  M  (호표 13)</t>
  </si>
  <si>
    <t>난연 비닐절연접지용전선(F-GV)  0.6/1kv, 6㎟, 할증  M  (호표 14)</t>
  </si>
  <si>
    <t>전기품셈 5-13</t>
  </si>
  <si>
    <t>서브함체(관급자재) 설치  W900*H1200*D250, 옥외방수형  면  (호표 18)</t>
  </si>
  <si>
    <t>전기품셈 5-4</t>
  </si>
  <si>
    <t>LED 경관조명기구(관급자재) 설치  LINEAR / LED 14.4W / 3,000K / 120˚  EA  (호표 19)</t>
  </si>
  <si>
    <t>전기품셈 5-25-3</t>
  </si>
  <si>
    <t>전기품셈 5-29</t>
  </si>
  <si>
    <t>1종금속제가요전선관  비닐피복, 22mm, 방수  M  (호표 20)</t>
  </si>
  <si>
    <t>1종금속제가요전선관  비닐피복, 28mm, 방수  M  (호표 21)</t>
  </si>
  <si>
    <t>SMPS함체(관급자재) 설치  W400*H500*D150, 옥외방수형  면  (호표 22)</t>
  </si>
  <si>
    <t>LED 경관조명기구(관급자재) 설치  LINEAR / LED 18W / 3,000K / 10˚ * 60˚  EA  (호표 23)</t>
  </si>
  <si>
    <t>LED 경관조명기구(관급자재) 설치  POINT / LED 1W / RGB / 직경38mm  EA  (호표 24)</t>
  </si>
  <si>
    <t>LED 경관조명기구(관급자재) 설치  FLEXIBLE LINE / LED 10W / RGB / -  EA  (호표 25)</t>
  </si>
  <si>
    <t>이 Sheet는 수정하지 마십시요</t>
  </si>
  <si>
    <t>공사구분</t>
  </si>
  <si>
    <t>D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</si>
  <si>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</si>
  <si>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</si>
  <si>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</si>
  <si>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</si>
  <si>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</si>
  <si>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</si>
  <si>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</si>
  <si>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</si>
  <si>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</si>
  <si>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</si>
  <si>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</si>
  <si>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</si>
  <si>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</si>
  <si>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</si>
  <si>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</si>
  <si>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</si>
  <si>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</si>
  <si>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</si>
  <si>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</si>
  <si>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</si>
  <si>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</si>
  <si>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</si>
  <si>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</si>
  <si>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</si>
  <si>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</si>
  <si>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공종구분명</t>
  </si>
  <si>
    <t>원가비목코드</t>
  </si>
  <si>
    <t>작 업 부 산 물</t>
  </si>
  <si>
    <t>A3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</si>
  <si>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</si>
  <si>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</si>
  <si>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</si>
  <si>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</si>
  <si>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</si>
  <si>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</si>
  <si>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</si>
  <si>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...</t>
  </si>
  <si>
    <t>공     사     설     계     내     역     서</t>
  </si>
  <si>
    <t>1. 공  사 명 :</t>
    <phoneticPr fontId="1" type="noConversion"/>
  </si>
  <si>
    <t>2. 설계금액 :</t>
  </si>
  <si>
    <t>\</t>
  </si>
  <si>
    <t>작성 일자 :</t>
  </si>
  <si>
    <t>도 급 공 사</t>
    <phoneticPr fontId="14" type="noConversion"/>
  </si>
  <si>
    <t>작  성  자 :</t>
  </si>
  <si>
    <t>건축전기설비기술사 :조 영 길</t>
    <phoneticPr fontId="15" type="noConversion"/>
  </si>
  <si>
    <t>관 급 자 재</t>
    <phoneticPr fontId="1" type="noConversion"/>
  </si>
  <si>
    <t>한전불입금</t>
    <phoneticPr fontId="1" type="noConversion"/>
  </si>
  <si>
    <t>명       칭</t>
  </si>
  <si>
    <t>규       격</t>
  </si>
  <si>
    <t>단 위</t>
  </si>
  <si>
    <t>수 량</t>
  </si>
  <si>
    <t>재    료    비</t>
  </si>
  <si>
    <t>노    무    비</t>
  </si>
  <si>
    <t>경            비</t>
  </si>
  <si>
    <t>비고</t>
    <phoneticPr fontId="15" type="noConversion"/>
  </si>
  <si>
    <t>전기공사</t>
    <phoneticPr fontId="14" type="noConversion"/>
  </si>
  <si>
    <t>간접 노무비</t>
  </si>
  <si>
    <t>직접노무비</t>
  </si>
  <si>
    <t>%</t>
  </si>
  <si>
    <t>석면부담금</t>
    <phoneticPr fontId="1" type="noConversion"/>
  </si>
  <si>
    <t>직노+간노</t>
  </si>
  <si>
    <t>임금채권부담금</t>
    <phoneticPr fontId="1" type="noConversion"/>
  </si>
  <si>
    <t>산재 보험료</t>
  </si>
  <si>
    <t>고용보험료</t>
  </si>
  <si>
    <t>건강보험료</t>
    <phoneticPr fontId="15" type="noConversion"/>
  </si>
  <si>
    <t>직접노무비</t>
    <phoneticPr fontId="15" type="noConversion"/>
  </si>
  <si>
    <t>%</t>
    <phoneticPr fontId="15" type="noConversion"/>
  </si>
  <si>
    <t>연금보험료</t>
    <phoneticPr fontId="15" type="noConversion"/>
  </si>
  <si>
    <t xml:space="preserve"> </t>
    <phoneticPr fontId="14" type="noConversion"/>
  </si>
  <si>
    <t>노인장기요양보험료</t>
    <phoneticPr fontId="15" type="noConversion"/>
  </si>
  <si>
    <t>퇴직공제부금</t>
    <phoneticPr fontId="15" type="noConversion"/>
  </si>
  <si>
    <t>직노</t>
    <phoneticPr fontId="15" type="noConversion"/>
  </si>
  <si>
    <t>%</t>
    <phoneticPr fontId="15" type="noConversion"/>
  </si>
  <si>
    <t>산업안전보건관리비</t>
    <phoneticPr fontId="1" type="noConversion"/>
  </si>
  <si>
    <t>(재+직노)*1.2</t>
    <phoneticPr fontId="14" type="noConversion"/>
  </si>
  <si>
    <t>적용</t>
    <phoneticPr fontId="1" type="noConversion"/>
  </si>
  <si>
    <t>(재+직노+관급자재)</t>
    <phoneticPr fontId="14" type="noConversion"/>
  </si>
  <si>
    <t>기 타 경 비</t>
  </si>
  <si>
    <t>재+직노+간노</t>
    <phoneticPr fontId="15" type="noConversion"/>
  </si>
  <si>
    <t>환경보전비</t>
    <phoneticPr fontId="15" type="noConversion"/>
  </si>
  <si>
    <t>재+직노+산출경비</t>
    <phoneticPr fontId="15" type="noConversion"/>
  </si>
  <si>
    <t>소      계</t>
    <phoneticPr fontId="1" type="noConversion"/>
  </si>
  <si>
    <t>일반 관리비</t>
  </si>
  <si>
    <t>재+노+경비</t>
    <phoneticPr fontId="15" type="noConversion"/>
  </si>
  <si>
    <t>소      계</t>
  </si>
  <si>
    <t>이         윤</t>
  </si>
  <si>
    <t>노+경비+일반관리</t>
    <phoneticPr fontId="15" type="noConversion"/>
  </si>
  <si>
    <t>전기공사 손해배상공제료</t>
    <phoneticPr fontId="1" type="noConversion"/>
  </si>
  <si>
    <t>총원가+관급</t>
    <phoneticPr fontId="1" type="noConversion"/>
  </si>
  <si>
    <t xml:space="preserve"> </t>
    <phoneticPr fontId="1" type="noConversion"/>
  </si>
  <si>
    <t>부가 가치세</t>
  </si>
  <si>
    <t>도급공사비 소계</t>
    <phoneticPr fontId="1" type="noConversion"/>
  </si>
  <si>
    <t>한전불입금</t>
    <phoneticPr fontId="1" type="noConversion"/>
  </si>
  <si>
    <t>총공사비</t>
  </si>
  <si>
    <t>메인콘트롤러(관급자재)</t>
  </si>
  <si>
    <t>DMX512</t>
  </si>
  <si>
    <t>서브콘트롤러(관급자재)</t>
  </si>
  <si>
    <t>파워일체식, 16포트</t>
  </si>
  <si>
    <t>SMPS(관급자재)</t>
  </si>
  <si>
    <t>300W</t>
  </si>
  <si>
    <t>조달수수료</t>
  </si>
  <si>
    <t>소계의 0.54%</t>
  </si>
  <si>
    <t>SMPS함체(ALL SUS)</t>
  </si>
  <si>
    <t>300x400x150</t>
  </si>
  <si>
    <t>도 급 공 사</t>
    <phoneticPr fontId="29" type="noConversion"/>
  </si>
  <si>
    <t>설계년월일</t>
    <phoneticPr fontId="24" type="noConversion"/>
  </si>
  <si>
    <t xml:space="preserve">   2026년  8월</t>
    <phoneticPr fontId="24" type="noConversion"/>
  </si>
  <si>
    <t>설
계
자</t>
    <phoneticPr fontId="24" type="noConversion"/>
  </si>
  <si>
    <t>심
사
자</t>
    <phoneticPr fontId="24" type="noConversion"/>
  </si>
  <si>
    <t>팀
장</t>
    <phoneticPr fontId="24" type="noConversion"/>
  </si>
  <si>
    <t>과
장</t>
    <phoneticPr fontId="24" type="noConversion"/>
  </si>
  <si>
    <t>총    계</t>
    <phoneticPr fontId="14" type="noConversion"/>
  </si>
  <si>
    <t>5%예비 반영</t>
    <phoneticPr fontId="1" type="noConversion"/>
  </si>
  <si>
    <t>원주천 교량(월운정교)  야간경관 개선 경관조명 설치공사 설계예산서</t>
    <phoneticPr fontId="29" type="noConversion"/>
  </si>
  <si>
    <t>원주천 교량(월운정교)  야간경관 개선 경관조명 설치공사</t>
    <phoneticPr fontId="1" type="noConversion"/>
  </si>
  <si>
    <t>[ 원주천 교량(월운정교)  야간경관 개선 경관조명 설치공사 ]</t>
    <phoneticPr fontId="1" type="noConversion"/>
  </si>
  <si>
    <t>01  원주천 교량(월운정교)  야간경관 개선 경관조명 설치공사</t>
    <phoneticPr fontId="1" type="noConversion"/>
  </si>
  <si>
    <t>[ 원주천 교량(월운정교)  야간경관 개선 경관조명 설치공사 ]</t>
    <phoneticPr fontId="1" type="noConversion"/>
  </si>
  <si>
    <t>[ 원주천 교량(월운정교)  야간경관 개선 경관조명 설치공사 ]</t>
    <phoneticPr fontId="1" type="noConversion"/>
  </si>
  <si>
    <t>[ 원주천 교량(월운정교)  야간경관 개선 경관조명 설치공사 ]</t>
    <phoneticPr fontId="1" type="noConversion"/>
  </si>
  <si>
    <t>[ 원주천 교량(월운정교)  야간경관 개선 경관조명 설치공사 ]</t>
    <phoneticPr fontId="1" type="noConversion"/>
  </si>
  <si>
    <t xml:space="preserve">■ 공 사 개 요 </t>
  </si>
  <si>
    <t>010102  2.펜스하단부(LL-1) 경관조명설치공사</t>
    <phoneticPr fontId="1" type="noConversion"/>
  </si>
  <si>
    <t>010103  3.교각하부면(LL-2) 경관조명설치공사</t>
    <phoneticPr fontId="1" type="noConversion"/>
  </si>
  <si>
    <t>010103  3.교각하부면(LL-2) 경관조명설치공사</t>
    <phoneticPr fontId="1" type="noConversion"/>
  </si>
  <si>
    <t>010104  4.상판측면포인트(PT-1) 경관조명설치공사</t>
    <phoneticPr fontId="1" type="noConversion"/>
  </si>
  <si>
    <t>010105  5.자전거조형(FX-1) 경관조명설치공사</t>
    <phoneticPr fontId="1" type="noConversion"/>
  </si>
  <si>
    <t>2026년   8월     일</t>
    <phoneticPr fontId="1" type="noConversion"/>
  </si>
  <si>
    <t xml:space="preserve">  1.간선인입 및 조명제어기 설치 1식</t>
    <phoneticPr fontId="1" type="noConversion"/>
  </si>
  <si>
    <t xml:space="preserve">  2.펜스하단부(LL-1) 경관조명설치 1식</t>
    <phoneticPr fontId="1" type="noConversion"/>
  </si>
  <si>
    <t xml:space="preserve">  3.교각하부면(LL-2) 경관조명설치 1식</t>
    <phoneticPr fontId="1" type="noConversion"/>
  </si>
  <si>
    <t xml:space="preserve">  4.상판측면포인트(PT-1) 경관조명설치 1식</t>
    <phoneticPr fontId="1" type="noConversion"/>
  </si>
  <si>
    <t xml:space="preserve">  5.자전거조형(FX-1) 경관조명설치 1식</t>
    <phoneticPr fontId="1" type="noConversion"/>
  </si>
  <si>
    <t>알루미늄, 제작사양</t>
    <phoneticPr fontId="1" type="noConversion"/>
  </si>
  <si>
    <t>알루미늄, 100*50mm</t>
    <phoneticPr fontId="1" type="noConversion"/>
  </si>
  <si>
    <t>알루미늄, 100*50mm</t>
    <phoneticPr fontId="1" type="noConversion"/>
  </si>
  <si>
    <t>0.6/1kv, 6㎟</t>
    <phoneticPr fontId="1" type="noConversion"/>
  </si>
  <si>
    <t>2C*2.5㎟</t>
    <phoneticPr fontId="1" type="noConversion"/>
  </si>
  <si>
    <t>2C*4㎟</t>
    <phoneticPr fontId="1" type="noConversion"/>
  </si>
  <si>
    <t>RS-485 24AWG 4P</t>
    <phoneticPr fontId="1" type="noConversion"/>
  </si>
  <si>
    <t>0.6/1kv 난연 전력케이블(F-CV)  2C*2.5㎟  M  전기 4-34   ( 호표 15 )</t>
    <phoneticPr fontId="1" type="noConversion"/>
  </si>
  <si>
    <t>난연 비닐절연접지용전선(F-GV)  0.6/1kv, 6㎟  M  전기 3-38   ( 호표 14 )</t>
    <phoneticPr fontId="1" type="noConversion"/>
  </si>
  <si>
    <t>전선덕트  알루미늄, 100*50mm  M  전기 5-7   ( 호표 13 )</t>
    <phoneticPr fontId="1" type="noConversion"/>
  </si>
  <si>
    <t>디자인덕트(관급자재) 설치  알루미늄, 제작사양  M  전기 5-7   ( 호표 12 )</t>
    <phoneticPr fontId="1" type="noConversion"/>
  </si>
  <si>
    <t>0.6/1kv 난연 전력케이블(F-CV)  2C*4㎟  M  전기 4-34   ( 호표 16 )</t>
    <phoneticPr fontId="1" type="noConversion"/>
  </si>
  <si>
    <t>DATA CABLE  RS-485 24AWG 4P  m  전기 5-13   ( 호표 17 )</t>
    <phoneticPr fontId="1" type="noConversion"/>
  </si>
  <si>
    <t>0.6/1kv 난연 전력케이블(F-CV)  2C*2.5㎟  M  (호표 15)</t>
    <phoneticPr fontId="1" type="noConversion"/>
  </si>
  <si>
    <t>0.6/1kv 난연 전력케이블(F-CV)  2C*4㎟  M  (호표 16)</t>
    <phoneticPr fontId="1" type="noConversion"/>
  </si>
  <si>
    <t>DATA CABLE  RS-485 24AWG 4P  m  (호표 17)</t>
    <phoneticPr fontId="1" type="noConversion"/>
  </si>
  <si>
    <t>0.6/1kv, 6㎟</t>
    <phoneticPr fontId="1" type="noConversion"/>
  </si>
  <si>
    <t>2C*2.5㎟</t>
    <phoneticPr fontId="1" type="noConversion"/>
  </si>
  <si>
    <t>RS-485 24AWG 4P</t>
    <phoneticPr fontId="1" type="noConversion"/>
  </si>
  <si>
    <t>0.6/1kv, 6㎟</t>
    <phoneticPr fontId="1" type="noConversion"/>
  </si>
  <si>
    <t>2C*4㎟</t>
    <phoneticPr fontId="1" type="noConversion"/>
  </si>
  <si>
    <t>W900*H1500*D250, 옥외방수형</t>
    <phoneticPr fontId="1" type="noConversion"/>
  </si>
  <si>
    <t>W900*H1500*D250, 옥외방수형</t>
    <phoneticPr fontId="1" type="noConversion"/>
  </si>
  <si>
    <t>서브함체(관급자재) 설치  W900*H1500*D250, 옥외방수형  면  전기 5-4   ( 호표 18 )</t>
    <phoneticPr fontId="1" type="noConversion"/>
  </si>
  <si>
    <t>상시,격등6회로</t>
    <phoneticPr fontId="1" type="noConversion"/>
  </si>
  <si>
    <t>조명제어기(관급자재) 설치  상시,격등6회로  면  (호표 5)</t>
    <phoneticPr fontId="1" type="noConversion"/>
  </si>
  <si>
    <t>가로등자동점멸기</t>
    <phoneticPr fontId="1" type="noConversion"/>
  </si>
  <si>
    <t>6회로, 무선양방향감시</t>
    <phoneticPr fontId="1" type="noConversion"/>
  </si>
  <si>
    <t>LINEAR / LED 14.4W / 3,000K/120˚</t>
    <phoneticPr fontId="1" type="noConversion"/>
  </si>
  <si>
    <t>개</t>
    <phoneticPr fontId="1" type="noConversion"/>
  </si>
  <si>
    <t>개</t>
    <phoneticPr fontId="1" type="noConversion"/>
  </si>
  <si>
    <t>m</t>
    <phoneticPr fontId="1" type="noConversion"/>
  </si>
  <si>
    <t>콘트롤러(관급자재)</t>
    <phoneticPr fontId="1" type="noConversion"/>
  </si>
  <si>
    <t>개</t>
    <phoneticPr fontId="1" type="noConversion"/>
  </si>
  <si>
    <t>서브함체(ALL SUS)</t>
    <phoneticPr fontId="1" type="noConversion"/>
  </si>
  <si>
    <t>900x1200x250</t>
    <phoneticPr fontId="1" type="noConversion"/>
  </si>
  <si>
    <t>소    계</t>
    <phoneticPr fontId="1" type="noConversion"/>
  </si>
  <si>
    <t>식</t>
    <phoneticPr fontId="1" type="noConversion"/>
  </si>
  <si>
    <t>식</t>
    <phoneticPr fontId="1" type="noConversion"/>
  </si>
  <si>
    <t>부가가치세</t>
    <phoneticPr fontId="1" type="noConversion"/>
  </si>
  <si>
    <t>소계의 10%</t>
    <phoneticPr fontId="1" type="noConversion"/>
  </si>
  <si>
    <t>식</t>
    <phoneticPr fontId="1" type="noConversion"/>
  </si>
  <si>
    <t>단수정리</t>
    <phoneticPr fontId="1" type="noConversion"/>
  </si>
  <si>
    <t>관급자재(가로등제어기)</t>
    <phoneticPr fontId="1" type="noConversion"/>
  </si>
  <si>
    <t>도급자관급자재</t>
  </si>
  <si>
    <t>관급자재(경관조명기구)</t>
    <phoneticPr fontId="1" type="noConversion"/>
  </si>
  <si>
    <t>관 급 자 재
(가로등제어기)</t>
    <phoneticPr fontId="1" type="noConversion"/>
  </si>
  <si>
    <t>관 급 자 재
(경관조명기구)</t>
    <phoneticPr fontId="1" type="noConversion"/>
  </si>
  <si>
    <t>6회로, 무선양방향</t>
  </si>
  <si>
    <t>6회로, 무선양방향</t>
    <phoneticPr fontId="1" type="noConversion"/>
  </si>
  <si>
    <t>조명제어기(관급자재) 설치  6회로, 무선양방향  면     ( 호표 5 )</t>
    <phoneticPr fontId="1" type="noConversion"/>
  </si>
  <si>
    <t>2026하반기 노임 적용</t>
    <phoneticPr fontId="1" type="noConversion"/>
  </si>
  <si>
    <t>2027하반기 노임 적용</t>
  </si>
  <si>
    <t>2028하반기 노임 적용</t>
  </si>
  <si>
    <t>2029하반기 노임 적용</t>
  </si>
  <si>
    <t>2030하반기 노임 적용</t>
  </si>
  <si>
    <t>2031하반기 노임 적용</t>
  </si>
  <si>
    <t>2032하반기 노임 적용</t>
  </si>
  <si>
    <t>2033하반기 노임 적용</t>
  </si>
  <si>
    <t>2034하반기 노임 적용</t>
  </si>
  <si>
    <t>2035하반기 노임 적용</t>
  </si>
  <si>
    <t>전기품셈 5-26-8</t>
    <phoneticPr fontId="1" type="noConversion"/>
  </si>
  <si>
    <t>조명용 빛가림판(관급자재)</t>
    <phoneticPr fontId="1" type="noConversion"/>
  </si>
  <si>
    <t>전기품셈 5-26-5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</si>
</sst>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₩&quot;#,##0;[Red]\-&quot;₩&quot;#,##0"/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;\-#,##0.0;#"/>
    <numFmt numFmtId="180" formatCode="#,##0;\-#,##0;#"/>
    <numFmt numFmtId="181" formatCode="#,##0.00#;\-#,##0.00#;#"/>
    <numFmt numFmtId="182" formatCode="#,###,###"/>
    <numFmt numFmtId="183" formatCode="0.00_ "/>
    <numFmt numFmtId="184" formatCode="_ * #,##0_ ;_ * \-#,##0_ ;_ * &quot;-&quot;_ ;_ @_ "/>
    <numFmt numFmtId="185" formatCode="#,##0_ ;[Red]\-#,##0\ "/>
    <numFmt numFmtId="186" formatCode="0.000"/>
    <numFmt numFmtId="187" formatCode="#,##0_ "/>
    <numFmt numFmtId="188" formatCode="#,###;\-#,###;#;"/>
    <numFmt numFmtId="189" formatCode="&quot;○&quot;\ "/>
    <numFmt numFmtId="190" formatCode="000\ &quot;m3&quot;"/>
    <numFmt numFmtId="191" formatCode="&quot;L=&quot;#,##0.0&quot;km&quot;"/>
    <numFmt numFmtId="192" formatCode="&quot;금&quot;0,000&quot;원&quot;"/>
    <numFmt numFmtId="193" formatCode="&quot;( \&quot;\ 0,000\ &quot;)&quot;"/>
    <numFmt numFmtId="194" formatCode="\(\ &quot;₩&quot;\ 0,000\ \)"/>
    <numFmt numFmtId="195" formatCode="0.00000"/>
  </numFmts>
  <fonts count="4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8"/>
      <name val="굴림"/>
      <family val="3"/>
      <charset val="129"/>
    </font>
    <font>
      <sz val="8"/>
      <name val="굴림"/>
      <family val="3"/>
      <charset val="129"/>
    </font>
    <font>
      <sz val="8"/>
      <color indexed="8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sz val="9"/>
      <color indexed="10"/>
      <name val="굴림"/>
      <family val="3"/>
      <charset val="129"/>
    </font>
    <font>
      <sz val="8"/>
      <name val="바탕체"/>
      <family val="1"/>
      <charset val="129"/>
    </font>
    <font>
      <sz val="6.5"/>
      <name val="굴림체"/>
      <family val="3"/>
      <charset val="129"/>
    </font>
    <font>
      <b/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rgb="FFFF0000"/>
      <name val="굴림"/>
      <family val="3"/>
      <charset val="129"/>
    </font>
    <font>
      <b/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3"/>
      <name val="HY울릉도L"/>
      <family val="1"/>
      <charset val="129"/>
    </font>
    <font>
      <sz val="8"/>
      <name val="돋움"/>
      <family val="3"/>
      <charset val="129"/>
    </font>
    <font>
      <sz val="11"/>
      <name val="HY울릉도L"/>
      <family val="1"/>
      <charset val="129"/>
    </font>
    <font>
      <b/>
      <sz val="17"/>
      <name val="HY울릉도L"/>
      <family val="1"/>
      <charset val="129"/>
    </font>
    <font>
      <b/>
      <sz val="21"/>
      <name val="HY울릉도L"/>
      <family val="1"/>
      <charset val="129"/>
    </font>
    <font>
      <b/>
      <sz val="23"/>
      <name val="HY울릉도L"/>
      <family val="1"/>
      <charset val="129"/>
    </font>
    <font>
      <sz val="8"/>
      <name val="맑은 고딕"/>
      <family val="3"/>
      <charset val="129"/>
    </font>
    <font>
      <sz val="14"/>
      <name val="HY울릉도L"/>
      <family val="1"/>
      <charset val="129"/>
    </font>
    <font>
      <sz val="11"/>
      <color rgb="FFFF0000"/>
      <name val="HY울릉도L"/>
      <family val="1"/>
      <charset val="129"/>
    </font>
    <font>
      <b/>
      <sz val="11"/>
      <name val="HY울릉도L"/>
      <family val="1"/>
      <charset val="129"/>
    </font>
    <font>
      <b/>
      <sz val="11"/>
      <color rgb="FFFF0000"/>
      <name val="HY울릉도L"/>
      <family val="1"/>
      <charset val="129"/>
    </font>
    <font>
      <b/>
      <sz val="12"/>
      <name val="HY울릉도L"/>
      <family val="1"/>
      <charset val="129"/>
    </font>
    <font>
      <b/>
      <sz val="15"/>
      <name val="HY울릉도L"/>
      <family val="1"/>
      <charset val="129"/>
    </font>
    <font>
      <sz val="12"/>
      <name val="HY울릉도L"/>
      <family val="1"/>
      <charset val="129"/>
    </font>
    <font>
      <b/>
      <sz val="15"/>
      <color rgb="FFFF0000"/>
      <name val="HY울릉도L"/>
      <family val="1"/>
      <charset val="129"/>
    </font>
    <font>
      <sz val="17"/>
      <name val="HY울릉도L"/>
      <family val="1"/>
      <charset val="129"/>
    </font>
    <font>
      <sz val="15"/>
      <name val="HY울릉도L"/>
      <family val="1"/>
      <charset val="129"/>
    </font>
    <font>
      <sz val="16"/>
      <name val="HY울릉도L"/>
      <family val="1"/>
      <charset val="129"/>
    </font>
    <font>
      <sz val="13"/>
      <name val="HY울릉도L"/>
      <family val="1"/>
      <charset val="129"/>
    </font>
    <font>
      <b/>
      <sz val="14"/>
      <name val="HY울릉도L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22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183" fontId="7" fillId="0" borderId="0" applyFont="0" applyFill="0" applyBorder="0" applyAlignment="0" applyProtection="0"/>
    <xf numFmtId="0" fontId="22" fillId="0" borderId="0"/>
    <xf numFmtId="0" fontId="22" fillId="0" borderId="0"/>
  </cellStyleXfs>
  <cellXfs count="222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2" xfId="0" quotePrefix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5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4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0" fontId="0" fillId="0" borderId="5" xfId="0" quotePrefix="1" applyFont="1" applyBorder="1" applyAlignment="1">
      <alignment vertical="center" wrapText="1"/>
    </xf>
    <xf numFmtId="0" fontId="3" fillId="0" borderId="5" xfId="0" quotePrefix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76" fontId="3" fillId="0" borderId="5" xfId="0" applyNumberFormat="1" applyFont="1" applyBorder="1" applyAlignment="1">
      <alignment vertical="top" wrapText="1"/>
    </xf>
    <xf numFmtId="0" fontId="0" fillId="0" borderId="2" xfId="0" applyFont="1" applyBorder="1" applyAlignment="1">
      <alignment vertical="center"/>
    </xf>
    <xf numFmtId="0" fontId="0" fillId="0" borderId="3" xfId="0" quotePrefix="1" applyFont="1" applyBorder="1" applyAlignment="1">
      <alignment vertical="center"/>
    </xf>
    <xf numFmtId="0" fontId="0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quotePrefix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77" fontId="3" fillId="0" borderId="8" xfId="0" applyNumberFormat="1" applyFont="1" applyBorder="1">
      <alignment vertical="center"/>
    </xf>
    <xf numFmtId="177" fontId="3" fillId="0" borderId="10" xfId="0" applyNumberFormat="1" applyFont="1" applyBorder="1" applyAlignment="1">
      <alignment vertical="center" wrapText="1"/>
    </xf>
    <xf numFmtId="178" fontId="3" fillId="0" borderId="5" xfId="0" applyNumberFormat="1" applyFont="1" applyBorder="1" applyAlignment="1">
      <alignment vertical="center" wrapText="1"/>
    </xf>
    <xf numFmtId="178" fontId="3" fillId="0" borderId="8" xfId="0" applyNumberFormat="1" applyFont="1" applyBorder="1">
      <alignment vertical="center"/>
    </xf>
    <xf numFmtId="178" fontId="3" fillId="0" borderId="10" xfId="0" applyNumberFormat="1" applyFont="1" applyBorder="1" applyAlignment="1">
      <alignment vertical="center" wrapText="1"/>
    </xf>
    <xf numFmtId="0" fontId="5" fillId="0" borderId="5" xfId="0" quotePrefix="1" applyFont="1" applyBorder="1" applyAlignment="1">
      <alignment vertical="center" wrapText="1"/>
    </xf>
    <xf numFmtId="180" fontId="6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quotePrefix="1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179" fontId="6" fillId="0" borderId="1" xfId="0" applyNumberFormat="1" applyFont="1" applyBorder="1" applyAlignment="1">
      <alignment vertical="center" wrapText="1"/>
    </xf>
    <xf numFmtId="180" fontId="6" fillId="0" borderId="1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quotePrefix="1" applyFont="1" applyBorder="1" applyAlignment="1">
      <alignment vertical="center" wrapText="1"/>
    </xf>
    <xf numFmtId="180" fontId="6" fillId="0" borderId="12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81" fontId="0" fillId="0" borderId="5" xfId="0" quotePrefix="1" applyNumberFormat="1" applyFont="1" applyBorder="1" applyAlignment="1">
      <alignment vertical="center" wrapText="1"/>
    </xf>
    <xf numFmtId="181" fontId="3" fillId="0" borderId="5" xfId="0" applyNumberFormat="1" applyFont="1" applyBorder="1" applyAlignment="1">
      <alignment vertical="center" wrapText="1"/>
    </xf>
    <xf numFmtId="181" fontId="0" fillId="0" borderId="0" xfId="0" applyNumberFormat="1" applyAlignment="1">
      <alignment vertical="center"/>
    </xf>
    <xf numFmtId="0" fontId="0" fillId="0" borderId="13" xfId="0" applyFont="1" applyBorder="1" applyAlignment="1">
      <alignment vertical="center" wrapText="1"/>
    </xf>
    <xf numFmtId="0" fontId="3" fillId="0" borderId="13" xfId="0" quotePrefix="1" applyFont="1" applyBorder="1" applyAlignment="1">
      <alignment vertical="center" wrapText="1"/>
    </xf>
    <xf numFmtId="182" fontId="8" fillId="0" borderId="14" xfId="1" applyNumberFormat="1" applyFont="1" applyBorder="1" applyAlignment="1">
      <alignment horizontal="centerContinuous"/>
    </xf>
    <xf numFmtId="182" fontId="9" fillId="0" borderId="15" xfId="1" applyNumberFormat="1" applyFont="1" applyBorder="1" applyAlignment="1">
      <alignment horizontal="centerContinuous" vertical="center"/>
    </xf>
    <xf numFmtId="184" fontId="10" fillId="0" borderId="15" xfId="2" applyNumberFormat="1" applyFont="1" applyBorder="1" applyAlignment="1">
      <alignment horizontal="centerContinuous" vertical="center"/>
    </xf>
    <xf numFmtId="185" fontId="9" fillId="0" borderId="16" xfId="1" applyNumberFormat="1" applyFont="1" applyBorder="1" applyAlignment="1">
      <alignment horizontal="centerContinuous" vertical="center"/>
    </xf>
    <xf numFmtId="0" fontId="9" fillId="0" borderId="0" xfId="1" applyFont="1" applyAlignment="1">
      <alignment vertical="center"/>
    </xf>
    <xf numFmtId="182" fontId="9" fillId="0" borderId="17" xfId="1" applyNumberFormat="1" applyFont="1" applyBorder="1" applyAlignment="1">
      <alignment horizontal="centerContinuous" vertical="center"/>
    </xf>
    <xf numFmtId="182" fontId="9" fillId="0" borderId="0" xfId="1" applyNumberFormat="1" applyFont="1" applyAlignment="1">
      <alignment horizontal="centerContinuous" vertical="center"/>
    </xf>
    <xf numFmtId="184" fontId="10" fillId="0" borderId="0" xfId="2" applyNumberFormat="1" applyFont="1" applyAlignment="1">
      <alignment horizontal="centerContinuous" vertical="center"/>
    </xf>
    <xf numFmtId="185" fontId="9" fillId="0" borderId="18" xfId="1" applyNumberFormat="1" applyFont="1" applyBorder="1" applyAlignment="1">
      <alignment vertical="center"/>
    </xf>
    <xf numFmtId="0" fontId="11" fillId="0" borderId="17" xfId="1" applyFont="1" applyBorder="1" applyAlignment="1">
      <alignment horizontal="left" vertical="center" indent="1"/>
    </xf>
    <xf numFmtId="0" fontId="12" fillId="0" borderId="19" xfId="1" applyFont="1" applyBorder="1"/>
    <xf numFmtId="0" fontId="11" fillId="0" borderId="19" xfId="1" applyFont="1" applyBorder="1" applyAlignment="1">
      <alignment vertical="center"/>
    </xf>
    <xf numFmtId="0" fontId="11" fillId="0" borderId="0" xfId="1" applyFont="1" applyAlignment="1">
      <alignment vertical="center"/>
    </xf>
    <xf numFmtId="185" fontId="11" fillId="0" borderId="18" xfId="1" applyNumberFormat="1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13" fillId="0" borderId="20" xfId="1" applyFont="1" applyBorder="1" applyAlignment="1">
      <alignment horizontal="right" vertical="center"/>
    </xf>
    <xf numFmtId="185" fontId="11" fillId="0" borderId="20" xfId="1" applyNumberFormat="1" applyFont="1" applyBorder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Continuous" vertical="center"/>
    </xf>
    <xf numFmtId="0" fontId="11" fillId="0" borderId="16" xfId="1" applyFont="1" applyBorder="1" applyAlignment="1">
      <alignment horizontal="centerContinuous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Continuous" vertical="center"/>
    </xf>
    <xf numFmtId="0" fontId="11" fillId="0" borderId="23" xfId="1" applyFont="1" applyBorder="1" applyAlignment="1">
      <alignment horizontal="centerContinuous" vertical="center"/>
    </xf>
    <xf numFmtId="185" fontId="11" fillId="0" borderId="0" xfId="1" applyNumberFormat="1" applyFont="1" applyAlignment="1">
      <alignment vertical="center"/>
    </xf>
    <xf numFmtId="0" fontId="11" fillId="0" borderId="24" xfId="1" applyFont="1" applyBorder="1" applyAlignment="1">
      <alignment vertical="center"/>
    </xf>
    <xf numFmtId="0" fontId="11" fillId="0" borderId="19" xfId="1" applyFont="1" applyBorder="1" applyAlignment="1">
      <alignment horizontal="centerContinuous" vertical="center"/>
    </xf>
    <xf numFmtId="185" fontId="11" fillId="0" borderId="25" xfId="1" applyNumberFormat="1" applyFont="1" applyBorder="1" applyAlignment="1">
      <alignment vertical="center"/>
    </xf>
    <xf numFmtId="182" fontId="16" fillId="2" borderId="13" xfId="1" applyNumberFormat="1" applyFont="1" applyFill="1" applyBorder="1" applyAlignment="1">
      <alignment horizontal="centerContinuous" vertical="center"/>
    </xf>
    <xf numFmtId="41" fontId="11" fillId="0" borderId="26" xfId="1" applyNumberFormat="1" applyFont="1" applyBorder="1" applyAlignment="1">
      <alignment vertical="center"/>
    </xf>
    <xf numFmtId="41" fontId="11" fillId="0" borderId="11" xfId="1" applyNumberFormat="1" applyFont="1" applyBorder="1" applyAlignment="1">
      <alignment horizontal="left" vertical="center"/>
    </xf>
    <xf numFmtId="41" fontId="11" fillId="0" borderId="26" xfId="1" applyNumberFormat="1" applyFont="1" applyBorder="1" applyAlignment="1">
      <alignment horizontal="center" vertical="center"/>
    </xf>
    <xf numFmtId="0" fontId="11" fillId="0" borderId="27" xfId="1" applyFont="1" applyBorder="1" applyAlignment="1">
      <alignment vertical="center"/>
    </xf>
    <xf numFmtId="185" fontId="11" fillId="0" borderId="26" xfId="1" applyNumberFormat="1" applyFont="1" applyBorder="1" applyAlignment="1">
      <alignment vertical="center"/>
    </xf>
    <xf numFmtId="185" fontId="11" fillId="0" borderId="6" xfId="1" applyNumberFormat="1" applyFont="1" applyBorder="1" applyAlignment="1">
      <alignment vertical="center"/>
    </xf>
    <xf numFmtId="185" fontId="11" fillId="0" borderId="27" xfId="1" applyNumberFormat="1" applyFont="1" applyBorder="1" applyAlignment="1">
      <alignment vertical="center"/>
    </xf>
    <xf numFmtId="41" fontId="11" fillId="0" borderId="26" xfId="1" applyNumberFormat="1" applyFont="1" applyBorder="1" applyAlignment="1">
      <alignment horizontal="left" vertical="center"/>
    </xf>
    <xf numFmtId="0" fontId="17" fillId="0" borderId="26" xfId="1" applyFont="1" applyBorder="1" applyAlignment="1">
      <alignment vertical="center"/>
    </xf>
    <xf numFmtId="185" fontId="11" fillId="0" borderId="11" xfId="1" applyNumberFormat="1" applyFont="1" applyBorder="1" applyAlignment="1">
      <alignment vertical="center"/>
    </xf>
    <xf numFmtId="185" fontId="18" fillId="0" borderId="26" xfId="1" applyNumberFormat="1" applyFont="1" applyBorder="1" applyAlignment="1">
      <alignment vertical="center"/>
    </xf>
    <xf numFmtId="186" fontId="17" fillId="0" borderId="26" xfId="1" applyNumberFormat="1" applyFont="1" applyBorder="1" applyAlignment="1">
      <alignment vertical="center"/>
    </xf>
    <xf numFmtId="2" fontId="17" fillId="0" borderId="26" xfId="1" applyNumberFormat="1" applyFont="1" applyBorder="1" applyAlignment="1">
      <alignment vertical="center"/>
    </xf>
    <xf numFmtId="41" fontId="11" fillId="3" borderId="26" xfId="1" applyNumberFormat="1" applyFont="1" applyFill="1" applyBorder="1" applyAlignment="1">
      <alignment horizontal="left" vertical="center"/>
    </xf>
    <xf numFmtId="0" fontId="17" fillId="3" borderId="26" xfId="1" applyFont="1" applyFill="1" applyBorder="1" applyAlignment="1">
      <alignment vertical="center"/>
    </xf>
    <xf numFmtId="185" fontId="11" fillId="3" borderId="26" xfId="1" applyNumberFormat="1" applyFont="1" applyFill="1" applyBorder="1" applyAlignment="1">
      <alignment vertical="center"/>
    </xf>
    <xf numFmtId="185" fontId="18" fillId="0" borderId="26" xfId="2" applyNumberFormat="1" applyFont="1" applyBorder="1" applyAlignment="1">
      <alignment horizontal="right" vertical="center"/>
    </xf>
    <xf numFmtId="185" fontId="18" fillId="0" borderId="26" xfId="2" applyNumberFormat="1" applyFont="1" applyBorder="1" applyAlignment="1">
      <alignment vertical="center"/>
    </xf>
    <xf numFmtId="185" fontId="11" fillId="0" borderId="26" xfId="1" quotePrefix="1" applyNumberFormat="1" applyFont="1" applyBorder="1" applyAlignment="1">
      <alignment vertical="center"/>
    </xf>
    <xf numFmtId="185" fontId="17" fillId="4" borderId="26" xfId="1" applyNumberFormat="1" applyFont="1" applyFill="1" applyBorder="1" applyAlignment="1">
      <alignment horizontal="center" vertical="center"/>
    </xf>
    <xf numFmtId="185" fontId="13" fillId="0" borderId="28" xfId="1" applyNumberFormat="1" applyFont="1" applyBorder="1" applyAlignment="1">
      <alignment vertical="center"/>
    </xf>
    <xf numFmtId="185" fontId="19" fillId="0" borderId="28" xfId="1" applyNumberFormat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183" fontId="11" fillId="0" borderId="26" xfId="1" applyNumberFormat="1" applyFont="1" applyBorder="1" applyAlignment="1">
      <alignment vertical="center"/>
    </xf>
    <xf numFmtId="41" fontId="11" fillId="5" borderId="26" xfId="1" applyNumberFormat="1" applyFont="1" applyFill="1" applyBorder="1" applyAlignment="1">
      <alignment horizontal="left" vertical="center"/>
    </xf>
    <xf numFmtId="182" fontId="11" fillId="5" borderId="26" xfId="1" applyNumberFormat="1" applyFont="1" applyFill="1" applyBorder="1" applyAlignment="1">
      <alignment horizontal="left" vertical="center"/>
    </xf>
    <xf numFmtId="182" fontId="11" fillId="5" borderId="26" xfId="1" applyNumberFormat="1" applyFont="1" applyFill="1" applyBorder="1" applyAlignment="1">
      <alignment horizontal="center" vertical="center"/>
    </xf>
    <xf numFmtId="0" fontId="11" fillId="5" borderId="26" xfId="1" applyFont="1" applyFill="1" applyBorder="1" applyAlignment="1">
      <alignment vertical="center"/>
    </xf>
    <xf numFmtId="185" fontId="11" fillId="5" borderId="26" xfId="1" applyNumberFormat="1" applyFont="1" applyFill="1" applyBorder="1" applyAlignment="1">
      <alignment vertical="center"/>
    </xf>
    <xf numFmtId="185" fontId="18" fillId="5" borderId="26" xfId="2" applyNumberFormat="1" applyFont="1" applyFill="1" applyBorder="1" applyAlignment="1">
      <alignment vertical="center"/>
    </xf>
    <xf numFmtId="0" fontId="11" fillId="3" borderId="26" xfId="1" applyFont="1" applyFill="1" applyBorder="1" applyAlignment="1">
      <alignment horizontal="left" vertical="center"/>
    </xf>
    <xf numFmtId="182" fontId="11" fillId="0" borderId="26" xfId="1" applyNumberFormat="1" applyFont="1" applyBorder="1" applyAlignment="1">
      <alignment horizontal="center" vertical="center"/>
    </xf>
    <xf numFmtId="187" fontId="11" fillId="0" borderId="0" xfId="1" applyNumberFormat="1" applyFont="1" applyAlignment="1">
      <alignment vertical="center"/>
    </xf>
    <xf numFmtId="182" fontId="11" fillId="0" borderId="26" xfId="1" applyNumberFormat="1" applyFont="1" applyBorder="1" applyAlignment="1">
      <alignment horizontal="left" vertical="center"/>
    </xf>
    <xf numFmtId="41" fontId="16" fillId="6" borderId="21" xfId="1" applyNumberFormat="1" applyFont="1" applyFill="1" applyBorder="1" applyAlignment="1">
      <alignment horizontal="left" vertical="center"/>
    </xf>
    <xf numFmtId="182" fontId="11" fillId="6" borderId="21" xfId="1" applyNumberFormat="1" applyFont="1" applyFill="1" applyBorder="1" applyAlignment="1">
      <alignment horizontal="left" vertical="center"/>
    </xf>
    <xf numFmtId="182" fontId="11" fillId="6" borderId="21" xfId="1" applyNumberFormat="1" applyFont="1" applyFill="1" applyBorder="1" applyAlignment="1">
      <alignment horizontal="center" vertical="center"/>
    </xf>
    <xf numFmtId="0" fontId="11" fillId="6" borderId="21" xfId="1" applyFont="1" applyFill="1" applyBorder="1" applyAlignment="1">
      <alignment vertical="center"/>
    </xf>
    <xf numFmtId="185" fontId="11" fillId="6" borderId="21" xfId="1" applyNumberFormat="1" applyFont="1" applyFill="1" applyBorder="1" applyAlignment="1">
      <alignment vertical="center"/>
    </xf>
    <xf numFmtId="185" fontId="18" fillId="6" borderId="21" xfId="2" applyNumberFormat="1" applyFont="1" applyFill="1" applyBorder="1" applyAlignment="1">
      <alignment horizontal="right" vertical="center"/>
    </xf>
    <xf numFmtId="185" fontId="20" fillId="6" borderId="21" xfId="2" applyNumberFormat="1" applyFont="1" applyFill="1" applyBorder="1" applyAlignment="1">
      <alignment vertical="center"/>
    </xf>
    <xf numFmtId="185" fontId="9" fillId="0" borderId="0" xfId="1" applyNumberFormat="1" applyFont="1" applyAlignment="1">
      <alignment vertical="center"/>
    </xf>
    <xf numFmtId="0" fontId="3" fillId="0" borderId="13" xfId="0" applyFont="1" applyBorder="1" applyAlignment="1">
      <alignment vertical="center" wrapText="1"/>
    </xf>
    <xf numFmtId="176" fontId="3" fillId="0" borderId="13" xfId="0" applyNumberFormat="1" applyFont="1" applyBorder="1" applyAlignment="1">
      <alignment vertical="center" wrapText="1"/>
    </xf>
    <xf numFmtId="0" fontId="21" fillId="0" borderId="13" xfId="0" quotePrefix="1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188" fontId="21" fillId="0" borderId="13" xfId="0" applyNumberFormat="1" applyFont="1" applyBorder="1" applyAlignment="1">
      <alignment vertical="center" wrapText="1"/>
    </xf>
    <xf numFmtId="0" fontId="23" fillId="0" borderId="30" xfId="3" applyFont="1" applyBorder="1" applyAlignment="1">
      <alignment horizontal="center" vertical="center" wrapText="1"/>
    </xf>
    <xf numFmtId="0" fontId="25" fillId="0" borderId="35" xfId="3" applyFont="1" applyBorder="1" applyAlignment="1">
      <alignment horizontal="center" vertical="center"/>
    </xf>
    <xf numFmtId="0" fontId="25" fillId="0" borderId="0" xfId="3" applyFont="1" applyBorder="1" applyAlignment="1">
      <alignment horizontal="center" vertical="center"/>
    </xf>
    <xf numFmtId="0" fontId="25" fillId="0" borderId="36" xfId="3" applyFont="1" applyBorder="1" applyAlignment="1">
      <alignment horizontal="center" vertical="center"/>
    </xf>
    <xf numFmtId="0" fontId="26" fillId="0" borderId="0" xfId="3" applyFont="1" applyBorder="1" applyAlignment="1">
      <alignment vertical="center"/>
    </xf>
    <xf numFmtId="0" fontId="27" fillId="0" borderId="35" xfId="3" applyFont="1" applyBorder="1" applyAlignment="1">
      <alignment vertical="center" shrinkToFit="1"/>
    </xf>
    <xf numFmtId="0" fontId="27" fillId="0" borderId="36" xfId="3" applyFont="1" applyBorder="1" applyAlignment="1">
      <alignment vertical="center" shrinkToFit="1"/>
    </xf>
    <xf numFmtId="0" fontId="31" fillId="0" borderId="35" xfId="3" applyFont="1" applyBorder="1" applyAlignment="1">
      <alignment vertical="center"/>
    </xf>
    <xf numFmtId="0" fontId="31" fillId="0" borderId="0" xfId="3" applyFont="1" applyBorder="1" applyAlignment="1">
      <alignment vertical="center"/>
    </xf>
    <xf numFmtId="0" fontId="31" fillId="0" borderId="0" xfId="3" applyFont="1" applyBorder="1" applyAlignment="1">
      <alignment horizontal="center" vertical="center"/>
    </xf>
    <xf numFmtId="189" fontId="32" fillId="0" borderId="0" xfId="3" applyNumberFormat="1" applyFont="1" applyBorder="1" applyAlignment="1">
      <alignment horizontal="left" vertical="center"/>
    </xf>
    <xf numFmtId="190" fontId="31" fillId="0" borderId="0" xfId="3" applyNumberFormat="1" applyFont="1" applyBorder="1" applyAlignment="1">
      <alignment vertical="center"/>
    </xf>
    <xf numFmtId="0" fontId="31" fillId="0" borderId="36" xfId="3" applyFont="1" applyBorder="1" applyAlignment="1">
      <alignment vertical="center"/>
    </xf>
    <xf numFmtId="0" fontId="35" fillId="0" borderId="35" xfId="3" applyFont="1" applyBorder="1" applyAlignment="1">
      <alignment vertical="center"/>
    </xf>
    <xf numFmtId="0" fontId="35" fillId="0" borderId="0" xfId="3" applyFont="1" applyBorder="1" applyAlignment="1">
      <alignment vertical="center"/>
    </xf>
    <xf numFmtId="0" fontId="23" fillId="0" borderId="36" xfId="3" applyFont="1" applyBorder="1" applyAlignment="1">
      <alignment vertical="center"/>
    </xf>
    <xf numFmtId="193" fontId="37" fillId="0" borderId="0" xfId="3" quotePrefix="1" applyNumberFormat="1" applyFont="1" applyBorder="1" applyAlignment="1">
      <alignment horizontal="right" vertical="center"/>
    </xf>
    <xf numFmtId="193" fontId="26" fillId="0" borderId="0" xfId="3" quotePrefix="1" applyNumberFormat="1" applyFont="1" applyBorder="1" applyAlignment="1">
      <alignment vertical="center"/>
    </xf>
    <xf numFmtId="0" fontId="38" fillId="0" borderId="36" xfId="3" applyFont="1" applyBorder="1" applyAlignment="1">
      <alignment horizontal="center" vertical="center"/>
    </xf>
    <xf numFmtId="0" fontId="23" fillId="0" borderId="36" xfId="3" applyFont="1" applyBorder="1" applyAlignment="1">
      <alignment vertical="center" wrapText="1"/>
    </xf>
    <xf numFmtId="0" fontId="35" fillId="0" borderId="0" xfId="3" applyFont="1" applyBorder="1" applyAlignment="1">
      <alignment vertical="center" wrapText="1"/>
    </xf>
    <xf numFmtId="0" fontId="39" fillId="0" borderId="0" xfId="3" applyFont="1" applyBorder="1" applyAlignment="1">
      <alignment horizontal="center" vertical="center"/>
    </xf>
    <xf numFmtId="0" fontId="25" fillId="0" borderId="52" xfId="3" applyFont="1" applyBorder="1" applyAlignment="1">
      <alignment horizontal="center" vertical="center"/>
    </xf>
    <xf numFmtId="0" fontId="25" fillId="0" borderId="53" xfId="3" applyFont="1" applyBorder="1" applyAlignment="1">
      <alignment horizontal="center" vertical="center"/>
    </xf>
    <xf numFmtId="0" fontId="25" fillId="0" borderId="54" xfId="3" applyFont="1" applyBorder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41" fillId="0" borderId="0" xfId="3" applyFont="1" applyAlignment="1">
      <alignment horizontal="center" vertical="center"/>
    </xf>
    <xf numFmtId="0" fontId="31" fillId="0" borderId="0" xfId="3" applyFont="1" applyAlignment="1">
      <alignment horizontal="center" vertical="center"/>
    </xf>
    <xf numFmtId="0" fontId="38" fillId="0" borderId="0" xfId="3" applyFont="1" applyAlignment="1">
      <alignment horizontal="center" vertical="center"/>
    </xf>
    <xf numFmtId="0" fontId="38" fillId="0" borderId="0" xfId="3" applyFont="1" applyAlignment="1">
      <alignment vertical="center"/>
    </xf>
    <xf numFmtId="0" fontId="0" fillId="0" borderId="0" xfId="0" quotePrefix="1">
      <alignment vertical="center"/>
    </xf>
    <xf numFmtId="0" fontId="0" fillId="0" borderId="13" xfId="0" quotePrefix="1" applyFont="1" applyBorder="1" applyAlignment="1">
      <alignment vertical="center" wrapText="1"/>
    </xf>
    <xf numFmtId="195" fontId="0" fillId="0" borderId="13" xfId="0" applyNumberFormat="1" applyFont="1" applyBorder="1" applyAlignment="1">
      <alignment vertical="center" wrapText="1"/>
    </xf>
    <xf numFmtId="0" fontId="0" fillId="7" borderId="0" xfId="0" applyFill="1">
      <alignment vertical="center"/>
    </xf>
    <xf numFmtId="0" fontId="3" fillId="4" borderId="13" xfId="0" quotePrefix="1" applyFont="1" applyFill="1" applyBorder="1" applyAlignment="1">
      <alignment vertical="center" wrapText="1"/>
    </xf>
    <xf numFmtId="181" fontId="3" fillId="4" borderId="5" xfId="0" applyNumberFormat="1" applyFont="1" applyFill="1" applyBorder="1" applyAlignment="1">
      <alignment vertical="center" wrapText="1"/>
    </xf>
    <xf numFmtId="0" fontId="40" fillId="0" borderId="53" xfId="3" applyFont="1" applyBorder="1" applyAlignment="1">
      <alignment horizontal="right" vertical="center"/>
    </xf>
    <xf numFmtId="0" fontId="40" fillId="0" borderId="53" xfId="3" applyFont="1" applyBorder="1" applyAlignment="1">
      <alignment horizontal="left" vertical="center"/>
    </xf>
    <xf numFmtId="194" fontId="40" fillId="0" borderId="53" xfId="3" applyNumberFormat="1" applyFont="1" applyBorder="1" applyAlignment="1">
      <alignment horizontal="right" vertical="center"/>
    </xf>
    <xf numFmtId="0" fontId="34" fillId="0" borderId="49" xfId="3" applyFont="1" applyBorder="1" applyAlignment="1">
      <alignment horizontal="center" vertical="center"/>
    </xf>
    <xf numFmtId="0" fontId="34" fillId="0" borderId="50" xfId="3" applyFont="1" applyBorder="1" applyAlignment="1">
      <alignment horizontal="center" vertical="center"/>
    </xf>
    <xf numFmtId="0" fontId="34" fillId="0" borderId="28" xfId="3" applyFont="1" applyBorder="1" applyAlignment="1">
      <alignment horizontal="center" vertical="center"/>
    </xf>
    <xf numFmtId="192" fontId="34" fillId="0" borderId="50" xfId="3" applyNumberFormat="1" applyFont="1" applyBorder="1" applyAlignment="1">
      <alignment horizontal="center" vertical="center" shrinkToFit="1"/>
    </xf>
    <xf numFmtId="192" fontId="34" fillId="0" borderId="51" xfId="3" applyNumberFormat="1" applyFont="1" applyBorder="1" applyAlignment="1">
      <alignment horizontal="center" vertical="center" shrinkToFit="1"/>
    </xf>
    <xf numFmtId="6" fontId="34" fillId="0" borderId="55" xfId="3" applyNumberFormat="1" applyFont="1" applyBorder="1" applyAlignment="1">
      <alignment horizontal="left" vertical="center" indent="1"/>
    </xf>
    <xf numFmtId="6" fontId="34" fillId="0" borderId="56" xfId="3" applyNumberFormat="1" applyFont="1" applyBorder="1" applyAlignment="1">
      <alignment horizontal="left" vertical="center" indent="1"/>
    </xf>
    <xf numFmtId="0" fontId="28" fillId="0" borderId="0" xfId="3" applyFont="1" applyBorder="1" applyAlignment="1">
      <alignment horizontal="center" vertical="center" shrinkToFit="1"/>
    </xf>
    <xf numFmtId="0" fontId="30" fillId="0" borderId="0" xfId="3" applyFont="1" applyBorder="1" applyAlignment="1">
      <alignment horizontal="left" vertical="center"/>
    </xf>
    <xf numFmtId="191" fontId="33" fillId="0" borderId="0" xfId="4" applyNumberFormat="1" applyFont="1" applyBorder="1" applyAlignment="1">
      <alignment horizontal="left" vertical="center"/>
    </xf>
    <xf numFmtId="0" fontId="36" fillId="0" borderId="37" xfId="3" applyFont="1" applyBorder="1" applyAlignment="1">
      <alignment horizontal="center" vertical="center" wrapText="1"/>
    </xf>
    <xf numFmtId="0" fontId="36" fillId="0" borderId="32" xfId="3" applyFont="1" applyBorder="1" applyAlignment="1">
      <alignment horizontal="center" vertical="center"/>
    </xf>
    <xf numFmtId="0" fontId="36" fillId="0" borderId="38" xfId="3" applyFont="1" applyBorder="1" applyAlignment="1">
      <alignment horizontal="center" vertical="center"/>
    </xf>
    <xf numFmtId="192" fontId="36" fillId="0" borderId="32" xfId="3" applyNumberFormat="1" applyFont="1" applyBorder="1" applyAlignment="1">
      <alignment horizontal="right" vertical="center" indent="1" shrinkToFit="1"/>
    </xf>
    <xf numFmtId="192" fontId="36" fillId="0" borderId="33" xfId="3" applyNumberFormat="1" applyFont="1" applyBorder="1" applyAlignment="1">
      <alignment horizontal="right" vertical="center" indent="1" shrinkToFit="1"/>
    </xf>
    <xf numFmtId="6" fontId="36" fillId="0" borderId="30" xfId="3" applyNumberFormat="1" applyFont="1" applyBorder="1" applyAlignment="1">
      <alignment horizontal="left" vertical="center" indent="1"/>
    </xf>
    <xf numFmtId="6" fontId="36" fillId="0" borderId="34" xfId="3" applyNumberFormat="1" applyFont="1" applyBorder="1" applyAlignment="1">
      <alignment horizontal="left" vertical="center" indent="1"/>
    </xf>
    <xf numFmtId="49" fontId="42" fillId="0" borderId="0" xfId="3" applyNumberFormat="1" applyFont="1" applyBorder="1" applyAlignment="1">
      <alignment horizontal="left" vertical="center" indent="2"/>
    </xf>
    <xf numFmtId="49" fontId="30" fillId="0" borderId="0" xfId="3" applyNumberFormat="1" applyFont="1" applyBorder="1" applyAlignment="1">
      <alignment horizontal="left" vertical="center" indent="2"/>
    </xf>
    <xf numFmtId="0" fontId="23" fillId="0" borderId="30" xfId="3" applyFont="1" applyBorder="1" applyAlignment="1">
      <alignment horizontal="center" vertical="center"/>
    </xf>
    <xf numFmtId="0" fontId="23" fillId="0" borderId="34" xfId="3" applyFont="1" applyBorder="1" applyAlignment="1">
      <alignment horizontal="center" vertical="center"/>
    </xf>
    <xf numFmtId="0" fontId="23" fillId="0" borderId="29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33" xfId="3" applyFont="1" applyBorder="1" applyAlignment="1">
      <alignment horizontal="center" vertical="center"/>
    </xf>
    <xf numFmtId="0" fontId="36" fillId="0" borderId="39" xfId="3" applyFont="1" applyBorder="1" applyAlignment="1">
      <alignment horizontal="center" vertical="center" wrapText="1"/>
    </xf>
    <xf numFmtId="0" fontId="36" fillId="0" borderId="20" xfId="3" applyFont="1" applyBorder="1" applyAlignment="1">
      <alignment horizontal="center" vertical="center" wrapText="1"/>
    </xf>
    <xf numFmtId="0" fontId="36" fillId="0" borderId="40" xfId="3" applyFont="1" applyBorder="1" applyAlignment="1">
      <alignment horizontal="center" vertical="center" wrapText="1"/>
    </xf>
    <xf numFmtId="192" fontId="36" fillId="0" borderId="20" xfId="3" applyNumberFormat="1" applyFont="1" applyBorder="1" applyAlignment="1">
      <alignment horizontal="right" vertical="center" indent="1" shrinkToFit="1"/>
    </xf>
    <xf numFmtId="192" fontId="36" fillId="0" borderId="41" xfId="3" applyNumberFormat="1" applyFont="1" applyBorder="1" applyAlignment="1">
      <alignment horizontal="right" vertical="center" indent="1" shrinkToFit="1"/>
    </xf>
    <xf numFmtId="6" fontId="36" fillId="0" borderId="13" xfId="3" applyNumberFormat="1" applyFont="1" applyBorder="1" applyAlignment="1">
      <alignment horizontal="left" vertical="center" indent="1"/>
    </xf>
    <xf numFmtId="6" fontId="36" fillId="0" borderId="42" xfId="3" applyNumberFormat="1" applyFont="1" applyBorder="1" applyAlignment="1">
      <alignment horizontal="left" vertical="center" indent="1"/>
    </xf>
    <xf numFmtId="6" fontId="34" fillId="0" borderId="58" xfId="3" applyNumberFormat="1" applyFont="1" applyBorder="1" applyAlignment="1">
      <alignment horizontal="left" vertical="center" indent="1"/>
    </xf>
    <xf numFmtId="6" fontId="34" fillId="0" borderId="53" xfId="3" applyNumberFormat="1" applyFont="1" applyBorder="1" applyAlignment="1">
      <alignment horizontal="left" vertical="center" indent="1"/>
    </xf>
    <xf numFmtId="6" fontId="34" fillId="0" borderId="54" xfId="3" applyNumberFormat="1" applyFont="1" applyBorder="1" applyAlignment="1">
      <alignment horizontal="left" vertical="center" indent="1"/>
    </xf>
    <xf numFmtId="192" fontId="34" fillId="0" borderId="52" xfId="3" applyNumberFormat="1" applyFont="1" applyBorder="1" applyAlignment="1">
      <alignment horizontal="right" vertical="center" indent="1" shrinkToFit="1"/>
    </xf>
    <xf numFmtId="192" fontId="34" fillId="0" borderId="53" xfId="3" applyNumberFormat="1" applyFont="1" applyBorder="1" applyAlignment="1">
      <alignment horizontal="right" vertical="center" indent="1" shrinkToFit="1"/>
    </xf>
    <xf numFmtId="192" fontId="34" fillId="0" borderId="57" xfId="3" applyNumberFormat="1" applyFont="1" applyBorder="1" applyAlignment="1">
      <alignment horizontal="right" vertical="center" indent="1" shrinkToFit="1"/>
    </xf>
    <xf numFmtId="0" fontId="34" fillId="0" borderId="52" xfId="3" applyFont="1" applyBorder="1" applyAlignment="1">
      <alignment horizontal="center" vertical="center"/>
    </xf>
    <xf numFmtId="0" fontId="34" fillId="0" borderId="53" xfId="3" applyFont="1" applyBorder="1" applyAlignment="1">
      <alignment horizontal="center" vertical="center"/>
    </xf>
    <xf numFmtId="0" fontId="34" fillId="0" borderId="54" xfId="3" applyFont="1" applyBorder="1" applyAlignment="1">
      <alignment horizontal="center" vertical="center"/>
    </xf>
    <xf numFmtId="0" fontId="36" fillId="0" borderId="43" xfId="3" applyFont="1" applyBorder="1" applyAlignment="1">
      <alignment horizontal="center" vertical="center" wrapText="1"/>
    </xf>
    <xf numFmtId="0" fontId="36" fillId="0" borderId="44" xfId="3" applyFont="1" applyBorder="1" applyAlignment="1">
      <alignment horizontal="center" vertical="center" wrapText="1"/>
    </xf>
    <xf numFmtId="0" fontId="36" fillId="0" borderId="45" xfId="3" applyFont="1" applyBorder="1" applyAlignment="1">
      <alignment horizontal="center" vertical="center" wrapText="1"/>
    </xf>
    <xf numFmtId="192" fontId="36" fillId="0" borderId="44" xfId="3" applyNumberFormat="1" applyFont="1" applyBorder="1" applyAlignment="1">
      <alignment horizontal="right" vertical="center" indent="1" shrinkToFit="1"/>
    </xf>
    <xf numFmtId="192" fontId="36" fillId="0" borderId="46" xfId="3" applyNumberFormat="1" applyFont="1" applyBorder="1" applyAlignment="1">
      <alignment horizontal="right" vertical="center" indent="1" shrinkToFit="1"/>
    </xf>
    <xf numFmtId="6" fontId="36" fillId="0" borderId="47" xfId="3" applyNumberFormat="1" applyFont="1" applyBorder="1" applyAlignment="1">
      <alignment horizontal="left" vertical="center" indent="1"/>
    </xf>
    <xf numFmtId="6" fontId="36" fillId="0" borderId="48" xfId="3" applyNumberFormat="1" applyFont="1" applyBorder="1" applyAlignment="1">
      <alignment horizontal="left" vertical="center" indent="1"/>
    </xf>
    <xf numFmtId="185" fontId="16" fillId="2" borderId="13" xfId="1" applyNumberFormat="1" applyFont="1" applyFill="1" applyBorder="1" applyAlignment="1">
      <alignment horizontal="center" vertical="center"/>
    </xf>
    <xf numFmtId="41" fontId="16" fillId="2" borderId="13" xfId="1" applyNumberFormat="1" applyFont="1" applyFill="1" applyBorder="1" applyAlignment="1">
      <alignment horizontal="center" vertical="center"/>
    </xf>
    <xf numFmtId="182" fontId="16" fillId="2" borderId="13" xfId="1" applyNumberFormat="1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0" fillId="0" borderId="13" xfId="0" quotePrefix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2" fillId="0" borderId="0" xfId="0" quotePrefix="1" applyFont="1" applyAlignment="1">
      <alignment horizontal="center" vertical="center"/>
    </xf>
  </cellXfs>
  <cellStyles count="5">
    <cellStyle name="쉼표 [0] 2 2" xfId="2" xr:uid="{00000000-0005-0000-0000-000000000000}"/>
    <cellStyle name="표준" xfId="0" builtinId="0"/>
    <cellStyle name="표준 2 10" xfId="3" xr:uid="{00000000-0005-0000-0000-000002000000}"/>
    <cellStyle name="표준 2 2" xfId="1" xr:uid="{00000000-0005-0000-0000-000003000000}"/>
    <cellStyle name="표준 2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view="pageBreakPreview" zoomScaleNormal="100" zoomScaleSheetLayoutView="100" workbookViewId="0">
      <selection activeCell="B4" sqref="B4:S4"/>
    </sheetView>
  </sheetViews>
  <sheetFormatPr defaultRowHeight="16.5"/>
  <cols>
    <col min="1" max="20" width="6.375" style="150" customWidth="1"/>
  </cols>
  <sheetData>
    <row r="1" spans="1:22" s="151" customFormat="1" ht="60" customHeight="1">
      <c r="A1" s="185" t="s">
        <v>1013</v>
      </c>
      <c r="B1" s="183"/>
      <c r="C1" s="183"/>
      <c r="D1" s="186" t="s">
        <v>1014</v>
      </c>
      <c r="E1" s="187"/>
      <c r="F1" s="187"/>
      <c r="G1" s="187"/>
      <c r="H1" s="188"/>
      <c r="I1" s="125" t="s">
        <v>1015</v>
      </c>
      <c r="J1" s="183"/>
      <c r="K1" s="183"/>
      <c r="L1" s="125" t="s">
        <v>1016</v>
      </c>
      <c r="M1" s="183"/>
      <c r="N1" s="183"/>
      <c r="O1" s="125" t="s">
        <v>1017</v>
      </c>
      <c r="P1" s="183"/>
      <c r="Q1" s="183"/>
      <c r="R1" s="125" t="s">
        <v>1018</v>
      </c>
      <c r="S1" s="183"/>
      <c r="T1" s="184"/>
    </row>
    <row r="2" spans="1:22" s="150" customFormat="1" ht="12.75" customHeight="1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8"/>
    </row>
    <row r="3" spans="1:22" s="150" customFormat="1" ht="27" customHeight="1">
      <c r="A3" s="126"/>
      <c r="B3" s="129"/>
      <c r="C3" s="129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8"/>
    </row>
    <row r="4" spans="1:22" s="150" customFormat="1" ht="35.1" customHeight="1">
      <c r="A4" s="130"/>
      <c r="B4" s="171" t="s">
        <v>1021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31"/>
    </row>
    <row r="5" spans="1:22" s="150" customFormat="1" ht="19.5" customHeight="1">
      <c r="A5" s="126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28"/>
    </row>
    <row r="6" spans="1:22" s="152" customFormat="1" ht="24.95" customHeight="1">
      <c r="A6" s="132"/>
      <c r="B6" s="181" t="s">
        <v>1029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33"/>
      <c r="T6" s="137"/>
    </row>
    <row r="7" spans="1:22" s="152" customFormat="1" ht="24.95" customHeight="1">
      <c r="A7" s="132"/>
      <c r="B7" s="182" t="s">
        <v>1036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33"/>
      <c r="T7" s="137"/>
    </row>
    <row r="8" spans="1:22" s="152" customFormat="1" ht="24.95" customHeight="1">
      <c r="A8" s="132"/>
      <c r="B8" s="182" t="s">
        <v>1037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33"/>
      <c r="T8" s="137"/>
    </row>
    <row r="9" spans="1:22" s="152" customFormat="1" ht="24.95" customHeight="1">
      <c r="A9" s="132"/>
      <c r="B9" s="182" t="s">
        <v>1038</v>
      </c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33"/>
      <c r="T9" s="137"/>
    </row>
    <row r="10" spans="1:22" s="152" customFormat="1" ht="24.95" customHeight="1">
      <c r="A10" s="132"/>
      <c r="B10" s="182" t="s">
        <v>1039</v>
      </c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33"/>
      <c r="T10" s="137"/>
    </row>
    <row r="11" spans="1:22" s="152" customFormat="1" ht="24.95" customHeight="1">
      <c r="A11" s="132"/>
      <c r="B11" s="182" t="s">
        <v>1040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33"/>
      <c r="T11" s="137"/>
    </row>
    <row r="12" spans="1:22" s="152" customFormat="1" ht="29.25" customHeight="1" thickBot="1">
      <c r="A12" s="132"/>
      <c r="B12" s="133"/>
      <c r="C12" s="133"/>
      <c r="D12" s="134"/>
      <c r="E12" s="135"/>
      <c r="F12" s="127"/>
      <c r="G12" s="127"/>
      <c r="H12" s="136"/>
      <c r="I12" s="173"/>
      <c r="J12" s="173"/>
      <c r="K12" s="136"/>
      <c r="L12" s="136"/>
      <c r="M12" s="136"/>
      <c r="N12" s="136"/>
      <c r="O12" s="136"/>
      <c r="P12" s="133"/>
      <c r="Q12" s="133"/>
      <c r="R12" s="133"/>
      <c r="S12" s="133"/>
      <c r="T12" s="137"/>
    </row>
    <row r="13" spans="1:22" s="153" customFormat="1" ht="35.1" customHeight="1">
      <c r="A13" s="138"/>
      <c r="B13" s="139"/>
      <c r="C13" s="140"/>
      <c r="D13" s="174" t="s">
        <v>1012</v>
      </c>
      <c r="E13" s="175"/>
      <c r="F13" s="176"/>
      <c r="G13" s="177">
        <f>전기원가!K32</f>
        <v>-58.272727272727266</v>
      </c>
      <c r="H13" s="177"/>
      <c r="I13" s="177"/>
      <c r="J13" s="178"/>
      <c r="K13" s="179" t="e">
        <f>"(금 "&amp;NUMBERSTRING(G13,1)&amp;"원)"</f>
        <v>#NUM!</v>
      </c>
      <c r="L13" s="179"/>
      <c r="M13" s="179"/>
      <c r="N13" s="179"/>
      <c r="O13" s="179"/>
      <c r="P13" s="179"/>
      <c r="Q13" s="180"/>
      <c r="R13" s="141"/>
      <c r="S13" s="142"/>
      <c r="T13" s="143"/>
    </row>
    <row r="14" spans="1:22" s="153" customFormat="1" ht="35.1" customHeight="1">
      <c r="A14" s="138"/>
      <c r="B14" s="139"/>
      <c r="C14" s="144"/>
      <c r="D14" s="189" t="s">
        <v>1087</v>
      </c>
      <c r="E14" s="190"/>
      <c r="F14" s="191"/>
      <c r="G14" s="192">
        <f>전기원가!K33</f>
        <v>0</v>
      </c>
      <c r="H14" s="192"/>
      <c r="I14" s="192"/>
      <c r="J14" s="193"/>
      <c r="K14" s="194" t="str">
        <f t="shared" ref="K14" si="0">"(금 "&amp;NUMBERSTRING(G14,1)&amp;"원)"</f>
        <v>(금 영원)</v>
      </c>
      <c r="L14" s="194"/>
      <c r="M14" s="194"/>
      <c r="N14" s="194"/>
      <c r="O14" s="194"/>
      <c r="P14" s="194"/>
      <c r="Q14" s="195"/>
      <c r="R14" s="141"/>
      <c r="S14" s="142"/>
      <c r="T14" s="143"/>
      <c r="V14" s="154"/>
    </row>
    <row r="15" spans="1:22" s="153" customFormat="1" ht="35.1" customHeight="1">
      <c r="A15" s="138"/>
      <c r="B15" s="139"/>
      <c r="C15" s="144"/>
      <c r="D15" s="189" t="s">
        <v>1088</v>
      </c>
      <c r="E15" s="190"/>
      <c r="F15" s="191"/>
      <c r="G15" s="192">
        <f>전기원가!K34</f>
        <v>0</v>
      </c>
      <c r="H15" s="192"/>
      <c r="I15" s="192"/>
      <c r="J15" s="193"/>
      <c r="K15" s="194" t="str">
        <f t="shared" ref="K15:K16" si="1">"(금 "&amp;NUMBERSTRING(G15,1)&amp;"원)"</f>
        <v>(금 영원)</v>
      </c>
      <c r="L15" s="194"/>
      <c r="M15" s="194"/>
      <c r="N15" s="194"/>
      <c r="O15" s="194"/>
      <c r="P15" s="194"/>
      <c r="Q15" s="195"/>
      <c r="R15" s="141"/>
      <c r="S15" s="142"/>
      <c r="T15" s="143"/>
      <c r="V15" s="154"/>
    </row>
    <row r="16" spans="1:22" s="153" customFormat="1" ht="35.1" customHeight="1" thickBot="1">
      <c r="A16" s="138"/>
      <c r="B16" s="145"/>
      <c r="C16" s="144"/>
      <c r="D16" s="205" t="s">
        <v>954</v>
      </c>
      <c r="E16" s="206"/>
      <c r="F16" s="207"/>
      <c r="G16" s="208">
        <f>전기원가!K35</f>
        <v>0</v>
      </c>
      <c r="H16" s="208"/>
      <c r="I16" s="208"/>
      <c r="J16" s="209"/>
      <c r="K16" s="210" t="str">
        <f t="shared" si="1"/>
        <v>(금 영원)</v>
      </c>
      <c r="L16" s="210"/>
      <c r="M16" s="210"/>
      <c r="N16" s="210"/>
      <c r="O16" s="210"/>
      <c r="P16" s="210"/>
      <c r="Q16" s="211"/>
      <c r="R16" s="141"/>
      <c r="S16" s="142"/>
      <c r="T16" s="143"/>
    </row>
    <row r="17" spans="1:20" s="153" customFormat="1" ht="35.1" hidden="1" customHeight="1" thickBot="1">
      <c r="A17" s="138"/>
      <c r="B17" s="139"/>
      <c r="C17" s="140"/>
      <c r="D17" s="202"/>
      <c r="E17" s="203"/>
      <c r="F17" s="204"/>
      <c r="G17" s="199"/>
      <c r="H17" s="200"/>
      <c r="I17" s="200"/>
      <c r="J17" s="201"/>
      <c r="K17" s="196"/>
      <c r="L17" s="197"/>
      <c r="M17" s="197"/>
      <c r="N17" s="197"/>
      <c r="O17" s="197"/>
      <c r="P17" s="197"/>
      <c r="Q17" s="198"/>
      <c r="R17" s="141"/>
      <c r="S17" s="142"/>
      <c r="T17" s="143"/>
    </row>
    <row r="18" spans="1:20" s="150" customFormat="1" ht="35.1" customHeight="1" thickBot="1">
      <c r="A18" s="138"/>
      <c r="B18" s="139"/>
      <c r="C18" s="140"/>
      <c r="D18" s="164" t="s">
        <v>1019</v>
      </c>
      <c r="E18" s="165"/>
      <c r="F18" s="166"/>
      <c r="G18" s="167">
        <f>G13+G14+G15+G16+G17</f>
        <v>-58.272727272727266</v>
      </c>
      <c r="H18" s="167"/>
      <c r="I18" s="167"/>
      <c r="J18" s="168"/>
      <c r="K18" s="169" t="e">
        <f>"(금 "&amp;NUMBERSTRING(G18,1)&amp;"원)"</f>
        <v>#NUM!</v>
      </c>
      <c r="L18" s="169"/>
      <c r="M18" s="169"/>
      <c r="N18" s="169"/>
      <c r="O18" s="169"/>
      <c r="P18" s="169"/>
      <c r="Q18" s="170"/>
      <c r="R18" s="146"/>
      <c r="S18" s="127"/>
      <c r="T18" s="128"/>
    </row>
    <row r="19" spans="1:20" s="150" customFormat="1" ht="37.5" customHeight="1" thickBot="1">
      <c r="A19" s="147"/>
      <c r="B19" s="161"/>
      <c r="C19" s="161"/>
      <c r="D19" s="161"/>
      <c r="E19" s="162"/>
      <c r="F19" s="162"/>
      <c r="G19" s="162"/>
      <c r="H19" s="162"/>
      <c r="I19" s="162"/>
      <c r="J19" s="162"/>
      <c r="K19" s="162"/>
      <c r="L19" s="162"/>
      <c r="M19" s="162"/>
      <c r="N19" s="163"/>
      <c r="O19" s="163"/>
      <c r="P19" s="163"/>
      <c r="Q19" s="163"/>
      <c r="R19" s="163"/>
      <c r="S19" s="148"/>
      <c r="T19" s="149"/>
    </row>
    <row r="20" spans="1:20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0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</row>
    <row r="22" spans="1:20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</row>
    <row r="23" spans="1:20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</row>
    <row r="24" spans="1:20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</row>
  </sheetData>
  <mergeCells count="36">
    <mergeCell ref="D14:F14"/>
    <mergeCell ref="G14:J14"/>
    <mergeCell ref="K14:Q14"/>
    <mergeCell ref="K17:Q17"/>
    <mergeCell ref="G17:J17"/>
    <mergeCell ref="D17:F17"/>
    <mergeCell ref="D15:F15"/>
    <mergeCell ref="G15:J15"/>
    <mergeCell ref="K15:Q15"/>
    <mergeCell ref="D16:F16"/>
    <mergeCell ref="G16:J16"/>
    <mergeCell ref="K16:Q16"/>
    <mergeCell ref="S1:T1"/>
    <mergeCell ref="A1:C1"/>
    <mergeCell ref="D1:H1"/>
    <mergeCell ref="J1:K1"/>
    <mergeCell ref="M1:N1"/>
    <mergeCell ref="P1:Q1"/>
    <mergeCell ref="B4:S4"/>
    <mergeCell ref="B5:S5"/>
    <mergeCell ref="I12:J12"/>
    <mergeCell ref="D13:F13"/>
    <mergeCell ref="G13:J13"/>
    <mergeCell ref="K13:Q13"/>
    <mergeCell ref="B6:R6"/>
    <mergeCell ref="B8:R8"/>
    <mergeCell ref="B9:R9"/>
    <mergeCell ref="B10:R10"/>
    <mergeCell ref="B11:R11"/>
    <mergeCell ref="B7:R7"/>
    <mergeCell ref="B19:D19"/>
    <mergeCell ref="E19:M19"/>
    <mergeCell ref="N19:R19"/>
    <mergeCell ref="D18:F18"/>
    <mergeCell ref="G18:J18"/>
    <mergeCell ref="K18:Q18"/>
  </mergeCells>
  <phoneticPr fontId="1" type="noConversion"/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P46"/>
  <sheetViews>
    <sheetView showZeros="0" view="pageBreakPreview" zoomScale="130" zoomScaleNormal="100" zoomScaleSheetLayoutView="130" workbookViewId="0">
      <selection activeCell="A20" sqref="A20"/>
    </sheetView>
  </sheetViews>
  <sheetFormatPr defaultRowHeight="18" customHeight="1"/>
  <cols>
    <col min="1" max="1" width="19.125" style="54" customWidth="1"/>
    <col min="2" max="2" width="14.875" style="54" customWidth="1"/>
    <col min="3" max="3" width="5.25" style="54" customWidth="1"/>
    <col min="4" max="4" width="8.875" style="54" customWidth="1"/>
    <col min="5" max="5" width="7.5" style="54" customWidth="1"/>
    <col min="6" max="6" width="11.125" style="54" customWidth="1"/>
    <col min="7" max="7" width="8.625" style="54" customWidth="1"/>
    <col min="8" max="8" width="11.125" style="54" customWidth="1"/>
    <col min="9" max="9" width="8.625" style="54" customWidth="1"/>
    <col min="10" max="10" width="11.125" style="54" customWidth="1"/>
    <col min="11" max="11" width="12.75" style="54" customWidth="1"/>
    <col min="12" max="12" width="9" style="119" customWidth="1"/>
    <col min="13" max="13" width="10.75" style="54" customWidth="1"/>
    <col min="14" max="14" width="9.75" style="54" customWidth="1"/>
    <col min="15" max="15" width="9" style="54"/>
    <col min="16" max="16" width="9.75" style="54" bestFit="1" customWidth="1"/>
    <col min="17" max="17" width="9" style="54"/>
    <col min="18" max="18" width="6.75" style="54" customWidth="1"/>
    <col min="19" max="16384" width="9" style="54"/>
  </cols>
  <sheetData>
    <row r="1" spans="1:14" ht="25.9" customHeight="1">
      <c r="A1" s="50" t="s">
        <v>945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3"/>
    </row>
    <row r="2" spans="1:14" ht="17.4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7"/>
      <c r="L2" s="58"/>
    </row>
    <row r="3" spans="1:14" s="62" customFormat="1" ht="15" customHeight="1">
      <c r="A3" s="59" t="s">
        <v>946</v>
      </c>
      <c r="B3" s="60" t="s">
        <v>1022</v>
      </c>
      <c r="C3" s="61"/>
      <c r="D3" s="61"/>
      <c r="E3" s="61"/>
      <c r="F3" s="61"/>
      <c r="L3" s="63"/>
    </row>
    <row r="4" spans="1:14" s="62" customFormat="1" ht="15" customHeight="1">
      <c r="A4" s="59" t="s">
        <v>947</v>
      </c>
      <c r="B4" s="64" t="e">
        <f>"일금 "&amp;NUMBERSTRING(F4,1) &amp; "  원정"</f>
        <v>#NUM!</v>
      </c>
      <c r="C4" s="64"/>
      <c r="D4" s="64"/>
      <c r="E4" s="65" t="s">
        <v>948</v>
      </c>
      <c r="F4" s="66">
        <f>K37</f>
        <v>-58.272727272727266</v>
      </c>
      <c r="I4" s="67" t="s">
        <v>949</v>
      </c>
      <c r="J4" s="68" t="s">
        <v>1035</v>
      </c>
      <c r="K4" s="69"/>
      <c r="L4" s="63"/>
    </row>
    <row r="5" spans="1:14" s="62" customFormat="1" ht="15" customHeight="1">
      <c r="A5" s="59"/>
      <c r="D5" s="62" t="s">
        <v>950</v>
      </c>
      <c r="E5" s="65" t="s">
        <v>948</v>
      </c>
      <c r="F5" s="66">
        <f>K32</f>
        <v>-58.272727272727266</v>
      </c>
      <c r="I5" s="70" t="s">
        <v>951</v>
      </c>
      <c r="J5" s="71" t="s">
        <v>952</v>
      </c>
      <c r="K5" s="72"/>
      <c r="L5" s="63"/>
      <c r="N5" s="73"/>
    </row>
    <row r="6" spans="1:14" s="62" customFormat="1" ht="15" customHeight="1">
      <c r="A6" s="59"/>
      <c r="D6" s="62" t="s">
        <v>953</v>
      </c>
      <c r="E6" s="65" t="s">
        <v>948</v>
      </c>
      <c r="F6" s="66">
        <f>K33+K34</f>
        <v>0</v>
      </c>
      <c r="L6" s="63"/>
    </row>
    <row r="7" spans="1:14" s="62" customFormat="1" ht="15" customHeight="1">
      <c r="A7" s="74"/>
      <c r="B7" s="75"/>
      <c r="C7" s="75"/>
      <c r="D7" s="61" t="s">
        <v>954</v>
      </c>
      <c r="E7" s="65" t="s">
        <v>948</v>
      </c>
      <c r="F7" s="66">
        <f>K35</f>
        <v>0</v>
      </c>
      <c r="G7" s="61"/>
      <c r="H7" s="61"/>
      <c r="I7" s="61"/>
      <c r="J7" s="61"/>
      <c r="K7" s="61"/>
      <c r="L7" s="76"/>
    </row>
    <row r="8" spans="1:14" s="62" customFormat="1" ht="15" customHeight="1">
      <c r="A8" s="213" t="s">
        <v>955</v>
      </c>
      <c r="B8" s="213" t="s">
        <v>956</v>
      </c>
      <c r="C8" s="213" t="s">
        <v>957</v>
      </c>
      <c r="D8" s="214" t="s">
        <v>958</v>
      </c>
      <c r="E8" s="77" t="s">
        <v>959</v>
      </c>
      <c r="F8" s="77"/>
      <c r="G8" s="77" t="s">
        <v>960</v>
      </c>
      <c r="H8" s="77"/>
      <c r="I8" s="77" t="s">
        <v>961</v>
      </c>
      <c r="J8" s="77"/>
      <c r="K8" s="214" t="s">
        <v>873</v>
      </c>
      <c r="L8" s="212" t="s">
        <v>962</v>
      </c>
    </row>
    <row r="9" spans="1:14" s="62" customFormat="1" ht="15" customHeight="1">
      <c r="A9" s="213"/>
      <c r="B9" s="213"/>
      <c r="C9" s="213"/>
      <c r="D9" s="214"/>
      <c r="E9" s="77" t="s">
        <v>6</v>
      </c>
      <c r="F9" s="77" t="s">
        <v>7</v>
      </c>
      <c r="G9" s="77" t="s">
        <v>6</v>
      </c>
      <c r="H9" s="77" t="s">
        <v>7</v>
      </c>
      <c r="I9" s="77" t="s">
        <v>6</v>
      </c>
      <c r="J9" s="77" t="s">
        <v>7</v>
      </c>
      <c r="K9" s="214"/>
      <c r="L9" s="212"/>
    </row>
    <row r="10" spans="1:14" s="62" customFormat="1" ht="15" customHeight="1">
      <c r="A10" s="78" t="s">
        <v>963</v>
      </c>
      <c r="B10" s="79"/>
      <c r="C10" s="80" t="s">
        <v>262</v>
      </c>
      <c r="D10" s="81">
        <v>1</v>
      </c>
      <c r="E10" s="82"/>
      <c r="F10" s="82">
        <f>공종별집계표!F6</f>
        <v>0</v>
      </c>
      <c r="G10" s="82"/>
      <c r="H10" s="82">
        <f>공종별집계표!H6</f>
        <v>0</v>
      </c>
      <c r="I10" s="82"/>
      <c r="J10" s="82">
        <f>공종별집계표!J6</f>
        <v>0</v>
      </c>
      <c r="K10" s="83">
        <f>F10+H10+J10</f>
        <v>0</v>
      </c>
      <c r="L10" s="84"/>
      <c r="M10" s="73"/>
    </row>
    <row r="11" spans="1:14" s="62" customFormat="1" ht="15" customHeight="1">
      <c r="A11" s="85" t="s">
        <v>964</v>
      </c>
      <c r="B11" s="85" t="s">
        <v>965</v>
      </c>
      <c r="C11" s="80" t="s">
        <v>966</v>
      </c>
      <c r="D11" s="86">
        <v>19.100000000000001</v>
      </c>
      <c r="E11" s="82"/>
      <c r="F11" s="87"/>
      <c r="G11" s="82"/>
      <c r="H11" s="82"/>
      <c r="I11" s="82"/>
      <c r="J11" s="82"/>
      <c r="K11" s="88">
        <f>INT(H10*D11%)</f>
        <v>0</v>
      </c>
      <c r="L11" s="82"/>
    </row>
    <row r="12" spans="1:14" s="62" customFormat="1" ht="15" customHeight="1">
      <c r="A12" s="85" t="s">
        <v>967</v>
      </c>
      <c r="B12" s="85" t="s">
        <v>968</v>
      </c>
      <c r="C12" s="80" t="s">
        <v>966</v>
      </c>
      <c r="D12" s="89">
        <v>6.0000000000000001E-3</v>
      </c>
      <c r="E12" s="82"/>
      <c r="F12" s="87"/>
      <c r="G12" s="82"/>
      <c r="H12" s="82"/>
      <c r="I12" s="82"/>
      <c r="J12" s="82"/>
      <c r="K12" s="88">
        <f>INT((K11+H10)*D12%)</f>
        <v>0</v>
      </c>
      <c r="L12" s="82"/>
    </row>
    <row r="13" spans="1:14" s="62" customFormat="1" ht="15" customHeight="1">
      <c r="A13" s="85" t="s">
        <v>969</v>
      </c>
      <c r="B13" s="85" t="s">
        <v>968</v>
      </c>
      <c r="C13" s="80" t="s">
        <v>966</v>
      </c>
      <c r="D13" s="90">
        <v>0.09</v>
      </c>
      <c r="E13" s="82"/>
      <c r="F13" s="87"/>
      <c r="G13" s="82"/>
      <c r="H13" s="82"/>
      <c r="I13" s="82"/>
      <c r="J13" s="82"/>
      <c r="K13" s="88">
        <f>INT((K11+H10)*D13%)</f>
        <v>0</v>
      </c>
      <c r="L13" s="82"/>
    </row>
    <row r="14" spans="1:14" s="62" customFormat="1" ht="15" customHeight="1">
      <c r="A14" s="85" t="s">
        <v>970</v>
      </c>
      <c r="B14" s="85" t="s">
        <v>968</v>
      </c>
      <c r="C14" s="80" t="s">
        <v>966</v>
      </c>
      <c r="D14" s="90">
        <v>3.56</v>
      </c>
      <c r="E14" s="82"/>
      <c r="F14" s="82"/>
      <c r="G14" s="82"/>
      <c r="H14" s="82"/>
      <c r="I14" s="82"/>
      <c r="J14" s="82"/>
      <c r="K14" s="88">
        <f>INT((K11+H10)*D14%)</f>
        <v>0</v>
      </c>
      <c r="L14" s="82"/>
    </row>
    <row r="15" spans="1:14" s="62" customFormat="1" ht="15" customHeight="1">
      <c r="A15" s="85" t="s">
        <v>971</v>
      </c>
      <c r="B15" s="85" t="s">
        <v>968</v>
      </c>
      <c r="C15" s="80" t="s">
        <v>966</v>
      </c>
      <c r="D15" s="86">
        <v>1.01</v>
      </c>
      <c r="E15" s="82"/>
      <c r="F15" s="82"/>
      <c r="G15" s="82"/>
      <c r="H15" s="82"/>
      <c r="I15" s="82"/>
      <c r="J15" s="82"/>
      <c r="K15" s="88">
        <f>INT((K11+H10)*D15%)</f>
        <v>0</v>
      </c>
      <c r="L15" s="82"/>
    </row>
    <row r="16" spans="1:14" s="62" customFormat="1" ht="15" customHeight="1">
      <c r="A16" s="85" t="s">
        <v>972</v>
      </c>
      <c r="B16" s="85" t="s">
        <v>973</v>
      </c>
      <c r="C16" s="80" t="s">
        <v>974</v>
      </c>
      <c r="D16" s="86">
        <v>3.5950000000000002</v>
      </c>
      <c r="E16" s="82"/>
      <c r="F16" s="82"/>
      <c r="G16" s="82"/>
      <c r="H16" s="82"/>
      <c r="I16" s="82"/>
      <c r="J16" s="82"/>
      <c r="K16" s="88">
        <f>INT(H10*D16%)</f>
        <v>0</v>
      </c>
      <c r="L16" s="82"/>
    </row>
    <row r="17" spans="1:16" s="62" customFormat="1" ht="15" customHeight="1">
      <c r="A17" s="85" t="s">
        <v>975</v>
      </c>
      <c r="B17" s="85" t="s">
        <v>973</v>
      </c>
      <c r="C17" s="80" t="s">
        <v>974</v>
      </c>
      <c r="D17" s="86">
        <v>4.75</v>
      </c>
      <c r="E17" s="82"/>
      <c r="F17" s="82"/>
      <c r="G17" s="82"/>
      <c r="H17" s="82"/>
      <c r="I17" s="82"/>
      <c r="J17" s="82"/>
      <c r="K17" s="88">
        <f>INT(H10*D17%)</f>
        <v>0</v>
      </c>
      <c r="L17" s="82"/>
      <c r="M17" s="62" t="s">
        <v>976</v>
      </c>
    </row>
    <row r="18" spans="1:16" s="62" customFormat="1" ht="15" customHeight="1">
      <c r="A18" s="85" t="s">
        <v>977</v>
      </c>
      <c r="B18" s="91" t="s">
        <v>972</v>
      </c>
      <c r="C18" s="80" t="s">
        <v>974</v>
      </c>
      <c r="D18" s="92">
        <v>13.14</v>
      </c>
      <c r="E18" s="93"/>
      <c r="F18" s="93"/>
      <c r="G18" s="93"/>
      <c r="H18" s="93"/>
      <c r="I18" s="93"/>
      <c r="J18" s="94"/>
      <c r="K18" s="95">
        <f>INT(K16*D18%)</f>
        <v>0</v>
      </c>
      <c r="L18" s="82"/>
    </row>
    <row r="19" spans="1:16" s="62" customFormat="1" ht="15" customHeight="1" thickBot="1">
      <c r="A19" s="85" t="s">
        <v>978</v>
      </c>
      <c r="B19" s="91" t="s">
        <v>979</v>
      </c>
      <c r="C19" s="80" t="s">
        <v>980</v>
      </c>
      <c r="D19" s="92">
        <v>2.2999999999999998</v>
      </c>
      <c r="E19" s="93"/>
      <c r="F19" s="93"/>
      <c r="G19" s="93"/>
      <c r="H19" s="93"/>
      <c r="I19" s="93"/>
      <c r="J19" s="94"/>
      <c r="K19" s="95">
        <f>INT(D19*H10%)</f>
        <v>0</v>
      </c>
      <c r="L19" s="82"/>
    </row>
    <row r="20" spans="1:16" s="62" customFormat="1" ht="15" customHeight="1" thickBot="1">
      <c r="A20" s="85" t="s">
        <v>981</v>
      </c>
      <c r="B20" s="85" t="s">
        <v>982</v>
      </c>
      <c r="C20" s="80" t="s">
        <v>966</v>
      </c>
      <c r="D20" s="86">
        <v>2.0699999999999998</v>
      </c>
      <c r="E20" s="96"/>
      <c r="F20" s="82"/>
      <c r="G20" s="82"/>
      <c r="H20" s="82"/>
      <c r="I20" s="82"/>
      <c r="J20" s="82"/>
      <c r="K20" s="88">
        <f>M20</f>
        <v>0</v>
      </c>
      <c r="L20" s="97" t="s">
        <v>983</v>
      </c>
      <c r="M20" s="98">
        <f>INT((F10+H10))*1.2*D20%</f>
        <v>0</v>
      </c>
    </row>
    <row r="21" spans="1:16" s="62" customFormat="1" ht="15" customHeight="1" thickBot="1">
      <c r="A21" s="85"/>
      <c r="B21" s="85" t="s">
        <v>984</v>
      </c>
      <c r="C21" s="80" t="s">
        <v>966</v>
      </c>
      <c r="D21" s="86">
        <v>2.0699999999999998</v>
      </c>
      <c r="E21" s="82"/>
      <c r="F21" s="82"/>
      <c r="G21" s="82"/>
      <c r="H21" s="82"/>
      <c r="I21" s="82"/>
      <c r="J21" s="82"/>
      <c r="K21" s="88">
        <f>M21</f>
        <v>0</v>
      </c>
      <c r="L21" s="97"/>
      <c r="M21" s="99">
        <f>INT((F10+H10+K34+K33)*D21%)</f>
        <v>0</v>
      </c>
    </row>
    <row r="22" spans="1:16" s="62" customFormat="1" ht="15" customHeight="1">
      <c r="A22" s="85" t="s">
        <v>985</v>
      </c>
      <c r="B22" s="85" t="s">
        <v>986</v>
      </c>
      <c r="C22" s="80" t="s">
        <v>966</v>
      </c>
      <c r="D22" s="86">
        <v>5.5</v>
      </c>
      <c r="E22" s="82"/>
      <c r="F22" s="82"/>
      <c r="G22" s="82"/>
      <c r="H22" s="82"/>
      <c r="I22" s="82"/>
      <c r="J22" s="82"/>
      <c r="K22" s="88">
        <f>INT((F10+H10+K11)*D22%)</f>
        <v>0</v>
      </c>
      <c r="L22" s="82"/>
    </row>
    <row r="23" spans="1:16" s="62" customFormat="1" ht="15" customHeight="1">
      <c r="A23" s="85" t="s">
        <v>987</v>
      </c>
      <c r="B23" s="85" t="s">
        <v>988</v>
      </c>
      <c r="C23" s="80" t="s">
        <v>974</v>
      </c>
      <c r="D23" s="100"/>
      <c r="E23" s="82"/>
      <c r="F23" s="82"/>
      <c r="G23" s="82"/>
      <c r="H23" s="82"/>
      <c r="I23" s="82"/>
      <c r="J23" s="82"/>
      <c r="K23" s="88"/>
      <c r="L23" s="82"/>
    </row>
    <row r="24" spans="1:16" s="62" customFormat="1" ht="15" customHeight="1">
      <c r="A24" s="85" t="s">
        <v>989</v>
      </c>
      <c r="B24" s="85"/>
      <c r="C24" s="80"/>
      <c r="D24" s="100"/>
      <c r="E24" s="82"/>
      <c r="F24" s="82"/>
      <c r="G24" s="82"/>
      <c r="H24" s="82"/>
      <c r="I24" s="82"/>
      <c r="J24" s="82"/>
      <c r="K24" s="88">
        <f>SUM(K10:K23)-K21</f>
        <v>0</v>
      </c>
      <c r="L24" s="82"/>
    </row>
    <row r="25" spans="1:16" s="62" customFormat="1" ht="15" customHeight="1">
      <c r="A25" s="85" t="s">
        <v>990</v>
      </c>
      <c r="B25" s="85" t="s">
        <v>991</v>
      </c>
      <c r="C25" s="80" t="s">
        <v>966</v>
      </c>
      <c r="D25" s="100">
        <v>8</v>
      </c>
      <c r="E25" s="82"/>
      <c r="F25" s="82"/>
      <c r="G25" s="82"/>
      <c r="H25" s="82"/>
      <c r="I25" s="82"/>
      <c r="J25" s="82"/>
      <c r="K25" s="88">
        <f>INT(K24*D25%)</f>
        <v>0</v>
      </c>
      <c r="L25" s="82"/>
    </row>
    <row r="26" spans="1:16" s="62" customFormat="1" ht="15" customHeight="1">
      <c r="A26" s="85" t="s">
        <v>992</v>
      </c>
      <c r="B26" s="85"/>
      <c r="C26" s="80"/>
      <c r="D26" s="101"/>
      <c r="E26" s="82"/>
      <c r="F26" s="82"/>
      <c r="G26" s="82"/>
      <c r="H26" s="82"/>
      <c r="I26" s="82"/>
      <c r="J26" s="82"/>
      <c r="K26" s="95">
        <f>SUM(K24:K25)</f>
        <v>0</v>
      </c>
      <c r="L26" s="82"/>
      <c r="P26" s="73"/>
    </row>
    <row r="27" spans="1:16" s="62" customFormat="1" ht="15" customHeight="1">
      <c r="A27" s="85" t="s">
        <v>993</v>
      </c>
      <c r="B27" s="85" t="s">
        <v>994</v>
      </c>
      <c r="C27" s="80" t="s">
        <v>966</v>
      </c>
      <c r="D27" s="100">
        <v>15</v>
      </c>
      <c r="E27" s="82"/>
      <c r="F27" s="82"/>
      <c r="G27" s="82"/>
      <c r="H27" s="82"/>
      <c r="I27" s="82"/>
      <c r="J27" s="82"/>
      <c r="K27" s="88">
        <f>INT((K26-F10)*D27%)-57.5/1.1</f>
        <v>-52.272727272727266</v>
      </c>
      <c r="L27" s="82"/>
    </row>
    <row r="28" spans="1:16" s="62" customFormat="1" ht="15" customHeight="1">
      <c r="A28" s="85" t="s">
        <v>992</v>
      </c>
      <c r="B28" s="85"/>
      <c r="C28" s="80"/>
      <c r="D28" s="101"/>
      <c r="E28" s="82"/>
      <c r="F28" s="82"/>
      <c r="G28" s="82"/>
      <c r="H28" s="82"/>
      <c r="I28" s="82"/>
      <c r="J28" s="82"/>
      <c r="K28" s="95">
        <f>SUM(K26:K27)</f>
        <v>-52.272727272727266</v>
      </c>
      <c r="L28" s="82"/>
    </row>
    <row r="29" spans="1:16" s="62" customFormat="1" ht="15" customHeight="1">
      <c r="A29" s="85" t="s">
        <v>995</v>
      </c>
      <c r="B29" s="85" t="s">
        <v>996</v>
      </c>
      <c r="C29" s="80" t="s">
        <v>966</v>
      </c>
      <c r="D29" s="100">
        <v>0.26477000000000001</v>
      </c>
      <c r="E29" s="82"/>
      <c r="F29" s="82" t="s">
        <v>997</v>
      </c>
      <c r="G29" s="82"/>
      <c r="H29" s="82"/>
      <c r="I29" s="82"/>
      <c r="J29" s="82"/>
      <c r="K29" s="88">
        <f>TRUNC((K28+K34+K33)*D29%, -2)</f>
        <v>0</v>
      </c>
      <c r="L29" s="82"/>
    </row>
    <row r="30" spans="1:16" s="62" customFormat="1" ht="15" customHeight="1">
      <c r="A30" s="85" t="s">
        <v>989</v>
      </c>
      <c r="B30" s="85"/>
      <c r="C30" s="80"/>
      <c r="D30" s="100"/>
      <c r="E30" s="82"/>
      <c r="F30" s="82"/>
      <c r="G30" s="82"/>
      <c r="H30" s="82"/>
      <c r="I30" s="82"/>
      <c r="J30" s="82"/>
      <c r="K30" s="95">
        <f>SUM(K28:K29)</f>
        <v>-52.272727272727266</v>
      </c>
      <c r="L30" s="82"/>
    </row>
    <row r="31" spans="1:16" s="62" customFormat="1" ht="15" customHeight="1">
      <c r="A31" s="85" t="s">
        <v>998</v>
      </c>
      <c r="B31" s="85"/>
      <c r="C31" s="80" t="s">
        <v>966</v>
      </c>
      <c r="D31" s="100">
        <v>10</v>
      </c>
      <c r="E31" s="82"/>
      <c r="F31" s="82"/>
      <c r="G31" s="82"/>
      <c r="H31" s="82"/>
      <c r="I31" s="82"/>
      <c r="J31" s="82"/>
      <c r="K31" s="88">
        <f>INT(K30*D31%)</f>
        <v>-6</v>
      </c>
      <c r="L31" s="82"/>
    </row>
    <row r="32" spans="1:16" s="62" customFormat="1" ht="15" customHeight="1">
      <c r="A32" s="102" t="s">
        <v>999</v>
      </c>
      <c r="B32" s="103"/>
      <c r="C32" s="104"/>
      <c r="D32" s="105"/>
      <c r="E32" s="106"/>
      <c r="F32" s="106"/>
      <c r="G32" s="106"/>
      <c r="H32" s="106"/>
      <c r="I32" s="106"/>
      <c r="J32" s="106"/>
      <c r="K32" s="107">
        <f>K30+K31</f>
        <v>-58.272727272727266</v>
      </c>
      <c r="L32" s="106"/>
    </row>
    <row r="33" spans="1:13" s="62" customFormat="1" ht="15" customHeight="1">
      <c r="A33" s="85" t="s">
        <v>1084</v>
      </c>
      <c r="B33" s="108" t="s">
        <v>1085</v>
      </c>
      <c r="C33" s="109"/>
      <c r="D33" s="100"/>
      <c r="E33" s="82"/>
      <c r="F33" s="82"/>
      <c r="G33" s="82"/>
      <c r="H33" s="82"/>
      <c r="I33" s="82"/>
      <c r="J33" s="94"/>
      <c r="K33" s="95">
        <f>공종별집계표!L13</f>
        <v>0</v>
      </c>
      <c r="L33" s="82"/>
      <c r="M33" s="110"/>
    </row>
    <row r="34" spans="1:13" s="62" customFormat="1" ht="15" customHeight="1">
      <c r="A34" s="85" t="s">
        <v>1086</v>
      </c>
      <c r="B34" s="108" t="s">
        <v>1085</v>
      </c>
      <c r="C34" s="109"/>
      <c r="D34" s="100"/>
      <c r="E34" s="82"/>
      <c r="F34" s="82"/>
      <c r="G34" s="82"/>
      <c r="H34" s="82"/>
      <c r="I34" s="82"/>
      <c r="J34" s="94"/>
      <c r="K34" s="95">
        <f>공종별집계표!L14</f>
        <v>0</v>
      </c>
      <c r="L34" s="82"/>
      <c r="M34" s="110"/>
    </row>
    <row r="35" spans="1:13" s="62" customFormat="1" ht="15" customHeight="1">
      <c r="A35" s="85" t="s">
        <v>1000</v>
      </c>
      <c r="B35" s="108"/>
      <c r="C35" s="109"/>
      <c r="D35" s="100"/>
      <c r="E35" s="82"/>
      <c r="F35" s="82"/>
      <c r="G35" s="82"/>
      <c r="H35" s="82"/>
      <c r="I35" s="82"/>
      <c r="J35" s="94"/>
      <c r="K35" s="95">
        <f>공종별집계표!L15</f>
        <v>0</v>
      </c>
      <c r="L35" s="82"/>
      <c r="M35" s="110"/>
    </row>
    <row r="36" spans="1:13" s="62" customFormat="1" ht="15" hidden="1" customHeight="1">
      <c r="A36" s="85"/>
      <c r="B36" s="111"/>
      <c r="C36" s="109"/>
      <c r="D36" s="100"/>
      <c r="E36" s="82"/>
      <c r="F36" s="82"/>
      <c r="G36" s="82"/>
      <c r="H36" s="82"/>
      <c r="I36" s="82"/>
      <c r="J36" s="94"/>
      <c r="K36" s="95"/>
      <c r="L36" s="82"/>
    </row>
    <row r="37" spans="1:13" s="62" customFormat="1" ht="15" customHeight="1">
      <c r="A37" s="112" t="s">
        <v>1001</v>
      </c>
      <c r="B37" s="113"/>
      <c r="C37" s="114"/>
      <c r="D37" s="115"/>
      <c r="E37" s="116"/>
      <c r="F37" s="116"/>
      <c r="G37" s="116"/>
      <c r="H37" s="116"/>
      <c r="I37" s="116"/>
      <c r="J37" s="117"/>
      <c r="K37" s="118">
        <f>SUM(K32:K36)</f>
        <v>-58.272727272727266</v>
      </c>
      <c r="L37" s="116"/>
    </row>
    <row r="38" spans="1:13" ht="18" customHeight="1">
      <c r="K38" s="119">
        <f>K37-전기원가!$K$37</f>
        <v>0</v>
      </c>
    </row>
    <row r="40" spans="1:13" ht="18" customHeight="1">
      <c r="K40" s="119"/>
    </row>
    <row r="41" spans="1:13" ht="18" customHeight="1">
      <c r="K41" s="119"/>
    </row>
    <row r="42" spans="1:13" ht="18" customHeight="1">
      <c r="K42" s="119"/>
    </row>
    <row r="45" spans="1:13" ht="18" customHeight="1">
      <c r="K45" s="119"/>
    </row>
    <row r="46" spans="1:13" ht="18" customHeight="1">
      <c r="K46" s="119"/>
    </row>
  </sheetData>
  <mergeCells count="6">
    <mergeCell ref="L8:L9"/>
    <mergeCell ref="A8:A9"/>
    <mergeCell ref="B8:B9"/>
    <mergeCell ref="C8:C9"/>
    <mergeCell ref="D8:D9"/>
    <mergeCell ref="K8:K9"/>
  </mergeCells>
  <phoneticPr fontId="1" type="noConversion"/>
  <printOptions gridLinesSet="0"/>
  <pageMargins left="0.94488188976377963" right="0.19685039370078741" top="0.78740157480314965" bottom="0.31496062992125984" header="0.47244094488188981" footer="0.23622047244094491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7"/>
  <sheetViews>
    <sheetView view="pageBreakPreview" zoomScaleNormal="100" zoomScaleSheetLayoutView="100" workbookViewId="0">
      <selection activeCell="F6" sqref="F6"/>
    </sheetView>
  </sheetViews>
  <sheetFormatPr defaultRowHeight="16.5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0" ht="30" customHeight="1">
      <c r="A2" s="6" t="s">
        <v>1023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20" ht="30" customHeight="1">
      <c r="A3" s="216" t="s">
        <v>1</v>
      </c>
      <c r="B3" s="216" t="s">
        <v>2</v>
      </c>
      <c r="C3" s="216" t="s">
        <v>3</v>
      </c>
      <c r="D3" s="216" t="s">
        <v>4</v>
      </c>
      <c r="E3" s="216" t="s">
        <v>5</v>
      </c>
      <c r="F3" s="216"/>
      <c r="G3" s="216" t="s">
        <v>8</v>
      </c>
      <c r="H3" s="216"/>
      <c r="I3" s="216" t="s">
        <v>9</v>
      </c>
      <c r="J3" s="216"/>
      <c r="K3" s="216" t="s">
        <v>10</v>
      </c>
      <c r="L3" s="216"/>
      <c r="M3" s="216" t="s">
        <v>11</v>
      </c>
      <c r="N3" s="215" t="s">
        <v>12</v>
      </c>
      <c r="O3" s="215" t="s">
        <v>13</v>
      </c>
      <c r="P3" s="215" t="s">
        <v>14</v>
      </c>
      <c r="Q3" s="215" t="s">
        <v>15</v>
      </c>
      <c r="R3" s="215" t="s">
        <v>16</v>
      </c>
      <c r="S3" s="215" t="s">
        <v>17</v>
      </c>
      <c r="T3" s="215" t="s">
        <v>18</v>
      </c>
    </row>
    <row r="4" spans="1:20" ht="30" customHeight="1">
      <c r="A4" s="217"/>
      <c r="B4" s="217"/>
      <c r="C4" s="217"/>
      <c r="D4" s="217"/>
      <c r="E4" s="14" t="s">
        <v>6</v>
      </c>
      <c r="F4" s="14" t="s">
        <v>7</v>
      </c>
      <c r="G4" s="14" t="s">
        <v>6</v>
      </c>
      <c r="H4" s="14" t="s">
        <v>7</v>
      </c>
      <c r="I4" s="14" t="s">
        <v>6</v>
      </c>
      <c r="J4" s="14" t="s">
        <v>7</v>
      </c>
      <c r="K4" s="14" t="s">
        <v>6</v>
      </c>
      <c r="L4" s="14" t="s">
        <v>7</v>
      </c>
      <c r="M4" s="217"/>
      <c r="N4" s="215"/>
      <c r="O4" s="215"/>
      <c r="P4" s="215"/>
      <c r="Q4" s="215"/>
      <c r="R4" s="215"/>
      <c r="S4" s="215"/>
      <c r="T4" s="215"/>
    </row>
    <row r="5" spans="1:20" ht="30" customHeight="1">
      <c r="A5" s="15" t="s">
        <v>1024</v>
      </c>
      <c r="B5" s="15" t="s">
        <v>50</v>
      </c>
      <c r="C5" s="15" t="s">
        <v>50</v>
      </c>
      <c r="D5" s="16">
        <v>1</v>
      </c>
      <c r="E5" s="17">
        <f>F6+F12+F15</f>
        <v>0</v>
      </c>
      <c r="F5" s="17">
        <f t="shared" ref="F5:F15" si="0">E5*D5</f>
        <v>0</v>
      </c>
      <c r="G5" s="17">
        <f>H6+H12+H15</f>
        <v>0</v>
      </c>
      <c r="H5" s="17">
        <f t="shared" ref="H5:H15" si="1">G5*D5</f>
        <v>0</v>
      </c>
      <c r="I5" s="17">
        <f>J6+J12+J15</f>
        <v>0</v>
      </c>
      <c r="J5" s="17">
        <f t="shared" ref="J5:J15" si="2">I5*D5</f>
        <v>0</v>
      </c>
      <c r="K5" s="17">
        <f t="shared" ref="K5:K15" si="3">E5+G5+I5</f>
        <v>0</v>
      </c>
      <c r="L5" s="17">
        <f t="shared" ref="L5:L15" si="4">F5+H5+J5</f>
        <v>0</v>
      </c>
      <c r="M5" s="15" t="s">
        <v>50</v>
      </c>
      <c r="N5" s="2" t="s">
        <v>51</v>
      </c>
      <c r="O5" s="2" t="s">
        <v>50</v>
      </c>
      <c r="P5" s="2" t="s">
        <v>50</v>
      </c>
      <c r="Q5" s="2" t="s">
        <v>50</v>
      </c>
      <c r="R5" s="3">
        <v>1</v>
      </c>
      <c r="S5" s="2" t="s">
        <v>50</v>
      </c>
      <c r="T5" s="11"/>
    </row>
    <row r="6" spans="1:20" ht="30" customHeight="1">
      <c r="A6" s="15" t="s">
        <v>52</v>
      </c>
      <c r="B6" s="15" t="s">
        <v>50</v>
      </c>
      <c r="C6" s="15" t="s">
        <v>50</v>
      </c>
      <c r="D6" s="16">
        <v>1</v>
      </c>
      <c r="E6" s="17">
        <f>F7+F8+F9+F10+F11</f>
        <v>0</v>
      </c>
      <c r="F6" s="17">
        <f t="shared" si="0"/>
        <v>0</v>
      </c>
      <c r="G6" s="17">
        <f>H7+H8+H9+H10+H11</f>
        <v>0</v>
      </c>
      <c r="H6" s="17">
        <f t="shared" si="1"/>
        <v>0</v>
      </c>
      <c r="I6" s="17">
        <f>J7+J8+J9+J10+J11</f>
        <v>0</v>
      </c>
      <c r="J6" s="17">
        <f t="shared" si="2"/>
        <v>0</v>
      </c>
      <c r="K6" s="17">
        <f t="shared" si="3"/>
        <v>0</v>
      </c>
      <c r="L6" s="17">
        <f t="shared" si="4"/>
        <v>0</v>
      </c>
      <c r="M6" s="15" t="s">
        <v>50</v>
      </c>
      <c r="N6" s="2" t="s">
        <v>53</v>
      </c>
      <c r="O6" s="2" t="s">
        <v>50</v>
      </c>
      <c r="P6" s="2" t="s">
        <v>51</v>
      </c>
      <c r="Q6" s="2" t="s">
        <v>50</v>
      </c>
      <c r="R6" s="3">
        <v>2</v>
      </c>
      <c r="S6" s="2" t="s">
        <v>50</v>
      </c>
      <c r="T6" s="11"/>
    </row>
    <row r="7" spans="1:20" ht="30" customHeight="1">
      <c r="A7" s="15" t="s">
        <v>54</v>
      </c>
      <c r="B7" s="15" t="s">
        <v>50</v>
      </c>
      <c r="C7" s="15" t="s">
        <v>50</v>
      </c>
      <c r="D7" s="16">
        <v>1</v>
      </c>
      <c r="E7" s="17">
        <f>공종별내역서!F27</f>
        <v>0</v>
      </c>
      <c r="F7" s="17">
        <f t="shared" si="0"/>
        <v>0</v>
      </c>
      <c r="G7" s="17">
        <f>공종별내역서!H27</f>
        <v>0</v>
      </c>
      <c r="H7" s="17">
        <f t="shared" si="1"/>
        <v>0</v>
      </c>
      <c r="I7" s="17">
        <f>공종별내역서!J27</f>
        <v>0</v>
      </c>
      <c r="J7" s="17">
        <f t="shared" si="2"/>
        <v>0</v>
      </c>
      <c r="K7" s="17">
        <f t="shared" si="3"/>
        <v>0</v>
      </c>
      <c r="L7" s="17">
        <f t="shared" si="4"/>
        <v>0</v>
      </c>
      <c r="M7" s="15" t="s">
        <v>50</v>
      </c>
      <c r="N7" s="2" t="s">
        <v>55</v>
      </c>
      <c r="O7" s="2" t="s">
        <v>50</v>
      </c>
      <c r="P7" s="2" t="s">
        <v>53</v>
      </c>
      <c r="Q7" s="2" t="s">
        <v>50</v>
      </c>
      <c r="R7" s="3">
        <v>3</v>
      </c>
      <c r="S7" s="2" t="s">
        <v>50</v>
      </c>
      <c r="T7" s="11"/>
    </row>
    <row r="8" spans="1:20" ht="30" customHeight="1">
      <c r="A8" s="15" t="s">
        <v>1030</v>
      </c>
      <c r="B8" s="15" t="s">
        <v>50</v>
      </c>
      <c r="C8" s="15" t="s">
        <v>50</v>
      </c>
      <c r="D8" s="16">
        <v>1</v>
      </c>
      <c r="E8" s="17">
        <f>공종별내역서!F51</f>
        <v>0</v>
      </c>
      <c r="F8" s="17">
        <f t="shared" si="0"/>
        <v>0</v>
      </c>
      <c r="G8" s="17">
        <f>공종별내역서!H51</f>
        <v>0</v>
      </c>
      <c r="H8" s="17">
        <f t="shared" si="1"/>
        <v>0</v>
      </c>
      <c r="I8" s="17">
        <f>공종별내역서!J51</f>
        <v>0</v>
      </c>
      <c r="J8" s="17">
        <f t="shared" si="2"/>
        <v>0</v>
      </c>
      <c r="K8" s="17">
        <f t="shared" si="3"/>
        <v>0</v>
      </c>
      <c r="L8" s="17">
        <f t="shared" si="4"/>
        <v>0</v>
      </c>
      <c r="M8" s="15" t="s">
        <v>50</v>
      </c>
      <c r="N8" s="2" t="s">
        <v>144</v>
      </c>
      <c r="O8" s="2" t="s">
        <v>50</v>
      </c>
      <c r="P8" s="2" t="s">
        <v>53</v>
      </c>
      <c r="Q8" s="2" t="s">
        <v>50</v>
      </c>
      <c r="R8" s="3">
        <v>3</v>
      </c>
      <c r="S8" s="2" t="s">
        <v>50</v>
      </c>
      <c r="T8" s="11"/>
    </row>
    <row r="9" spans="1:20" ht="30" customHeight="1">
      <c r="A9" s="15" t="s">
        <v>1031</v>
      </c>
      <c r="B9" s="15" t="s">
        <v>50</v>
      </c>
      <c r="C9" s="15" t="s">
        <v>50</v>
      </c>
      <c r="D9" s="16">
        <v>1</v>
      </c>
      <c r="E9" s="17">
        <f>공종별내역서!F75</f>
        <v>0</v>
      </c>
      <c r="F9" s="17">
        <f t="shared" si="0"/>
        <v>0</v>
      </c>
      <c r="G9" s="17">
        <f>공종별내역서!H75</f>
        <v>0</v>
      </c>
      <c r="H9" s="17">
        <f t="shared" si="1"/>
        <v>0</v>
      </c>
      <c r="I9" s="17">
        <f>공종별내역서!J75</f>
        <v>0</v>
      </c>
      <c r="J9" s="17">
        <f t="shared" si="2"/>
        <v>0</v>
      </c>
      <c r="K9" s="17">
        <f t="shared" si="3"/>
        <v>0</v>
      </c>
      <c r="L9" s="17">
        <f t="shared" si="4"/>
        <v>0</v>
      </c>
      <c r="M9" s="15" t="s">
        <v>50</v>
      </c>
      <c r="N9" s="2" t="s">
        <v>178</v>
      </c>
      <c r="O9" s="2" t="s">
        <v>50</v>
      </c>
      <c r="P9" s="2" t="s">
        <v>53</v>
      </c>
      <c r="Q9" s="2" t="s">
        <v>50</v>
      </c>
      <c r="R9" s="3">
        <v>3</v>
      </c>
      <c r="S9" s="2" t="s">
        <v>50</v>
      </c>
      <c r="T9" s="11"/>
    </row>
    <row r="10" spans="1:20" ht="30" customHeight="1">
      <c r="A10" s="15" t="s">
        <v>1033</v>
      </c>
      <c r="B10" s="15" t="s">
        <v>50</v>
      </c>
      <c r="C10" s="15" t="s">
        <v>50</v>
      </c>
      <c r="D10" s="16">
        <v>1</v>
      </c>
      <c r="E10" s="17">
        <f>공종별내역서!F99</f>
        <v>0</v>
      </c>
      <c r="F10" s="17">
        <f t="shared" si="0"/>
        <v>0</v>
      </c>
      <c r="G10" s="17">
        <f>공종별내역서!H99</f>
        <v>0</v>
      </c>
      <c r="H10" s="17">
        <f t="shared" si="1"/>
        <v>0</v>
      </c>
      <c r="I10" s="17">
        <f>공종별내역서!J99</f>
        <v>0</v>
      </c>
      <c r="J10" s="17">
        <f t="shared" si="2"/>
        <v>0</v>
      </c>
      <c r="K10" s="17">
        <f t="shared" si="3"/>
        <v>0</v>
      </c>
      <c r="L10" s="17">
        <f t="shared" si="4"/>
        <v>0</v>
      </c>
      <c r="M10" s="15" t="s">
        <v>50</v>
      </c>
      <c r="N10" s="2" t="s">
        <v>201</v>
      </c>
      <c r="O10" s="2" t="s">
        <v>50</v>
      </c>
      <c r="P10" s="2" t="s">
        <v>53</v>
      </c>
      <c r="Q10" s="2" t="s">
        <v>50</v>
      </c>
      <c r="R10" s="3">
        <v>3</v>
      </c>
      <c r="S10" s="2" t="s">
        <v>50</v>
      </c>
      <c r="T10" s="11"/>
    </row>
    <row r="11" spans="1:20" ht="30" customHeight="1">
      <c r="A11" s="15" t="s">
        <v>1034</v>
      </c>
      <c r="B11" s="15" t="s">
        <v>50</v>
      </c>
      <c r="C11" s="15" t="s">
        <v>50</v>
      </c>
      <c r="D11" s="16">
        <v>1</v>
      </c>
      <c r="E11" s="17">
        <f>공종별내역서!F123</f>
        <v>0</v>
      </c>
      <c r="F11" s="17">
        <f t="shared" si="0"/>
        <v>0</v>
      </c>
      <c r="G11" s="17">
        <f>공종별내역서!H123</f>
        <v>0</v>
      </c>
      <c r="H11" s="17">
        <f t="shared" si="1"/>
        <v>0</v>
      </c>
      <c r="I11" s="17">
        <f>공종별내역서!J123</f>
        <v>0</v>
      </c>
      <c r="J11" s="17">
        <f t="shared" si="2"/>
        <v>0</v>
      </c>
      <c r="K11" s="17">
        <f t="shared" si="3"/>
        <v>0</v>
      </c>
      <c r="L11" s="17">
        <f t="shared" si="4"/>
        <v>0</v>
      </c>
      <c r="M11" s="15" t="s">
        <v>50</v>
      </c>
      <c r="N11" s="2" t="s">
        <v>209</v>
      </c>
      <c r="O11" s="2" t="s">
        <v>50</v>
      </c>
      <c r="P11" s="2" t="s">
        <v>53</v>
      </c>
      <c r="Q11" s="2" t="s">
        <v>50</v>
      </c>
      <c r="R11" s="3">
        <v>3</v>
      </c>
      <c r="S11" s="2" t="s">
        <v>50</v>
      </c>
      <c r="T11" s="11"/>
    </row>
    <row r="12" spans="1:20" ht="30" customHeight="1">
      <c r="A12" s="15" t="s">
        <v>216</v>
      </c>
      <c r="B12" s="15" t="s">
        <v>50</v>
      </c>
      <c r="C12" s="15" t="s">
        <v>50</v>
      </c>
      <c r="D12" s="16">
        <v>1</v>
      </c>
      <c r="E12" s="17">
        <f>F13+F14</f>
        <v>0</v>
      </c>
      <c r="F12" s="17">
        <f t="shared" si="0"/>
        <v>0</v>
      </c>
      <c r="G12" s="17">
        <f>H13+H14</f>
        <v>0</v>
      </c>
      <c r="H12" s="17">
        <f t="shared" si="1"/>
        <v>0</v>
      </c>
      <c r="I12" s="17">
        <f>J13+J14</f>
        <v>0</v>
      </c>
      <c r="J12" s="17">
        <f t="shared" si="2"/>
        <v>0</v>
      </c>
      <c r="K12" s="17">
        <f t="shared" si="3"/>
        <v>0</v>
      </c>
      <c r="L12" s="17">
        <f t="shared" si="4"/>
        <v>0</v>
      </c>
      <c r="M12" s="15" t="s">
        <v>50</v>
      </c>
      <c r="N12" s="2" t="s">
        <v>217</v>
      </c>
      <c r="O12" s="2" t="s">
        <v>50</v>
      </c>
      <c r="P12" s="2" t="s">
        <v>51</v>
      </c>
      <c r="Q12" s="2" t="s">
        <v>50</v>
      </c>
      <c r="R12" s="3">
        <v>2</v>
      </c>
      <c r="S12" s="2" t="s">
        <v>50</v>
      </c>
      <c r="T12" s="11"/>
    </row>
    <row r="13" spans="1:20" ht="30" customHeight="1">
      <c r="A13" s="15" t="s">
        <v>218</v>
      </c>
      <c r="B13" s="15" t="s">
        <v>50</v>
      </c>
      <c r="C13" s="15" t="s">
        <v>50</v>
      </c>
      <c r="D13" s="16">
        <v>1</v>
      </c>
      <c r="E13" s="17">
        <f>공종별내역서!F147</f>
        <v>0</v>
      </c>
      <c r="F13" s="17">
        <f t="shared" si="0"/>
        <v>0</v>
      </c>
      <c r="G13" s="17">
        <f>공종별내역서!H147</f>
        <v>0</v>
      </c>
      <c r="H13" s="17">
        <f t="shared" si="1"/>
        <v>0</v>
      </c>
      <c r="I13" s="17">
        <f>공종별내역서!J147</f>
        <v>0</v>
      </c>
      <c r="J13" s="17">
        <f t="shared" si="2"/>
        <v>0</v>
      </c>
      <c r="K13" s="17">
        <f t="shared" si="3"/>
        <v>0</v>
      </c>
      <c r="L13" s="17">
        <f t="shared" si="4"/>
        <v>0</v>
      </c>
      <c r="M13" s="15" t="s">
        <v>50</v>
      </c>
      <c r="N13" s="2" t="s">
        <v>219</v>
      </c>
      <c r="O13" s="2" t="s">
        <v>50</v>
      </c>
      <c r="P13" s="2" t="s">
        <v>217</v>
      </c>
      <c r="Q13" s="2" t="s">
        <v>50</v>
      </c>
      <c r="R13" s="3">
        <v>3</v>
      </c>
      <c r="S13" s="2" t="s">
        <v>50</v>
      </c>
      <c r="T13" s="11"/>
    </row>
    <row r="14" spans="1:20" ht="30" customHeight="1">
      <c r="A14" s="15" t="s">
        <v>244</v>
      </c>
      <c r="B14" s="15" t="s">
        <v>50</v>
      </c>
      <c r="C14" s="15" t="s">
        <v>50</v>
      </c>
      <c r="D14" s="16">
        <v>1</v>
      </c>
      <c r="E14" s="17">
        <f>공종별내역서!F171</f>
        <v>0</v>
      </c>
      <c r="F14" s="17">
        <f t="shared" si="0"/>
        <v>0</v>
      </c>
      <c r="G14" s="17">
        <f>공종별내역서!H171</f>
        <v>0</v>
      </c>
      <c r="H14" s="17">
        <f t="shared" si="1"/>
        <v>0</v>
      </c>
      <c r="I14" s="17">
        <f>공종별내역서!J171</f>
        <v>0</v>
      </c>
      <c r="J14" s="17">
        <f t="shared" si="2"/>
        <v>0</v>
      </c>
      <c r="K14" s="17">
        <f t="shared" si="3"/>
        <v>0</v>
      </c>
      <c r="L14" s="17">
        <f t="shared" si="4"/>
        <v>0</v>
      </c>
      <c r="M14" s="15" t="s">
        <v>50</v>
      </c>
      <c r="N14" s="2" t="s">
        <v>245</v>
      </c>
      <c r="O14" s="2" t="s">
        <v>50</v>
      </c>
      <c r="P14" s="2" t="s">
        <v>217</v>
      </c>
      <c r="Q14" s="2" t="s">
        <v>50</v>
      </c>
      <c r="R14" s="3">
        <v>3</v>
      </c>
      <c r="S14" s="2" t="s">
        <v>50</v>
      </c>
      <c r="T14" s="11"/>
    </row>
    <row r="15" spans="1:20" ht="30" customHeight="1">
      <c r="A15" s="15" t="s">
        <v>258</v>
      </c>
      <c r="B15" s="15" t="s">
        <v>50</v>
      </c>
      <c r="C15" s="15" t="s">
        <v>50</v>
      </c>
      <c r="D15" s="16">
        <v>1</v>
      </c>
      <c r="E15" s="17">
        <f>공종별내역서!F195</f>
        <v>0</v>
      </c>
      <c r="F15" s="17">
        <f t="shared" si="0"/>
        <v>0</v>
      </c>
      <c r="G15" s="17">
        <f>공종별내역서!H195</f>
        <v>0</v>
      </c>
      <c r="H15" s="17">
        <f t="shared" si="1"/>
        <v>0</v>
      </c>
      <c r="I15" s="17">
        <f>공종별내역서!J195</f>
        <v>0</v>
      </c>
      <c r="J15" s="17">
        <f t="shared" si="2"/>
        <v>0</v>
      </c>
      <c r="K15" s="17">
        <f t="shared" si="3"/>
        <v>0</v>
      </c>
      <c r="L15" s="17">
        <f t="shared" si="4"/>
        <v>0</v>
      </c>
      <c r="M15" s="15" t="s">
        <v>50</v>
      </c>
      <c r="N15" s="2" t="s">
        <v>259</v>
      </c>
      <c r="O15" s="2" t="s">
        <v>50</v>
      </c>
      <c r="P15" s="2" t="s">
        <v>51</v>
      </c>
      <c r="Q15" s="2" t="s">
        <v>50</v>
      </c>
      <c r="R15" s="3">
        <v>2</v>
      </c>
      <c r="S15" s="2" t="s">
        <v>50</v>
      </c>
      <c r="T15" s="11"/>
    </row>
    <row r="16" spans="1:20" ht="30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T16" s="10"/>
    </row>
    <row r="17" spans="1:20" ht="30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T17" s="10"/>
    </row>
    <row r="18" spans="1:20" ht="30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T18" s="10"/>
    </row>
    <row r="19" spans="1:20" ht="30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T19" s="10"/>
    </row>
    <row r="20" spans="1:20" ht="3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T20" s="10"/>
    </row>
    <row r="21" spans="1:20" ht="30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T21" s="10"/>
    </row>
    <row r="22" spans="1:20" ht="30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T22" s="10"/>
    </row>
    <row r="23" spans="1:20" ht="30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T23" s="10"/>
    </row>
    <row r="24" spans="1:20" ht="30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T24" s="10"/>
    </row>
    <row r="25" spans="1:20" ht="30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T25" s="10"/>
    </row>
    <row r="26" spans="1:20" ht="30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T26" s="10"/>
    </row>
    <row r="27" spans="1:20" ht="30" customHeight="1">
      <c r="A27" s="15" t="s">
        <v>141</v>
      </c>
      <c r="B27" s="16"/>
      <c r="C27" s="16"/>
      <c r="D27" s="16"/>
      <c r="E27" s="16"/>
      <c r="F27" s="17">
        <f>F5</f>
        <v>0</v>
      </c>
      <c r="G27" s="16"/>
      <c r="H27" s="17">
        <f>H5</f>
        <v>0</v>
      </c>
      <c r="I27" s="16"/>
      <c r="J27" s="17">
        <f>J5</f>
        <v>0</v>
      </c>
      <c r="K27" s="16"/>
      <c r="L27" s="17">
        <f>L5</f>
        <v>0</v>
      </c>
      <c r="M27" s="16"/>
      <c r="T27" s="10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195"/>
  <sheetViews>
    <sheetView tabSelected="1" view="pageBreakPreview" zoomScaleNormal="100" zoomScaleSheetLayoutView="100" workbookViewId="0">
      <selection activeCell="E4" sqref="E4:M195"/>
    </sheetView>
  </sheetViews>
  <sheetFormatPr defaultRowHeight="16.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>
      <c r="A1" s="6" t="s">
        <v>1025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48" ht="30" customHeight="1">
      <c r="A2" s="216" t="s">
        <v>1</v>
      </c>
      <c r="B2" s="216" t="s">
        <v>2</v>
      </c>
      <c r="C2" s="216" t="s">
        <v>3</v>
      </c>
      <c r="D2" s="216" t="s">
        <v>4</v>
      </c>
      <c r="E2" s="216" t="s">
        <v>5</v>
      </c>
      <c r="F2" s="216"/>
      <c r="G2" s="216" t="s">
        <v>8</v>
      </c>
      <c r="H2" s="216"/>
      <c r="I2" s="216" t="s">
        <v>9</v>
      </c>
      <c r="J2" s="216"/>
      <c r="K2" s="216" t="s">
        <v>10</v>
      </c>
      <c r="L2" s="216"/>
      <c r="M2" s="216" t="s">
        <v>11</v>
      </c>
      <c r="N2" s="215" t="s">
        <v>19</v>
      </c>
      <c r="O2" s="215" t="s">
        <v>13</v>
      </c>
      <c r="P2" s="215" t="s">
        <v>20</v>
      </c>
      <c r="Q2" s="215" t="s">
        <v>12</v>
      </c>
      <c r="R2" s="215" t="s">
        <v>21</v>
      </c>
      <c r="S2" s="215" t="s">
        <v>22</v>
      </c>
      <c r="T2" s="215" t="s">
        <v>23</v>
      </c>
      <c r="U2" s="215" t="s">
        <v>24</v>
      </c>
      <c r="V2" s="215" t="s">
        <v>25</v>
      </c>
      <c r="W2" s="215" t="s">
        <v>26</v>
      </c>
      <c r="X2" s="215" t="s">
        <v>27</v>
      </c>
      <c r="Y2" s="215" t="s">
        <v>28</v>
      </c>
      <c r="Z2" s="215" t="s">
        <v>29</v>
      </c>
      <c r="AA2" s="215" t="s">
        <v>30</v>
      </c>
      <c r="AB2" s="215" t="s">
        <v>31</v>
      </c>
      <c r="AC2" s="215" t="s">
        <v>32</v>
      </c>
      <c r="AD2" s="215" t="s">
        <v>33</v>
      </c>
      <c r="AE2" s="215" t="s">
        <v>34</v>
      </c>
      <c r="AF2" s="215" t="s">
        <v>35</v>
      </c>
      <c r="AG2" s="215" t="s">
        <v>36</v>
      </c>
      <c r="AH2" s="215" t="s">
        <v>37</v>
      </c>
      <c r="AI2" s="215" t="s">
        <v>38</v>
      </c>
      <c r="AJ2" s="215" t="s">
        <v>39</v>
      </c>
      <c r="AK2" s="215" t="s">
        <v>40</v>
      </c>
      <c r="AL2" s="215" t="s">
        <v>41</v>
      </c>
      <c r="AM2" s="215" t="s">
        <v>42</v>
      </c>
      <c r="AN2" s="215" t="s">
        <v>43</v>
      </c>
      <c r="AO2" s="215" t="s">
        <v>44</v>
      </c>
      <c r="AP2" s="215" t="s">
        <v>45</v>
      </c>
      <c r="AQ2" s="215" t="s">
        <v>46</v>
      </c>
      <c r="AR2" s="215" t="s">
        <v>47</v>
      </c>
      <c r="AS2" s="215" t="s">
        <v>15</v>
      </c>
      <c r="AT2" s="215" t="s">
        <v>16</v>
      </c>
      <c r="AU2" s="215" t="s">
        <v>48</v>
      </c>
      <c r="AV2" s="215" t="s">
        <v>49</v>
      </c>
    </row>
    <row r="3" spans="1:48" ht="30" customHeight="1">
      <c r="A3" s="216"/>
      <c r="B3" s="216"/>
      <c r="C3" s="216"/>
      <c r="D3" s="216"/>
      <c r="E3" s="9" t="s">
        <v>6</v>
      </c>
      <c r="F3" s="9" t="s">
        <v>7</v>
      </c>
      <c r="G3" s="9" t="s">
        <v>6</v>
      </c>
      <c r="H3" s="9" t="s">
        <v>7</v>
      </c>
      <c r="I3" s="9" t="s">
        <v>6</v>
      </c>
      <c r="J3" s="9" t="s">
        <v>7</v>
      </c>
      <c r="K3" s="9" t="s">
        <v>6</v>
      </c>
      <c r="L3" s="9" t="s">
        <v>7</v>
      </c>
      <c r="M3" s="216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</row>
    <row r="4" spans="1:48" ht="30" customHeight="1">
      <c r="A4" s="18" t="s">
        <v>54</v>
      </c>
      <c r="B4" s="18" t="s">
        <v>50</v>
      </c>
      <c r="C4" s="16"/>
      <c r="D4" s="16"/>
      <c r="E4" s="17"/>
      <c r="F4" s="17"/>
      <c r="G4" s="17"/>
      <c r="H4" s="17"/>
      <c r="I4" s="17"/>
      <c r="J4" s="17"/>
      <c r="K4" s="17"/>
      <c r="L4" s="17"/>
      <c r="M4" s="16"/>
      <c r="N4" s="3"/>
      <c r="O4" s="3"/>
      <c r="P4" s="3"/>
      <c r="Q4" s="2" t="s">
        <v>55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>
      <c r="A5" s="18" t="s">
        <v>56</v>
      </c>
      <c r="B5" s="18" t="s">
        <v>57</v>
      </c>
      <c r="C5" s="18" t="s">
        <v>58</v>
      </c>
      <c r="D5" s="16">
        <v>8</v>
      </c>
      <c r="E5" s="17"/>
      <c r="F5" s="17"/>
      <c r="G5" s="17"/>
      <c r="H5" s="17"/>
      <c r="I5" s="17"/>
      <c r="J5" s="17"/>
      <c r="K5" s="17"/>
      <c r="L5" s="17"/>
      <c r="M5" s="18"/>
      <c r="N5" s="2" t="s">
        <v>60</v>
      </c>
      <c r="O5" s="2" t="s">
        <v>50</v>
      </c>
      <c r="P5" s="2" t="s">
        <v>50</v>
      </c>
      <c r="Q5" s="2" t="s">
        <v>55</v>
      </c>
      <c r="R5" s="2" t="s">
        <v>61</v>
      </c>
      <c r="S5" s="2" t="s">
        <v>62</v>
      </c>
      <c r="T5" s="2" t="s">
        <v>62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>
        <v>50</v>
      </c>
      <c r="AS5" s="2" t="s">
        <v>50</v>
      </c>
      <c r="AT5" s="3"/>
      <c r="AU5" s="2" t="s">
        <v>63</v>
      </c>
      <c r="AV5" s="3">
        <v>2362</v>
      </c>
    </row>
    <row r="6" spans="1:48" ht="30" customHeight="1">
      <c r="A6" s="18" t="s">
        <v>64</v>
      </c>
      <c r="B6" s="18" t="s">
        <v>65</v>
      </c>
      <c r="C6" s="18" t="s">
        <v>66</v>
      </c>
      <c r="D6" s="16">
        <v>6</v>
      </c>
      <c r="E6" s="17"/>
      <c r="F6" s="17"/>
      <c r="G6" s="17"/>
      <c r="H6" s="17"/>
      <c r="I6" s="17"/>
      <c r="J6" s="17"/>
      <c r="K6" s="17"/>
      <c r="L6" s="17"/>
      <c r="M6" s="18"/>
      <c r="N6" s="2" t="s">
        <v>67</v>
      </c>
      <c r="O6" s="2" t="s">
        <v>50</v>
      </c>
      <c r="P6" s="2" t="s">
        <v>50</v>
      </c>
      <c r="Q6" s="2" t="s">
        <v>55</v>
      </c>
      <c r="R6" s="2" t="s">
        <v>62</v>
      </c>
      <c r="S6" s="2" t="s">
        <v>62</v>
      </c>
      <c r="T6" s="2" t="s">
        <v>61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 t="s">
        <v>50</v>
      </c>
      <c r="AS6" s="2" t="s">
        <v>50</v>
      </c>
      <c r="AT6" s="3"/>
      <c r="AU6" s="2" t="s">
        <v>68</v>
      </c>
      <c r="AV6" s="3">
        <v>2320</v>
      </c>
    </row>
    <row r="7" spans="1:48" ht="30" customHeight="1">
      <c r="A7" s="18" t="s">
        <v>69</v>
      </c>
      <c r="B7" s="18" t="s">
        <v>70</v>
      </c>
      <c r="C7" s="18" t="s">
        <v>58</v>
      </c>
      <c r="D7" s="16">
        <v>30</v>
      </c>
      <c r="E7" s="17"/>
      <c r="F7" s="17"/>
      <c r="G7" s="17"/>
      <c r="H7" s="17"/>
      <c r="I7" s="17"/>
      <c r="J7" s="17"/>
      <c r="K7" s="17"/>
      <c r="L7" s="17"/>
      <c r="M7" s="18"/>
      <c r="N7" s="2" t="s">
        <v>72</v>
      </c>
      <c r="O7" s="2" t="s">
        <v>50</v>
      </c>
      <c r="P7" s="2" t="s">
        <v>50</v>
      </c>
      <c r="Q7" s="2" t="s">
        <v>55</v>
      </c>
      <c r="R7" s="2" t="s">
        <v>61</v>
      </c>
      <c r="S7" s="2" t="s">
        <v>62</v>
      </c>
      <c r="T7" s="2" t="s">
        <v>62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2" t="s">
        <v>50</v>
      </c>
      <c r="AS7" s="2" t="s">
        <v>50</v>
      </c>
      <c r="AT7" s="3"/>
      <c r="AU7" s="2" t="s">
        <v>73</v>
      </c>
      <c r="AV7" s="3">
        <v>2363</v>
      </c>
    </row>
    <row r="8" spans="1:48" ht="30" customHeight="1">
      <c r="A8" s="18" t="s">
        <v>74</v>
      </c>
      <c r="B8" s="18" t="s">
        <v>75</v>
      </c>
      <c r="C8" s="18" t="s">
        <v>58</v>
      </c>
      <c r="D8" s="16">
        <v>9</v>
      </c>
      <c r="E8" s="17"/>
      <c r="F8" s="17"/>
      <c r="G8" s="17"/>
      <c r="H8" s="17"/>
      <c r="I8" s="17"/>
      <c r="J8" s="17"/>
      <c r="K8" s="17"/>
      <c r="L8" s="17"/>
      <c r="M8" s="18"/>
      <c r="N8" s="2" t="s">
        <v>77</v>
      </c>
      <c r="O8" s="2" t="s">
        <v>50</v>
      </c>
      <c r="P8" s="2" t="s">
        <v>50</v>
      </c>
      <c r="Q8" s="2" t="s">
        <v>55</v>
      </c>
      <c r="R8" s="2" t="s">
        <v>61</v>
      </c>
      <c r="S8" s="2" t="s">
        <v>62</v>
      </c>
      <c r="T8" s="2" t="s">
        <v>62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2" t="s">
        <v>50</v>
      </c>
      <c r="AS8" s="2" t="s">
        <v>50</v>
      </c>
      <c r="AT8" s="3"/>
      <c r="AU8" s="2" t="s">
        <v>78</v>
      </c>
      <c r="AV8" s="3">
        <v>2364</v>
      </c>
    </row>
    <row r="9" spans="1:48" ht="30" customHeight="1">
      <c r="A9" s="18" t="s">
        <v>79</v>
      </c>
      <c r="B9" s="18" t="s">
        <v>80</v>
      </c>
      <c r="C9" s="18" t="s">
        <v>58</v>
      </c>
      <c r="D9" s="16">
        <v>40</v>
      </c>
      <c r="E9" s="17"/>
      <c r="F9" s="17"/>
      <c r="G9" s="17"/>
      <c r="H9" s="17"/>
      <c r="I9" s="17"/>
      <c r="J9" s="17"/>
      <c r="K9" s="17"/>
      <c r="L9" s="17"/>
      <c r="M9" s="18"/>
      <c r="N9" s="2" t="s">
        <v>82</v>
      </c>
      <c r="O9" s="2" t="s">
        <v>50</v>
      </c>
      <c r="P9" s="2" t="s">
        <v>50</v>
      </c>
      <c r="Q9" s="2" t="s">
        <v>55</v>
      </c>
      <c r="R9" s="2" t="s">
        <v>61</v>
      </c>
      <c r="S9" s="2" t="s">
        <v>62</v>
      </c>
      <c r="T9" s="2" t="s">
        <v>62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2" t="s">
        <v>50</v>
      </c>
      <c r="AS9" s="2" t="s">
        <v>50</v>
      </c>
      <c r="AT9" s="3"/>
      <c r="AU9" s="2" t="s">
        <v>83</v>
      </c>
      <c r="AV9" s="3">
        <v>2323</v>
      </c>
    </row>
    <row r="10" spans="1:48" ht="30" customHeight="1">
      <c r="A10" s="18" t="s">
        <v>84</v>
      </c>
      <c r="B10" s="18" t="s">
        <v>1089</v>
      </c>
      <c r="C10" s="18" t="s">
        <v>86</v>
      </c>
      <c r="D10" s="16">
        <v>1</v>
      </c>
      <c r="E10" s="17"/>
      <c r="F10" s="17"/>
      <c r="G10" s="17"/>
      <c r="H10" s="17"/>
      <c r="I10" s="17"/>
      <c r="J10" s="17"/>
      <c r="K10" s="17"/>
      <c r="L10" s="17"/>
      <c r="M10" s="18"/>
      <c r="N10" s="2" t="s">
        <v>88</v>
      </c>
      <c r="O10" s="2" t="s">
        <v>50</v>
      </c>
      <c r="P10" s="2" t="s">
        <v>50</v>
      </c>
      <c r="Q10" s="2" t="s">
        <v>55</v>
      </c>
      <c r="R10" s="2" t="s">
        <v>61</v>
      </c>
      <c r="S10" s="2" t="s">
        <v>62</v>
      </c>
      <c r="T10" s="2" t="s">
        <v>62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2" t="s">
        <v>50</v>
      </c>
      <c r="AS10" s="2" t="s">
        <v>50</v>
      </c>
      <c r="AT10" s="3"/>
      <c r="AU10" s="2" t="s">
        <v>89</v>
      </c>
      <c r="AV10" s="3">
        <v>2444</v>
      </c>
    </row>
    <row r="11" spans="1:48" ht="30" customHeight="1">
      <c r="A11" s="18" t="s">
        <v>90</v>
      </c>
      <c r="B11" s="18" t="s">
        <v>91</v>
      </c>
      <c r="C11" s="18" t="s">
        <v>92</v>
      </c>
      <c r="D11" s="16">
        <v>1</v>
      </c>
      <c r="E11" s="17"/>
      <c r="F11" s="17"/>
      <c r="G11" s="17"/>
      <c r="H11" s="17"/>
      <c r="I11" s="17"/>
      <c r="J11" s="17"/>
      <c r="K11" s="17"/>
      <c r="L11" s="17"/>
      <c r="M11" s="18"/>
      <c r="N11" s="2" t="s">
        <v>94</v>
      </c>
      <c r="O11" s="2" t="s">
        <v>50</v>
      </c>
      <c r="P11" s="2" t="s">
        <v>50</v>
      </c>
      <c r="Q11" s="2" t="s">
        <v>55</v>
      </c>
      <c r="R11" s="2" t="s">
        <v>61</v>
      </c>
      <c r="S11" s="2" t="s">
        <v>62</v>
      </c>
      <c r="T11" s="2" t="s">
        <v>62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2" t="s">
        <v>50</v>
      </c>
      <c r="AS11" s="2" t="s">
        <v>50</v>
      </c>
      <c r="AT11" s="3"/>
      <c r="AU11" s="2" t="s">
        <v>95</v>
      </c>
      <c r="AV11" s="3">
        <v>2445</v>
      </c>
    </row>
    <row r="12" spans="1:48" ht="30" customHeight="1">
      <c r="A12" s="18" t="s">
        <v>96</v>
      </c>
      <c r="B12" s="18" t="s">
        <v>97</v>
      </c>
      <c r="C12" s="18" t="s">
        <v>98</v>
      </c>
      <c r="D12" s="16">
        <v>1</v>
      </c>
      <c r="E12" s="17"/>
      <c r="F12" s="17"/>
      <c r="G12" s="17"/>
      <c r="H12" s="17"/>
      <c r="I12" s="17"/>
      <c r="J12" s="17"/>
      <c r="K12" s="17"/>
      <c r="L12" s="17"/>
      <c r="M12" s="18"/>
      <c r="N12" s="2" t="s">
        <v>100</v>
      </c>
      <c r="O12" s="2" t="s">
        <v>50</v>
      </c>
      <c r="P12" s="2" t="s">
        <v>50</v>
      </c>
      <c r="Q12" s="2" t="s">
        <v>55</v>
      </c>
      <c r="R12" s="2" t="s">
        <v>61</v>
      </c>
      <c r="S12" s="2" t="s">
        <v>62</v>
      </c>
      <c r="T12" s="2" t="s">
        <v>62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2" t="s">
        <v>50</v>
      </c>
      <c r="AS12" s="2" t="s">
        <v>50</v>
      </c>
      <c r="AT12" s="3"/>
      <c r="AU12" s="2" t="s">
        <v>101</v>
      </c>
      <c r="AV12" s="3">
        <v>2369</v>
      </c>
    </row>
    <row r="13" spans="1:48" ht="30" customHeight="1">
      <c r="A13" s="18" t="s">
        <v>102</v>
      </c>
      <c r="B13" s="18" t="s">
        <v>103</v>
      </c>
      <c r="C13" s="18" t="s">
        <v>92</v>
      </c>
      <c r="D13" s="16">
        <v>1</v>
      </c>
      <c r="E13" s="17"/>
      <c r="F13" s="17"/>
      <c r="G13" s="17"/>
      <c r="H13" s="17"/>
      <c r="I13" s="17"/>
      <c r="J13" s="17"/>
      <c r="K13" s="17"/>
      <c r="L13" s="17"/>
      <c r="M13" s="18"/>
      <c r="N13" s="2" t="s">
        <v>105</v>
      </c>
      <c r="O13" s="2" t="s">
        <v>50</v>
      </c>
      <c r="P13" s="2" t="s">
        <v>50</v>
      </c>
      <c r="Q13" s="2" t="s">
        <v>55</v>
      </c>
      <c r="R13" s="2" t="s">
        <v>61</v>
      </c>
      <c r="S13" s="2" t="s">
        <v>62</v>
      </c>
      <c r="T13" s="2" t="s">
        <v>62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2" t="s">
        <v>50</v>
      </c>
      <c r="AS13" s="2" t="s">
        <v>50</v>
      </c>
      <c r="AT13" s="3"/>
      <c r="AU13" s="2" t="s">
        <v>106</v>
      </c>
      <c r="AV13" s="3">
        <v>2326</v>
      </c>
    </row>
    <row r="14" spans="1:48" ht="30" customHeight="1">
      <c r="A14" s="18" t="s">
        <v>107</v>
      </c>
      <c r="B14" s="18" t="s">
        <v>108</v>
      </c>
      <c r="C14" s="18" t="s">
        <v>92</v>
      </c>
      <c r="D14" s="16">
        <v>1</v>
      </c>
      <c r="E14" s="17"/>
      <c r="F14" s="17"/>
      <c r="G14" s="17"/>
      <c r="H14" s="17"/>
      <c r="I14" s="17"/>
      <c r="J14" s="17"/>
      <c r="K14" s="17"/>
      <c r="L14" s="17"/>
      <c r="M14" s="18"/>
      <c r="N14" s="2" t="s">
        <v>110</v>
      </c>
      <c r="O14" s="2" t="s">
        <v>50</v>
      </c>
      <c r="P14" s="2" t="s">
        <v>50</v>
      </c>
      <c r="Q14" s="2" t="s">
        <v>55</v>
      </c>
      <c r="R14" s="2" t="s">
        <v>61</v>
      </c>
      <c r="S14" s="2" t="s">
        <v>62</v>
      </c>
      <c r="T14" s="2" t="s">
        <v>62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2" t="s">
        <v>50</v>
      </c>
      <c r="AS14" s="2" t="s">
        <v>50</v>
      </c>
      <c r="AT14" s="3"/>
      <c r="AU14" s="2" t="s">
        <v>111</v>
      </c>
      <c r="AV14" s="3">
        <v>2327</v>
      </c>
    </row>
    <row r="15" spans="1:48" ht="30" customHeight="1">
      <c r="A15" s="18" t="s">
        <v>112</v>
      </c>
      <c r="B15" s="18" t="s">
        <v>113</v>
      </c>
      <c r="C15" s="18" t="s">
        <v>114</v>
      </c>
      <c r="D15" s="16">
        <v>9.75</v>
      </c>
      <c r="E15" s="17"/>
      <c r="F15" s="17"/>
      <c r="G15" s="17"/>
      <c r="H15" s="17"/>
      <c r="I15" s="17"/>
      <c r="J15" s="17"/>
      <c r="K15" s="17"/>
      <c r="L15" s="17"/>
      <c r="M15" s="18"/>
      <c r="N15" s="2" t="s">
        <v>116</v>
      </c>
      <c r="O15" s="2" t="s">
        <v>50</v>
      </c>
      <c r="P15" s="2" t="s">
        <v>50</v>
      </c>
      <c r="Q15" s="2" t="s">
        <v>55</v>
      </c>
      <c r="R15" s="2" t="s">
        <v>62</v>
      </c>
      <c r="S15" s="2" t="s">
        <v>61</v>
      </c>
      <c r="T15" s="2" t="s">
        <v>62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2" t="s">
        <v>50</v>
      </c>
      <c r="AS15" s="2" t="s">
        <v>50</v>
      </c>
      <c r="AT15" s="3"/>
      <c r="AU15" s="2" t="s">
        <v>117</v>
      </c>
      <c r="AV15" s="3">
        <v>2328</v>
      </c>
    </row>
    <row r="16" spans="1:48" ht="30" customHeight="1">
      <c r="A16" s="18" t="s">
        <v>118</v>
      </c>
      <c r="B16" s="18" t="s">
        <v>119</v>
      </c>
      <c r="C16" s="18" t="s">
        <v>114</v>
      </c>
      <c r="D16" s="16">
        <v>9.75</v>
      </c>
      <c r="E16" s="17"/>
      <c r="F16" s="17"/>
      <c r="G16" s="17"/>
      <c r="H16" s="17"/>
      <c r="I16" s="17"/>
      <c r="J16" s="17"/>
      <c r="K16" s="17"/>
      <c r="L16" s="17"/>
      <c r="M16" s="18"/>
      <c r="N16" s="2" t="s">
        <v>121</v>
      </c>
      <c r="O16" s="2" t="s">
        <v>50</v>
      </c>
      <c r="P16" s="2" t="s">
        <v>50</v>
      </c>
      <c r="Q16" s="2" t="s">
        <v>55</v>
      </c>
      <c r="R16" s="2" t="s">
        <v>62</v>
      </c>
      <c r="S16" s="2" t="s">
        <v>61</v>
      </c>
      <c r="T16" s="2" t="s">
        <v>62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" t="s">
        <v>50</v>
      </c>
      <c r="AS16" s="2" t="s">
        <v>50</v>
      </c>
      <c r="AT16" s="3"/>
      <c r="AU16" s="2" t="s">
        <v>122</v>
      </c>
      <c r="AV16" s="3">
        <v>2329</v>
      </c>
    </row>
    <row r="17" spans="1:48" ht="30" customHeight="1">
      <c r="A17" s="18" t="s">
        <v>123</v>
      </c>
      <c r="B17" s="18" t="s">
        <v>50</v>
      </c>
      <c r="C17" s="18" t="s">
        <v>124</v>
      </c>
      <c r="D17" s="16">
        <v>18</v>
      </c>
      <c r="E17" s="17"/>
      <c r="F17" s="17"/>
      <c r="G17" s="17"/>
      <c r="H17" s="17"/>
      <c r="I17" s="17"/>
      <c r="J17" s="17"/>
      <c r="K17" s="17"/>
      <c r="L17" s="17"/>
      <c r="M17" s="18"/>
      <c r="N17" s="2" t="s">
        <v>126</v>
      </c>
      <c r="O17" s="2" t="s">
        <v>50</v>
      </c>
      <c r="P17" s="2" t="s">
        <v>50</v>
      </c>
      <c r="Q17" s="2" t="s">
        <v>55</v>
      </c>
      <c r="R17" s="2" t="s">
        <v>61</v>
      </c>
      <c r="S17" s="2" t="s">
        <v>62</v>
      </c>
      <c r="T17" s="2" t="s">
        <v>62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2" t="s">
        <v>50</v>
      </c>
      <c r="AS17" s="2" t="s">
        <v>50</v>
      </c>
      <c r="AT17" s="3"/>
      <c r="AU17" s="2" t="s">
        <v>127</v>
      </c>
      <c r="AV17" s="3">
        <v>2330</v>
      </c>
    </row>
    <row r="18" spans="1:48" ht="30" customHeight="1">
      <c r="A18" s="18" t="s">
        <v>128</v>
      </c>
      <c r="B18" s="18" t="s">
        <v>129</v>
      </c>
      <c r="C18" s="18" t="s">
        <v>124</v>
      </c>
      <c r="D18" s="16">
        <v>18</v>
      </c>
      <c r="E18" s="17"/>
      <c r="F18" s="17"/>
      <c r="G18" s="17"/>
      <c r="H18" s="17"/>
      <c r="I18" s="17"/>
      <c r="J18" s="17"/>
      <c r="K18" s="17"/>
      <c r="L18" s="17"/>
      <c r="M18" s="18"/>
      <c r="N18" s="2" t="s">
        <v>131</v>
      </c>
      <c r="O18" s="2" t="s">
        <v>50</v>
      </c>
      <c r="P18" s="2" t="s">
        <v>50</v>
      </c>
      <c r="Q18" s="2" t="s">
        <v>55</v>
      </c>
      <c r="R18" s="2" t="s">
        <v>61</v>
      </c>
      <c r="S18" s="2" t="s">
        <v>62</v>
      </c>
      <c r="T18" s="2" t="s">
        <v>62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2" t="s">
        <v>50</v>
      </c>
      <c r="AS18" s="2" t="s">
        <v>50</v>
      </c>
      <c r="AT18" s="3"/>
      <c r="AU18" s="2" t="s">
        <v>132</v>
      </c>
      <c r="AV18" s="3">
        <v>2331</v>
      </c>
    </row>
    <row r="19" spans="1:48" ht="30" customHeight="1">
      <c r="A19" s="18" t="s">
        <v>133</v>
      </c>
      <c r="B19" s="18" t="s">
        <v>134</v>
      </c>
      <c r="C19" s="18" t="s">
        <v>135</v>
      </c>
      <c r="D19" s="16">
        <v>1</v>
      </c>
      <c r="E19" s="17"/>
      <c r="F19" s="17"/>
      <c r="G19" s="17"/>
      <c r="H19" s="17"/>
      <c r="I19" s="17"/>
      <c r="J19" s="17"/>
      <c r="K19" s="17"/>
      <c r="L19" s="17"/>
      <c r="M19" s="18"/>
      <c r="N19" s="2" t="s">
        <v>136</v>
      </c>
      <c r="O19" s="2" t="s">
        <v>50</v>
      </c>
      <c r="P19" s="2" t="s">
        <v>50</v>
      </c>
      <c r="Q19" s="2" t="s">
        <v>55</v>
      </c>
      <c r="R19" s="2" t="s">
        <v>62</v>
      </c>
      <c r="S19" s="2" t="s">
        <v>62</v>
      </c>
      <c r="T19" s="2" t="s">
        <v>61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2" t="s">
        <v>50</v>
      </c>
      <c r="AS19" s="2" t="s">
        <v>50</v>
      </c>
      <c r="AT19" s="3"/>
      <c r="AU19" s="2" t="s">
        <v>137</v>
      </c>
      <c r="AV19" s="3">
        <v>2452</v>
      </c>
    </row>
    <row r="20" spans="1:48" ht="30" customHeight="1">
      <c r="A20" s="18" t="s">
        <v>138</v>
      </c>
      <c r="B20" s="18" t="s">
        <v>50</v>
      </c>
      <c r="C20" s="18" t="s">
        <v>135</v>
      </c>
      <c r="D20" s="16">
        <v>4</v>
      </c>
      <c r="E20" s="17"/>
      <c r="F20" s="17"/>
      <c r="G20" s="17"/>
      <c r="H20" s="17"/>
      <c r="I20" s="17"/>
      <c r="J20" s="17"/>
      <c r="K20" s="17"/>
      <c r="L20" s="17"/>
      <c r="M20" s="18"/>
      <c r="N20" s="2" t="s">
        <v>139</v>
      </c>
      <c r="O20" s="2" t="s">
        <v>50</v>
      </c>
      <c r="P20" s="2" t="s">
        <v>50</v>
      </c>
      <c r="Q20" s="2" t="s">
        <v>55</v>
      </c>
      <c r="R20" s="2" t="s">
        <v>62</v>
      </c>
      <c r="S20" s="2" t="s">
        <v>62</v>
      </c>
      <c r="T20" s="2" t="s">
        <v>61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2" t="s">
        <v>50</v>
      </c>
      <c r="AS20" s="2" t="s">
        <v>50</v>
      </c>
      <c r="AT20" s="3"/>
      <c r="AU20" s="2" t="s">
        <v>140</v>
      </c>
      <c r="AV20" s="3">
        <v>2453</v>
      </c>
    </row>
    <row r="21" spans="1:48" ht="30" customHeight="1">
      <c r="A21" s="16"/>
      <c r="B21" s="16"/>
      <c r="C21" s="16"/>
      <c r="D21" s="16"/>
      <c r="E21" s="17"/>
      <c r="F21" s="17"/>
      <c r="G21" s="17"/>
      <c r="H21" s="17"/>
      <c r="I21" s="17"/>
      <c r="J21" s="17"/>
      <c r="K21" s="17"/>
      <c r="L21" s="17"/>
      <c r="M21" s="16"/>
      <c r="Q21" s="1" t="s">
        <v>55</v>
      </c>
    </row>
    <row r="22" spans="1:48" ht="30" customHeight="1">
      <c r="A22" s="16"/>
      <c r="B22" s="16"/>
      <c r="C22" s="16"/>
      <c r="D22" s="16"/>
      <c r="E22" s="17"/>
      <c r="F22" s="17"/>
      <c r="G22" s="17"/>
      <c r="H22" s="17"/>
      <c r="I22" s="17"/>
      <c r="J22" s="17"/>
      <c r="K22" s="17"/>
      <c r="L22" s="17"/>
      <c r="M22" s="16"/>
      <c r="Q22" s="1" t="s">
        <v>55</v>
      </c>
    </row>
    <row r="23" spans="1:48" ht="30" customHeight="1">
      <c r="A23" s="16"/>
      <c r="B23" s="16"/>
      <c r="C23" s="16"/>
      <c r="D23" s="16"/>
      <c r="E23" s="17"/>
      <c r="F23" s="17"/>
      <c r="G23" s="17"/>
      <c r="H23" s="17"/>
      <c r="I23" s="17"/>
      <c r="J23" s="17"/>
      <c r="K23" s="17"/>
      <c r="L23" s="17"/>
      <c r="M23" s="16"/>
      <c r="Q23" s="1" t="s">
        <v>55</v>
      </c>
    </row>
    <row r="24" spans="1:48" ht="30" customHeight="1">
      <c r="A24" s="16"/>
      <c r="B24" s="16"/>
      <c r="C24" s="16"/>
      <c r="D24" s="16"/>
      <c r="E24" s="17"/>
      <c r="F24" s="17"/>
      <c r="G24" s="17"/>
      <c r="H24" s="17"/>
      <c r="I24" s="17"/>
      <c r="J24" s="17"/>
      <c r="K24" s="17"/>
      <c r="L24" s="17"/>
      <c r="M24" s="16"/>
      <c r="Q24" s="1" t="s">
        <v>55</v>
      </c>
    </row>
    <row r="25" spans="1:48" ht="30" customHeight="1">
      <c r="A25" s="16"/>
      <c r="B25" s="16"/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6"/>
      <c r="Q25" s="1" t="s">
        <v>55</v>
      </c>
    </row>
    <row r="26" spans="1:48" ht="30" customHeight="1">
      <c r="A26" s="16"/>
      <c r="B26" s="16"/>
      <c r="C26" s="16"/>
      <c r="D26" s="16"/>
      <c r="E26" s="17"/>
      <c r="F26" s="17"/>
      <c r="G26" s="17"/>
      <c r="H26" s="17"/>
      <c r="I26" s="17"/>
      <c r="J26" s="17"/>
      <c r="K26" s="17"/>
      <c r="L26" s="17"/>
      <c r="M26" s="16"/>
      <c r="Q26" s="1" t="s">
        <v>55</v>
      </c>
    </row>
    <row r="27" spans="1:48" ht="30" customHeight="1">
      <c r="A27" s="18" t="s">
        <v>141</v>
      </c>
      <c r="B27" s="16"/>
      <c r="C27" s="16"/>
      <c r="D27" s="16"/>
      <c r="E27" s="17"/>
      <c r="F27" s="17"/>
      <c r="G27" s="17"/>
      <c r="H27" s="17"/>
      <c r="I27" s="17"/>
      <c r="J27" s="17"/>
      <c r="K27" s="17"/>
      <c r="L27" s="17"/>
      <c r="M27" s="16"/>
      <c r="N27" t="s">
        <v>142</v>
      </c>
    </row>
    <row r="28" spans="1:48" ht="30" customHeight="1">
      <c r="A28" s="19" t="s">
        <v>143</v>
      </c>
      <c r="B28" s="19" t="s">
        <v>50</v>
      </c>
      <c r="C28" s="20"/>
      <c r="D28" s="20"/>
      <c r="E28" s="21"/>
      <c r="F28" s="21"/>
      <c r="G28" s="21"/>
      <c r="H28" s="21"/>
      <c r="I28" s="21"/>
      <c r="J28" s="21"/>
      <c r="K28" s="21"/>
      <c r="L28" s="21"/>
      <c r="M28" s="20"/>
      <c r="N28" s="13"/>
      <c r="O28" s="13"/>
      <c r="P28" s="13"/>
      <c r="Q28" s="12" t="s">
        <v>144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ht="30" customHeight="1">
      <c r="A29" s="18" t="s">
        <v>69</v>
      </c>
      <c r="B29" s="18" t="s">
        <v>70</v>
      </c>
      <c r="C29" s="18" t="s">
        <v>58</v>
      </c>
      <c r="D29" s="16">
        <v>14</v>
      </c>
      <c r="E29" s="17"/>
      <c r="F29" s="17"/>
      <c r="G29" s="17"/>
      <c r="H29" s="17"/>
      <c r="I29" s="17"/>
      <c r="J29" s="17"/>
      <c r="K29" s="17"/>
      <c r="L29" s="17"/>
      <c r="M29" s="18"/>
      <c r="N29" s="2" t="s">
        <v>72</v>
      </c>
      <c r="O29" s="2" t="s">
        <v>50</v>
      </c>
      <c r="P29" s="2" t="s">
        <v>50</v>
      </c>
      <c r="Q29" s="2" t="s">
        <v>144</v>
      </c>
      <c r="R29" s="2" t="s">
        <v>61</v>
      </c>
      <c r="S29" s="2" t="s">
        <v>62</v>
      </c>
      <c r="T29" s="2" t="s">
        <v>62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2" t="s">
        <v>50</v>
      </c>
      <c r="AS29" s="2" t="s">
        <v>50</v>
      </c>
      <c r="AT29" s="3"/>
      <c r="AU29" s="2" t="s">
        <v>145</v>
      </c>
      <c r="AV29" s="3">
        <v>2370</v>
      </c>
    </row>
    <row r="30" spans="1:48" ht="30" customHeight="1">
      <c r="A30" s="18" t="s">
        <v>146</v>
      </c>
      <c r="B30" s="18" t="s">
        <v>1041</v>
      </c>
      <c r="C30" s="18" t="s">
        <v>58</v>
      </c>
      <c r="D30" s="16">
        <v>175</v>
      </c>
      <c r="E30" s="17"/>
      <c r="F30" s="17"/>
      <c r="G30" s="17"/>
      <c r="H30" s="17"/>
      <c r="I30" s="17"/>
      <c r="J30" s="17"/>
      <c r="K30" s="17"/>
      <c r="L30" s="17"/>
      <c r="M30" s="18"/>
      <c r="N30" s="2" t="s">
        <v>148</v>
      </c>
      <c r="O30" s="2" t="s">
        <v>50</v>
      </c>
      <c r="P30" s="2" t="s">
        <v>50</v>
      </c>
      <c r="Q30" s="2" t="s">
        <v>144</v>
      </c>
      <c r="R30" s="2" t="s">
        <v>61</v>
      </c>
      <c r="S30" s="2" t="s">
        <v>62</v>
      </c>
      <c r="T30" s="2" t="s">
        <v>62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2" t="s">
        <v>50</v>
      </c>
      <c r="AS30" s="2" t="s">
        <v>50</v>
      </c>
      <c r="AT30" s="3"/>
      <c r="AU30" s="2" t="s">
        <v>149</v>
      </c>
      <c r="AV30" s="3">
        <v>2375</v>
      </c>
    </row>
    <row r="31" spans="1:48" ht="30" customHeight="1">
      <c r="A31" s="18" t="s">
        <v>150</v>
      </c>
      <c r="B31" s="18" t="s">
        <v>1042</v>
      </c>
      <c r="C31" s="18" t="s">
        <v>58</v>
      </c>
      <c r="D31" s="16">
        <v>30</v>
      </c>
      <c r="E31" s="17"/>
      <c r="F31" s="17"/>
      <c r="G31" s="17"/>
      <c r="H31" s="17"/>
      <c r="I31" s="17"/>
      <c r="J31" s="17"/>
      <c r="K31" s="17"/>
      <c r="L31" s="17"/>
      <c r="M31" s="18"/>
      <c r="N31" s="2" t="s">
        <v>152</v>
      </c>
      <c r="O31" s="2" t="s">
        <v>50</v>
      </c>
      <c r="P31" s="2" t="s">
        <v>50</v>
      </c>
      <c r="Q31" s="2" t="s">
        <v>144</v>
      </c>
      <c r="R31" s="2" t="s">
        <v>61</v>
      </c>
      <c r="S31" s="2" t="s">
        <v>62</v>
      </c>
      <c r="T31" s="2" t="s">
        <v>62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 t="s">
        <v>50</v>
      </c>
      <c r="AS31" s="2" t="s">
        <v>50</v>
      </c>
      <c r="AT31" s="3"/>
      <c r="AU31" s="2" t="s">
        <v>153</v>
      </c>
      <c r="AV31" s="3">
        <v>2376</v>
      </c>
    </row>
    <row r="32" spans="1:48" ht="30" customHeight="1">
      <c r="A32" s="18" t="s">
        <v>74</v>
      </c>
      <c r="B32" s="18" t="s">
        <v>1057</v>
      </c>
      <c r="C32" s="18" t="s">
        <v>58</v>
      </c>
      <c r="D32" s="16">
        <v>240</v>
      </c>
      <c r="E32" s="17"/>
      <c r="F32" s="17"/>
      <c r="G32" s="17"/>
      <c r="H32" s="17"/>
      <c r="I32" s="17"/>
      <c r="J32" s="17"/>
      <c r="K32" s="17"/>
      <c r="L32" s="17"/>
      <c r="M32" s="18"/>
      <c r="N32" s="2" t="s">
        <v>155</v>
      </c>
      <c r="O32" s="2" t="s">
        <v>50</v>
      </c>
      <c r="P32" s="2" t="s">
        <v>50</v>
      </c>
      <c r="Q32" s="2" t="s">
        <v>144</v>
      </c>
      <c r="R32" s="2" t="s">
        <v>61</v>
      </c>
      <c r="S32" s="2" t="s">
        <v>62</v>
      </c>
      <c r="T32" s="2" t="s">
        <v>62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 t="s">
        <v>50</v>
      </c>
      <c r="AS32" s="2" t="s">
        <v>50</v>
      </c>
      <c r="AT32" s="3"/>
      <c r="AU32" s="2" t="s">
        <v>156</v>
      </c>
      <c r="AV32" s="3">
        <v>2353</v>
      </c>
    </row>
    <row r="33" spans="1:48" ht="30" customHeight="1">
      <c r="A33" s="18" t="s">
        <v>79</v>
      </c>
      <c r="B33" s="18" t="s">
        <v>1058</v>
      </c>
      <c r="C33" s="18" t="s">
        <v>58</v>
      </c>
      <c r="D33" s="16">
        <v>420</v>
      </c>
      <c r="E33" s="17"/>
      <c r="F33" s="17"/>
      <c r="G33" s="17"/>
      <c r="H33" s="17"/>
      <c r="I33" s="17"/>
      <c r="J33" s="17"/>
      <c r="K33" s="17"/>
      <c r="L33" s="17"/>
      <c r="M33" s="18"/>
      <c r="N33" s="2" t="s">
        <v>158</v>
      </c>
      <c r="O33" s="2" t="s">
        <v>50</v>
      </c>
      <c r="P33" s="2" t="s">
        <v>50</v>
      </c>
      <c r="Q33" s="2" t="s">
        <v>144</v>
      </c>
      <c r="R33" s="2" t="s">
        <v>61</v>
      </c>
      <c r="S33" s="2" t="s">
        <v>62</v>
      </c>
      <c r="T33" s="2" t="s">
        <v>62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2" t="s">
        <v>50</v>
      </c>
      <c r="AS33" s="2" t="s">
        <v>50</v>
      </c>
      <c r="AT33" s="3"/>
      <c r="AU33" s="2" t="s">
        <v>159</v>
      </c>
      <c r="AV33" s="3">
        <v>2374</v>
      </c>
    </row>
    <row r="34" spans="1:48" ht="30" customHeight="1">
      <c r="A34" s="18" t="s">
        <v>79</v>
      </c>
      <c r="B34" s="18" t="s">
        <v>1046</v>
      </c>
      <c r="C34" s="18" t="s">
        <v>58</v>
      </c>
      <c r="D34" s="16">
        <v>148</v>
      </c>
      <c r="E34" s="17"/>
      <c r="F34" s="17"/>
      <c r="G34" s="17"/>
      <c r="H34" s="17"/>
      <c r="I34" s="17"/>
      <c r="J34" s="17"/>
      <c r="K34" s="17"/>
      <c r="L34" s="17"/>
      <c r="M34" s="18"/>
      <c r="N34" s="2" t="s">
        <v>161</v>
      </c>
      <c r="O34" s="2" t="s">
        <v>50</v>
      </c>
      <c r="P34" s="2" t="s">
        <v>50</v>
      </c>
      <c r="Q34" s="2" t="s">
        <v>144</v>
      </c>
      <c r="R34" s="2" t="s">
        <v>61</v>
      </c>
      <c r="S34" s="2" t="s">
        <v>62</v>
      </c>
      <c r="T34" s="2" t="s">
        <v>62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2" t="s">
        <v>50</v>
      </c>
      <c r="AS34" s="2" t="s">
        <v>50</v>
      </c>
      <c r="AT34" s="3"/>
      <c r="AU34" s="2" t="s">
        <v>162</v>
      </c>
      <c r="AV34" s="3">
        <v>2354</v>
      </c>
    </row>
    <row r="35" spans="1:48" ht="30" customHeight="1">
      <c r="A35" s="18" t="s">
        <v>168</v>
      </c>
      <c r="B35" s="18" t="s">
        <v>1062</v>
      </c>
      <c r="C35" s="18" t="s">
        <v>86</v>
      </c>
      <c r="D35" s="16">
        <v>2</v>
      </c>
      <c r="E35" s="17"/>
      <c r="F35" s="17"/>
      <c r="G35" s="17"/>
      <c r="H35" s="17"/>
      <c r="I35" s="17"/>
      <c r="J35" s="17"/>
      <c r="K35" s="17"/>
      <c r="L35" s="17"/>
      <c r="M35" s="18"/>
      <c r="N35" s="2" t="s">
        <v>170</v>
      </c>
      <c r="O35" s="2" t="s">
        <v>50</v>
      </c>
      <c r="P35" s="2" t="s">
        <v>50</v>
      </c>
      <c r="Q35" s="2" t="s">
        <v>144</v>
      </c>
      <c r="R35" s="2" t="s">
        <v>61</v>
      </c>
      <c r="S35" s="2" t="s">
        <v>62</v>
      </c>
      <c r="T35" s="2" t="s">
        <v>62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2" t="s">
        <v>50</v>
      </c>
      <c r="AS35" s="2" t="s">
        <v>50</v>
      </c>
      <c r="AT35" s="3"/>
      <c r="AU35" s="2" t="s">
        <v>171</v>
      </c>
      <c r="AV35" s="3">
        <v>2446</v>
      </c>
    </row>
    <row r="36" spans="1:48" ht="30" customHeight="1">
      <c r="A36" s="18" t="s">
        <v>172</v>
      </c>
      <c r="B36" s="18" t="s">
        <v>173</v>
      </c>
      <c r="C36" s="18" t="s">
        <v>174</v>
      </c>
      <c r="D36" s="16">
        <v>137</v>
      </c>
      <c r="E36" s="17"/>
      <c r="F36" s="17"/>
      <c r="G36" s="17"/>
      <c r="H36" s="17"/>
      <c r="I36" s="17"/>
      <c r="J36" s="17"/>
      <c r="K36" s="17"/>
      <c r="L36" s="17"/>
      <c r="M36" s="18"/>
      <c r="N36" s="2" t="s">
        <v>176</v>
      </c>
      <c r="O36" s="2" t="s">
        <v>50</v>
      </c>
      <c r="P36" s="2" t="s">
        <v>50</v>
      </c>
      <c r="Q36" s="2" t="s">
        <v>144</v>
      </c>
      <c r="R36" s="2" t="s">
        <v>61</v>
      </c>
      <c r="S36" s="2" t="s">
        <v>62</v>
      </c>
      <c r="T36" s="2" t="s">
        <v>62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2" t="s">
        <v>50</v>
      </c>
      <c r="AS36" s="2" t="s">
        <v>50</v>
      </c>
      <c r="AT36" s="3"/>
      <c r="AU36" s="2" t="s">
        <v>177</v>
      </c>
      <c r="AV36" s="3">
        <v>2401</v>
      </c>
    </row>
    <row r="37" spans="1:48" ht="30" customHeight="1">
      <c r="A37" s="16"/>
      <c r="B37" s="16"/>
      <c r="C37" s="16"/>
      <c r="D37" s="16"/>
      <c r="E37" s="17"/>
      <c r="F37" s="17"/>
      <c r="G37" s="17"/>
      <c r="H37" s="17"/>
      <c r="I37" s="17"/>
      <c r="J37" s="17"/>
      <c r="K37" s="17"/>
      <c r="L37" s="17"/>
      <c r="M37" s="16"/>
      <c r="Q37" s="1" t="s">
        <v>144</v>
      </c>
    </row>
    <row r="38" spans="1:48" ht="30" customHeight="1">
      <c r="A38" s="16"/>
      <c r="B38" s="16"/>
      <c r="C38" s="16"/>
      <c r="D38" s="16"/>
      <c r="E38" s="17"/>
      <c r="F38" s="17"/>
      <c r="G38" s="17"/>
      <c r="H38" s="17"/>
      <c r="I38" s="17"/>
      <c r="J38" s="17"/>
      <c r="K38" s="17"/>
      <c r="L38" s="17"/>
      <c r="M38" s="16"/>
      <c r="Q38" s="1" t="s">
        <v>144</v>
      </c>
    </row>
    <row r="39" spans="1:48" ht="30" customHeight="1">
      <c r="A39" s="16"/>
      <c r="B39" s="16"/>
      <c r="C39" s="16"/>
      <c r="D39" s="16"/>
      <c r="E39" s="17"/>
      <c r="F39" s="17"/>
      <c r="G39" s="17"/>
      <c r="H39" s="17"/>
      <c r="I39" s="17"/>
      <c r="J39" s="17"/>
      <c r="K39" s="17"/>
      <c r="L39" s="17"/>
      <c r="M39" s="16"/>
      <c r="Q39" s="1" t="s">
        <v>144</v>
      </c>
    </row>
    <row r="40" spans="1:48" ht="30" customHeight="1">
      <c r="A40" s="16"/>
      <c r="B40" s="16"/>
      <c r="C40" s="16"/>
      <c r="D40" s="16"/>
      <c r="E40" s="17"/>
      <c r="F40" s="17"/>
      <c r="G40" s="17"/>
      <c r="H40" s="17"/>
      <c r="I40" s="17"/>
      <c r="J40" s="17"/>
      <c r="K40" s="17"/>
      <c r="L40" s="17"/>
      <c r="M40" s="16"/>
      <c r="Q40" s="1" t="s">
        <v>144</v>
      </c>
    </row>
    <row r="41" spans="1:48" ht="30" customHeight="1">
      <c r="A41" s="16"/>
      <c r="B41" s="16"/>
      <c r="C41" s="16"/>
      <c r="D41" s="16"/>
      <c r="E41" s="17"/>
      <c r="F41" s="17"/>
      <c r="G41" s="17"/>
      <c r="H41" s="17"/>
      <c r="I41" s="17"/>
      <c r="J41" s="17"/>
      <c r="K41" s="17"/>
      <c r="L41" s="17"/>
      <c r="M41" s="16"/>
      <c r="Q41" s="1" t="s">
        <v>144</v>
      </c>
    </row>
    <row r="42" spans="1:48" ht="30" customHeight="1">
      <c r="A42" s="16"/>
      <c r="B42" s="16"/>
      <c r="C42" s="16"/>
      <c r="D42" s="16"/>
      <c r="E42" s="17"/>
      <c r="F42" s="17"/>
      <c r="G42" s="17"/>
      <c r="H42" s="17"/>
      <c r="I42" s="17"/>
      <c r="J42" s="17"/>
      <c r="K42" s="17"/>
      <c r="L42" s="17"/>
      <c r="M42" s="16"/>
      <c r="Q42" s="1" t="s">
        <v>144</v>
      </c>
    </row>
    <row r="43" spans="1:48" ht="30" customHeight="1">
      <c r="A43" s="16"/>
      <c r="B43" s="16"/>
      <c r="C43" s="16"/>
      <c r="D43" s="16"/>
      <c r="E43" s="17"/>
      <c r="F43" s="17"/>
      <c r="G43" s="17"/>
      <c r="H43" s="17"/>
      <c r="I43" s="17"/>
      <c r="J43" s="17"/>
      <c r="K43" s="17"/>
      <c r="L43" s="17"/>
      <c r="M43" s="16"/>
      <c r="Q43" s="1" t="s">
        <v>144</v>
      </c>
    </row>
    <row r="44" spans="1:48" ht="30" customHeight="1">
      <c r="A44" s="16"/>
      <c r="B44" s="16"/>
      <c r="C44" s="16"/>
      <c r="D44" s="16"/>
      <c r="E44" s="17"/>
      <c r="F44" s="17"/>
      <c r="G44" s="17"/>
      <c r="H44" s="17"/>
      <c r="I44" s="17"/>
      <c r="J44" s="17"/>
      <c r="K44" s="17"/>
      <c r="L44" s="17"/>
      <c r="M44" s="16"/>
      <c r="Q44" s="1" t="s">
        <v>144</v>
      </c>
    </row>
    <row r="45" spans="1:48" ht="30" customHeight="1">
      <c r="A45" s="120"/>
      <c r="B45" s="120"/>
      <c r="C45" s="120"/>
      <c r="D45" s="120"/>
      <c r="E45" s="121"/>
      <c r="F45" s="121"/>
      <c r="G45" s="121"/>
      <c r="H45" s="121"/>
      <c r="I45" s="121"/>
      <c r="J45" s="121"/>
      <c r="K45" s="121"/>
      <c r="L45" s="121"/>
      <c r="M45" s="120"/>
      <c r="Q45" s="155"/>
    </row>
    <row r="46" spans="1:48" ht="30" customHeight="1">
      <c r="A46" s="16"/>
      <c r="B46" s="16"/>
      <c r="C46" s="16"/>
      <c r="D46" s="16"/>
      <c r="E46" s="17"/>
      <c r="F46" s="17"/>
      <c r="G46" s="17"/>
      <c r="H46" s="17"/>
      <c r="I46" s="17"/>
      <c r="J46" s="17"/>
      <c r="K46" s="17"/>
      <c r="L46" s="17"/>
      <c r="M46" s="16"/>
      <c r="Q46" s="1" t="s">
        <v>144</v>
      </c>
    </row>
    <row r="47" spans="1:48" ht="30" customHeight="1">
      <c r="A47" s="16"/>
      <c r="B47" s="16"/>
      <c r="C47" s="16"/>
      <c r="D47" s="16"/>
      <c r="E47" s="17"/>
      <c r="F47" s="17"/>
      <c r="G47" s="17"/>
      <c r="H47" s="17"/>
      <c r="I47" s="17"/>
      <c r="J47" s="17"/>
      <c r="K47" s="17"/>
      <c r="L47" s="17"/>
      <c r="M47" s="16"/>
      <c r="Q47" s="1" t="s">
        <v>144</v>
      </c>
    </row>
    <row r="48" spans="1:48" ht="30" customHeight="1">
      <c r="A48" s="16"/>
      <c r="B48" s="16"/>
      <c r="C48" s="16"/>
      <c r="D48" s="16"/>
      <c r="E48" s="17"/>
      <c r="F48" s="17"/>
      <c r="G48" s="17"/>
      <c r="H48" s="17"/>
      <c r="I48" s="17"/>
      <c r="J48" s="17"/>
      <c r="K48" s="17"/>
      <c r="L48" s="17"/>
      <c r="M48" s="16"/>
      <c r="Q48" s="1" t="s">
        <v>144</v>
      </c>
    </row>
    <row r="49" spans="1:48" ht="30" customHeight="1">
      <c r="A49" s="16"/>
      <c r="B49" s="16"/>
      <c r="C49" s="16"/>
      <c r="D49" s="16"/>
      <c r="E49" s="17"/>
      <c r="F49" s="17"/>
      <c r="G49" s="17"/>
      <c r="H49" s="17"/>
      <c r="I49" s="17"/>
      <c r="J49" s="17"/>
      <c r="K49" s="17"/>
      <c r="L49" s="17"/>
      <c r="M49" s="16"/>
      <c r="Q49" s="1" t="s">
        <v>144</v>
      </c>
    </row>
    <row r="50" spans="1:48" ht="30" customHeight="1">
      <c r="A50" s="16"/>
      <c r="B50" s="16"/>
      <c r="C50" s="16"/>
      <c r="D50" s="16"/>
      <c r="E50" s="17"/>
      <c r="F50" s="17"/>
      <c r="G50" s="17"/>
      <c r="H50" s="17"/>
      <c r="I50" s="17"/>
      <c r="J50" s="17"/>
      <c r="K50" s="17"/>
      <c r="L50" s="17"/>
      <c r="M50" s="16"/>
      <c r="Q50" s="1" t="s">
        <v>144</v>
      </c>
    </row>
    <row r="51" spans="1:48" ht="30" customHeight="1">
      <c r="A51" s="18" t="s">
        <v>141</v>
      </c>
      <c r="B51" s="16"/>
      <c r="C51" s="16"/>
      <c r="D51" s="16"/>
      <c r="E51" s="17"/>
      <c r="F51" s="17"/>
      <c r="G51" s="17"/>
      <c r="H51" s="17"/>
      <c r="I51" s="17"/>
      <c r="J51" s="17"/>
      <c r="K51" s="17"/>
      <c r="L51" s="17"/>
      <c r="M51" s="16"/>
      <c r="N51" t="s">
        <v>142</v>
      </c>
    </row>
    <row r="52" spans="1:48" ht="30" customHeight="1">
      <c r="A52" s="19" t="s">
        <v>1032</v>
      </c>
      <c r="B52" s="19" t="s">
        <v>50</v>
      </c>
      <c r="C52" s="20"/>
      <c r="D52" s="20"/>
      <c r="E52" s="21"/>
      <c r="F52" s="21"/>
      <c r="G52" s="21"/>
      <c r="H52" s="21"/>
      <c r="I52" s="21"/>
      <c r="J52" s="21"/>
      <c r="K52" s="21"/>
      <c r="L52" s="21"/>
      <c r="M52" s="20"/>
      <c r="N52" s="13"/>
      <c r="O52" s="13"/>
      <c r="P52" s="13"/>
      <c r="Q52" s="12" t="s">
        <v>178</v>
      </c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</row>
    <row r="53" spans="1:48" ht="30" customHeight="1">
      <c r="A53" s="18" t="s">
        <v>179</v>
      </c>
      <c r="B53" s="18" t="s">
        <v>180</v>
      </c>
      <c r="C53" s="18" t="s">
        <v>58</v>
      </c>
      <c r="D53" s="16">
        <v>132</v>
      </c>
      <c r="E53" s="17"/>
      <c r="F53" s="17"/>
      <c r="G53" s="17"/>
      <c r="H53" s="17"/>
      <c r="I53" s="17"/>
      <c r="J53" s="17"/>
      <c r="K53" s="17"/>
      <c r="L53" s="17"/>
      <c r="M53" s="18"/>
      <c r="N53" s="2" t="s">
        <v>182</v>
      </c>
      <c r="O53" s="2" t="s">
        <v>50</v>
      </c>
      <c r="P53" s="2" t="s">
        <v>50</v>
      </c>
      <c r="Q53" s="2" t="s">
        <v>178</v>
      </c>
      <c r="R53" s="2" t="s">
        <v>61</v>
      </c>
      <c r="S53" s="2" t="s">
        <v>62</v>
      </c>
      <c r="T53" s="2" t="s">
        <v>62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2" t="s">
        <v>50</v>
      </c>
      <c r="AS53" s="2" t="s">
        <v>50</v>
      </c>
      <c r="AT53" s="3"/>
      <c r="AU53" s="2" t="s">
        <v>183</v>
      </c>
      <c r="AV53" s="3">
        <v>2436</v>
      </c>
    </row>
    <row r="54" spans="1:48" ht="30" customHeight="1">
      <c r="A54" s="18" t="s">
        <v>179</v>
      </c>
      <c r="B54" s="18" t="s">
        <v>184</v>
      </c>
      <c r="C54" s="18" t="s">
        <v>58</v>
      </c>
      <c r="D54" s="16">
        <v>36</v>
      </c>
      <c r="E54" s="17"/>
      <c r="F54" s="17"/>
      <c r="G54" s="17"/>
      <c r="H54" s="17"/>
      <c r="I54" s="17"/>
      <c r="J54" s="17"/>
      <c r="K54" s="17"/>
      <c r="L54" s="17"/>
      <c r="M54" s="18"/>
      <c r="N54" s="2" t="s">
        <v>186</v>
      </c>
      <c r="O54" s="2" t="s">
        <v>50</v>
      </c>
      <c r="P54" s="2" t="s">
        <v>50</v>
      </c>
      <c r="Q54" s="2" t="s">
        <v>178</v>
      </c>
      <c r="R54" s="2" t="s">
        <v>61</v>
      </c>
      <c r="S54" s="2" t="s">
        <v>62</v>
      </c>
      <c r="T54" s="2" t="s">
        <v>62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2" t="s">
        <v>50</v>
      </c>
      <c r="AS54" s="2" t="s">
        <v>50</v>
      </c>
      <c r="AT54" s="3"/>
      <c r="AU54" s="2" t="s">
        <v>187</v>
      </c>
      <c r="AV54" s="3">
        <v>2437</v>
      </c>
    </row>
    <row r="55" spans="1:48" ht="30" customHeight="1">
      <c r="A55" s="18" t="s">
        <v>74</v>
      </c>
      <c r="B55" s="18" t="s">
        <v>1060</v>
      </c>
      <c r="C55" s="18" t="s">
        <v>58</v>
      </c>
      <c r="D55" s="16">
        <v>36</v>
      </c>
      <c r="E55" s="17"/>
      <c r="F55" s="17"/>
      <c r="G55" s="17"/>
      <c r="H55" s="17"/>
      <c r="I55" s="17"/>
      <c r="J55" s="17"/>
      <c r="K55" s="17"/>
      <c r="L55" s="17"/>
      <c r="M55" s="18"/>
      <c r="N55" s="2" t="s">
        <v>155</v>
      </c>
      <c r="O55" s="2" t="s">
        <v>50</v>
      </c>
      <c r="P55" s="2" t="s">
        <v>50</v>
      </c>
      <c r="Q55" s="2" t="s">
        <v>178</v>
      </c>
      <c r="R55" s="2" t="s">
        <v>61</v>
      </c>
      <c r="S55" s="2" t="s">
        <v>62</v>
      </c>
      <c r="T55" s="2" t="s">
        <v>62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2" t="s">
        <v>50</v>
      </c>
      <c r="AS55" s="2" t="s">
        <v>50</v>
      </c>
      <c r="AT55" s="3"/>
      <c r="AU55" s="2" t="s">
        <v>188</v>
      </c>
      <c r="AV55" s="3">
        <v>2379</v>
      </c>
    </row>
    <row r="56" spans="1:48" ht="30" customHeight="1">
      <c r="A56" s="18" t="s">
        <v>79</v>
      </c>
      <c r="B56" s="18" t="s">
        <v>1058</v>
      </c>
      <c r="C56" s="18" t="s">
        <v>58</v>
      </c>
      <c r="D56" s="16">
        <v>254</v>
      </c>
      <c r="E56" s="17"/>
      <c r="F56" s="17"/>
      <c r="G56" s="17"/>
      <c r="H56" s="17"/>
      <c r="I56" s="17"/>
      <c r="J56" s="17"/>
      <c r="K56" s="17"/>
      <c r="L56" s="17"/>
      <c r="M56" s="18"/>
      <c r="N56" s="2" t="s">
        <v>158</v>
      </c>
      <c r="O56" s="2" t="s">
        <v>50</v>
      </c>
      <c r="P56" s="2" t="s">
        <v>50</v>
      </c>
      <c r="Q56" s="2" t="s">
        <v>178</v>
      </c>
      <c r="R56" s="2" t="s">
        <v>61</v>
      </c>
      <c r="S56" s="2" t="s">
        <v>62</v>
      </c>
      <c r="T56" s="2" t="s">
        <v>62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2" t="s">
        <v>50</v>
      </c>
      <c r="AS56" s="2" t="s">
        <v>50</v>
      </c>
      <c r="AT56" s="3"/>
      <c r="AU56" s="2" t="s">
        <v>189</v>
      </c>
      <c r="AV56" s="3">
        <v>2383</v>
      </c>
    </row>
    <row r="57" spans="1:48" ht="30" customHeight="1">
      <c r="A57" s="18" t="s">
        <v>79</v>
      </c>
      <c r="B57" s="18" t="s">
        <v>1061</v>
      </c>
      <c r="C57" s="18" t="s">
        <v>58</v>
      </c>
      <c r="D57" s="16">
        <v>280</v>
      </c>
      <c r="E57" s="17"/>
      <c r="F57" s="17"/>
      <c r="G57" s="17"/>
      <c r="H57" s="17"/>
      <c r="I57" s="17"/>
      <c r="J57" s="17"/>
      <c r="K57" s="17"/>
      <c r="L57" s="17"/>
      <c r="M57" s="18"/>
      <c r="N57" s="2" t="s">
        <v>161</v>
      </c>
      <c r="O57" s="2" t="s">
        <v>50</v>
      </c>
      <c r="P57" s="2" t="s">
        <v>50</v>
      </c>
      <c r="Q57" s="2" t="s">
        <v>178</v>
      </c>
      <c r="R57" s="2" t="s">
        <v>61</v>
      </c>
      <c r="S57" s="2" t="s">
        <v>62</v>
      </c>
      <c r="T57" s="2" t="s">
        <v>62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2" t="s">
        <v>50</v>
      </c>
      <c r="AS57" s="2" t="s">
        <v>50</v>
      </c>
      <c r="AT57" s="3"/>
      <c r="AU57" s="2" t="s">
        <v>190</v>
      </c>
      <c r="AV57" s="3">
        <v>2382</v>
      </c>
    </row>
    <row r="58" spans="1:48" ht="30" customHeight="1">
      <c r="A58" s="18" t="s">
        <v>191</v>
      </c>
      <c r="B58" s="18" t="s">
        <v>192</v>
      </c>
      <c r="C58" s="18" t="s">
        <v>86</v>
      </c>
      <c r="D58" s="16">
        <v>4</v>
      </c>
      <c r="E58" s="17"/>
      <c r="F58" s="17"/>
      <c r="G58" s="17"/>
      <c r="H58" s="17"/>
      <c r="I58" s="17"/>
      <c r="J58" s="17"/>
      <c r="K58" s="17"/>
      <c r="L58" s="17"/>
      <c r="M58" s="18"/>
      <c r="N58" s="2" t="s">
        <v>194</v>
      </c>
      <c r="O58" s="2" t="s">
        <v>50</v>
      </c>
      <c r="P58" s="2" t="s">
        <v>50</v>
      </c>
      <c r="Q58" s="2" t="s">
        <v>178</v>
      </c>
      <c r="R58" s="2" t="s">
        <v>61</v>
      </c>
      <c r="S58" s="2" t="s">
        <v>62</v>
      </c>
      <c r="T58" s="2" t="s">
        <v>62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2" t="s">
        <v>50</v>
      </c>
      <c r="AS58" s="2" t="s">
        <v>50</v>
      </c>
      <c r="AT58" s="3"/>
      <c r="AU58" s="2" t="s">
        <v>195</v>
      </c>
      <c r="AV58" s="3">
        <v>2447</v>
      </c>
    </row>
    <row r="59" spans="1:48" ht="30" customHeight="1">
      <c r="A59" s="18" t="s">
        <v>172</v>
      </c>
      <c r="B59" s="18" t="s">
        <v>196</v>
      </c>
      <c r="C59" s="18" t="s">
        <v>174</v>
      </c>
      <c r="D59" s="16">
        <v>88</v>
      </c>
      <c r="E59" s="17"/>
      <c r="F59" s="17"/>
      <c r="G59" s="17"/>
      <c r="H59" s="17"/>
      <c r="I59" s="17"/>
      <c r="J59" s="17"/>
      <c r="K59" s="17"/>
      <c r="L59" s="17"/>
      <c r="M59" s="18"/>
      <c r="N59" s="2" t="s">
        <v>198</v>
      </c>
      <c r="O59" s="2" t="s">
        <v>50</v>
      </c>
      <c r="P59" s="2" t="s">
        <v>50</v>
      </c>
      <c r="Q59" s="2" t="s">
        <v>178</v>
      </c>
      <c r="R59" s="2" t="s">
        <v>61</v>
      </c>
      <c r="S59" s="2" t="s">
        <v>62</v>
      </c>
      <c r="T59" s="2" t="s">
        <v>62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2" t="s">
        <v>50</v>
      </c>
      <c r="AS59" s="2" t="s">
        <v>50</v>
      </c>
      <c r="AT59" s="3"/>
      <c r="AU59" s="2" t="s">
        <v>199</v>
      </c>
      <c r="AV59" s="3">
        <v>2438</v>
      </c>
    </row>
    <row r="60" spans="1:48" ht="30" customHeight="1">
      <c r="A60" s="16"/>
      <c r="B60" s="16"/>
      <c r="C60" s="16"/>
      <c r="D60" s="16"/>
      <c r="E60" s="17"/>
      <c r="F60" s="17"/>
      <c r="G60" s="17"/>
      <c r="H60" s="17"/>
      <c r="I60" s="17"/>
      <c r="J60" s="17"/>
      <c r="K60" s="17"/>
      <c r="L60" s="17"/>
      <c r="M60" s="16"/>
      <c r="Q60" s="1" t="s">
        <v>178</v>
      </c>
    </row>
    <row r="61" spans="1:48" ht="30" customHeight="1">
      <c r="A61" s="16"/>
      <c r="B61" s="16"/>
      <c r="C61" s="16"/>
      <c r="D61" s="16"/>
      <c r="E61" s="17"/>
      <c r="F61" s="17"/>
      <c r="G61" s="17"/>
      <c r="H61" s="17"/>
      <c r="I61" s="17"/>
      <c r="J61" s="17"/>
      <c r="K61" s="17"/>
      <c r="L61" s="17"/>
      <c r="M61" s="16"/>
      <c r="Q61" s="1" t="s">
        <v>178</v>
      </c>
    </row>
    <row r="62" spans="1:48" ht="30" customHeight="1">
      <c r="A62" s="16"/>
      <c r="B62" s="16"/>
      <c r="C62" s="16"/>
      <c r="D62" s="16"/>
      <c r="E62" s="17"/>
      <c r="F62" s="17"/>
      <c r="G62" s="17"/>
      <c r="H62" s="17"/>
      <c r="I62" s="17"/>
      <c r="J62" s="17"/>
      <c r="K62" s="17"/>
      <c r="L62" s="17"/>
      <c r="M62" s="16"/>
      <c r="Q62" s="1" t="s">
        <v>178</v>
      </c>
    </row>
    <row r="63" spans="1:48" ht="30" customHeight="1">
      <c r="A63" s="16"/>
      <c r="B63" s="16"/>
      <c r="C63" s="16"/>
      <c r="D63" s="16"/>
      <c r="E63" s="17"/>
      <c r="F63" s="17"/>
      <c r="G63" s="17"/>
      <c r="H63" s="17"/>
      <c r="I63" s="17"/>
      <c r="J63" s="17"/>
      <c r="K63" s="17"/>
      <c r="L63" s="17"/>
      <c r="M63" s="16"/>
      <c r="Q63" s="1" t="s">
        <v>178</v>
      </c>
    </row>
    <row r="64" spans="1:48" ht="30" customHeight="1">
      <c r="A64" s="16"/>
      <c r="B64" s="16"/>
      <c r="C64" s="16"/>
      <c r="D64" s="16"/>
      <c r="E64" s="17"/>
      <c r="F64" s="17"/>
      <c r="G64" s="17"/>
      <c r="H64" s="17"/>
      <c r="I64" s="17"/>
      <c r="J64" s="17"/>
      <c r="K64" s="17"/>
      <c r="L64" s="17"/>
      <c r="M64" s="16"/>
      <c r="Q64" s="1" t="s">
        <v>178</v>
      </c>
    </row>
    <row r="65" spans="1:48" ht="30" customHeight="1">
      <c r="A65" s="16"/>
      <c r="B65" s="16"/>
      <c r="C65" s="16"/>
      <c r="D65" s="16"/>
      <c r="E65" s="17"/>
      <c r="F65" s="17"/>
      <c r="G65" s="17"/>
      <c r="H65" s="17"/>
      <c r="I65" s="17"/>
      <c r="J65" s="17"/>
      <c r="K65" s="17"/>
      <c r="L65" s="17"/>
      <c r="M65" s="16"/>
      <c r="Q65" s="1" t="s">
        <v>178</v>
      </c>
    </row>
    <row r="66" spans="1:48" ht="30" customHeight="1">
      <c r="A66" s="16"/>
      <c r="B66" s="16"/>
      <c r="C66" s="16"/>
      <c r="D66" s="16"/>
      <c r="E66" s="17"/>
      <c r="F66" s="17"/>
      <c r="G66" s="17"/>
      <c r="H66" s="17"/>
      <c r="I66" s="17"/>
      <c r="J66" s="17"/>
      <c r="K66" s="17"/>
      <c r="L66" s="17"/>
      <c r="M66" s="16"/>
      <c r="Q66" s="1" t="s">
        <v>178</v>
      </c>
    </row>
    <row r="67" spans="1:48" ht="30" customHeight="1">
      <c r="A67" s="16"/>
      <c r="B67" s="16"/>
      <c r="C67" s="16"/>
      <c r="D67" s="16"/>
      <c r="E67" s="17"/>
      <c r="F67" s="17"/>
      <c r="G67" s="17"/>
      <c r="H67" s="17"/>
      <c r="I67" s="17"/>
      <c r="J67" s="17"/>
      <c r="K67" s="17"/>
      <c r="L67" s="17"/>
      <c r="M67" s="16"/>
      <c r="Q67" s="1" t="s">
        <v>178</v>
      </c>
    </row>
    <row r="68" spans="1:48" ht="30" customHeight="1">
      <c r="A68" s="16"/>
      <c r="B68" s="16"/>
      <c r="C68" s="16"/>
      <c r="D68" s="16"/>
      <c r="E68" s="17"/>
      <c r="F68" s="17"/>
      <c r="G68" s="17"/>
      <c r="H68" s="17"/>
      <c r="I68" s="17"/>
      <c r="J68" s="17"/>
      <c r="K68" s="17"/>
      <c r="L68" s="17"/>
      <c r="M68" s="16"/>
      <c r="Q68" s="1" t="s">
        <v>178</v>
      </c>
    </row>
    <row r="69" spans="1:48" ht="30" customHeight="1">
      <c r="A69" s="16"/>
      <c r="B69" s="16"/>
      <c r="C69" s="16"/>
      <c r="D69" s="16"/>
      <c r="E69" s="17"/>
      <c r="F69" s="17"/>
      <c r="G69" s="17"/>
      <c r="H69" s="17"/>
      <c r="I69" s="17"/>
      <c r="J69" s="17"/>
      <c r="K69" s="17"/>
      <c r="L69" s="17"/>
      <c r="M69" s="16"/>
      <c r="Q69" s="1" t="s">
        <v>178</v>
      </c>
    </row>
    <row r="70" spans="1:48" ht="30" customHeight="1">
      <c r="A70" s="16"/>
      <c r="B70" s="16"/>
      <c r="C70" s="16"/>
      <c r="D70" s="16"/>
      <c r="E70" s="17"/>
      <c r="F70" s="17"/>
      <c r="G70" s="17"/>
      <c r="H70" s="17"/>
      <c r="I70" s="17"/>
      <c r="J70" s="17"/>
      <c r="K70" s="17"/>
      <c r="L70" s="17"/>
      <c r="M70" s="16"/>
      <c r="Q70" s="1" t="s">
        <v>178</v>
      </c>
    </row>
    <row r="71" spans="1:48" ht="30" customHeight="1">
      <c r="A71" s="16"/>
      <c r="B71" s="16"/>
      <c r="C71" s="16"/>
      <c r="D71" s="16"/>
      <c r="E71" s="17"/>
      <c r="F71" s="17"/>
      <c r="G71" s="17"/>
      <c r="H71" s="17"/>
      <c r="I71" s="17"/>
      <c r="J71" s="17"/>
      <c r="K71" s="17"/>
      <c r="L71" s="17"/>
      <c r="M71" s="16"/>
      <c r="Q71" s="1" t="s">
        <v>178</v>
      </c>
    </row>
    <row r="72" spans="1:48" ht="30" customHeight="1">
      <c r="A72" s="16"/>
      <c r="B72" s="16"/>
      <c r="C72" s="16"/>
      <c r="D72" s="16"/>
      <c r="E72" s="17"/>
      <c r="F72" s="17"/>
      <c r="G72" s="17"/>
      <c r="H72" s="17"/>
      <c r="I72" s="17"/>
      <c r="J72" s="17"/>
      <c r="K72" s="17"/>
      <c r="L72" s="17"/>
      <c r="M72" s="16"/>
      <c r="Q72" s="1" t="s">
        <v>178</v>
      </c>
    </row>
    <row r="73" spans="1:48" ht="30" customHeight="1">
      <c r="A73" s="16"/>
      <c r="B73" s="16"/>
      <c r="C73" s="16"/>
      <c r="D73" s="16"/>
      <c r="E73" s="17"/>
      <c r="F73" s="17"/>
      <c r="G73" s="17"/>
      <c r="H73" s="17"/>
      <c r="I73" s="17"/>
      <c r="J73" s="17"/>
      <c r="K73" s="17"/>
      <c r="L73" s="17"/>
      <c r="M73" s="16"/>
      <c r="Q73" s="1" t="s">
        <v>178</v>
      </c>
    </row>
    <row r="74" spans="1:48" ht="30" customHeight="1">
      <c r="A74" s="16"/>
      <c r="B74" s="16"/>
      <c r="C74" s="16"/>
      <c r="D74" s="16"/>
      <c r="E74" s="17"/>
      <c r="F74" s="17"/>
      <c r="G74" s="17"/>
      <c r="H74" s="17"/>
      <c r="I74" s="17"/>
      <c r="J74" s="17"/>
      <c r="K74" s="17"/>
      <c r="L74" s="17"/>
      <c r="M74" s="16"/>
      <c r="Q74" s="1" t="s">
        <v>178</v>
      </c>
    </row>
    <row r="75" spans="1:48" ht="30" customHeight="1">
      <c r="A75" s="18" t="s">
        <v>141</v>
      </c>
      <c r="B75" s="16"/>
      <c r="C75" s="16"/>
      <c r="D75" s="16"/>
      <c r="E75" s="17"/>
      <c r="F75" s="17"/>
      <c r="G75" s="17"/>
      <c r="H75" s="17"/>
      <c r="I75" s="17"/>
      <c r="J75" s="17"/>
      <c r="K75" s="17"/>
      <c r="L75" s="17"/>
      <c r="M75" s="16"/>
      <c r="N75" t="s">
        <v>142</v>
      </c>
    </row>
    <row r="76" spans="1:48" ht="30" customHeight="1">
      <c r="A76" s="19" t="s">
        <v>200</v>
      </c>
      <c r="B76" s="19" t="s">
        <v>50</v>
      </c>
      <c r="C76" s="20"/>
      <c r="D76" s="20"/>
      <c r="E76" s="21"/>
      <c r="F76" s="21"/>
      <c r="G76" s="21"/>
      <c r="H76" s="21"/>
      <c r="I76" s="21"/>
      <c r="J76" s="21"/>
      <c r="K76" s="21"/>
      <c r="L76" s="21"/>
      <c r="M76" s="20"/>
      <c r="N76" s="13"/>
      <c r="O76" s="13"/>
      <c r="P76" s="13"/>
      <c r="Q76" s="12" t="s">
        <v>201</v>
      </c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</row>
    <row r="77" spans="1:48" ht="30" customHeight="1">
      <c r="A77" s="18" t="s">
        <v>79</v>
      </c>
      <c r="B77" s="18" t="s">
        <v>1061</v>
      </c>
      <c r="C77" s="18" t="s">
        <v>58</v>
      </c>
      <c r="D77" s="16">
        <v>214</v>
      </c>
      <c r="E77" s="17"/>
      <c r="F77" s="17"/>
      <c r="G77" s="17"/>
      <c r="H77" s="17"/>
      <c r="I77" s="17"/>
      <c r="J77" s="17"/>
      <c r="K77" s="17"/>
      <c r="L77" s="17"/>
      <c r="M77" s="18"/>
      <c r="N77" s="2" t="s">
        <v>161</v>
      </c>
      <c r="O77" s="2" t="s">
        <v>50</v>
      </c>
      <c r="P77" s="2" t="s">
        <v>50</v>
      </c>
      <c r="Q77" s="2" t="s">
        <v>201</v>
      </c>
      <c r="R77" s="2" t="s">
        <v>61</v>
      </c>
      <c r="S77" s="2" t="s">
        <v>62</v>
      </c>
      <c r="T77" s="2" t="s">
        <v>62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2" t="s">
        <v>50</v>
      </c>
      <c r="AS77" s="2" t="s">
        <v>50</v>
      </c>
      <c r="AT77" s="3"/>
      <c r="AU77" s="2" t="s">
        <v>202</v>
      </c>
      <c r="AV77" s="3">
        <v>2410</v>
      </c>
    </row>
    <row r="78" spans="1:48" ht="30" customHeight="1">
      <c r="A78" s="18" t="s">
        <v>79</v>
      </c>
      <c r="B78" s="18" t="s">
        <v>1058</v>
      </c>
      <c r="C78" s="18" t="s">
        <v>58</v>
      </c>
      <c r="D78" s="16">
        <v>196</v>
      </c>
      <c r="E78" s="17"/>
      <c r="F78" s="17"/>
      <c r="G78" s="17"/>
      <c r="H78" s="17"/>
      <c r="I78" s="17"/>
      <c r="J78" s="17"/>
      <c r="K78" s="17"/>
      <c r="L78" s="17"/>
      <c r="M78" s="18"/>
      <c r="N78" s="2" t="s">
        <v>158</v>
      </c>
      <c r="O78" s="2" t="s">
        <v>50</v>
      </c>
      <c r="P78" s="2" t="s">
        <v>50</v>
      </c>
      <c r="Q78" s="2" t="s">
        <v>201</v>
      </c>
      <c r="R78" s="2" t="s">
        <v>61</v>
      </c>
      <c r="S78" s="2" t="s">
        <v>62</v>
      </c>
      <c r="T78" s="2" t="s">
        <v>62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2" t="s">
        <v>50</v>
      </c>
      <c r="AS78" s="2" t="s">
        <v>50</v>
      </c>
      <c r="AT78" s="3"/>
      <c r="AU78" s="2" t="s">
        <v>203</v>
      </c>
      <c r="AV78" s="3">
        <v>2411</v>
      </c>
    </row>
    <row r="79" spans="1:48" ht="30" customHeight="1">
      <c r="A79" s="18" t="s">
        <v>163</v>
      </c>
      <c r="B79" s="18" t="s">
        <v>1059</v>
      </c>
      <c r="C79" s="18" t="s">
        <v>164</v>
      </c>
      <c r="D79" s="16">
        <v>74</v>
      </c>
      <c r="E79" s="17"/>
      <c r="F79" s="17"/>
      <c r="G79" s="17"/>
      <c r="H79" s="17"/>
      <c r="I79" s="17"/>
      <c r="J79" s="17"/>
      <c r="K79" s="17"/>
      <c r="L79" s="17"/>
      <c r="M79" s="18"/>
      <c r="N79" s="2" t="s">
        <v>166</v>
      </c>
      <c r="O79" s="2" t="s">
        <v>50</v>
      </c>
      <c r="P79" s="2" t="s">
        <v>50</v>
      </c>
      <c r="Q79" s="2" t="s">
        <v>144</v>
      </c>
      <c r="R79" s="2" t="s">
        <v>61</v>
      </c>
      <c r="S79" s="2" t="s">
        <v>62</v>
      </c>
      <c r="T79" s="2" t="s">
        <v>62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2" t="s">
        <v>50</v>
      </c>
      <c r="AS79" s="2" t="s">
        <v>50</v>
      </c>
      <c r="AT79" s="3"/>
      <c r="AU79" s="2" t="s">
        <v>167</v>
      </c>
      <c r="AV79" s="3">
        <v>2435</v>
      </c>
    </row>
    <row r="80" spans="1:48" ht="30" customHeight="1">
      <c r="A80" s="18" t="s">
        <v>172</v>
      </c>
      <c r="B80" s="18" t="s">
        <v>204</v>
      </c>
      <c r="C80" s="18" t="s">
        <v>174</v>
      </c>
      <c r="D80" s="16">
        <v>170</v>
      </c>
      <c r="E80" s="17"/>
      <c r="F80" s="17"/>
      <c r="G80" s="17"/>
      <c r="H80" s="17"/>
      <c r="I80" s="17"/>
      <c r="J80" s="17"/>
      <c r="K80" s="17"/>
      <c r="L80" s="17"/>
      <c r="M80" s="18"/>
      <c r="N80" s="2" t="s">
        <v>206</v>
      </c>
      <c r="O80" s="2" t="s">
        <v>50</v>
      </c>
      <c r="P80" s="2" t="s">
        <v>50</v>
      </c>
      <c r="Q80" s="2" t="s">
        <v>201</v>
      </c>
      <c r="R80" s="2" t="s">
        <v>61</v>
      </c>
      <c r="S80" s="2" t="s">
        <v>62</v>
      </c>
      <c r="T80" s="2" t="s">
        <v>62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2" t="s">
        <v>50</v>
      </c>
      <c r="AS80" s="2" t="s">
        <v>50</v>
      </c>
      <c r="AT80" s="3"/>
      <c r="AU80" s="2" t="s">
        <v>207</v>
      </c>
      <c r="AV80" s="3">
        <v>2440</v>
      </c>
    </row>
    <row r="81" spans="1:17" ht="30" customHeight="1">
      <c r="A81" s="16"/>
      <c r="B81" s="16"/>
      <c r="C81" s="16"/>
      <c r="D81" s="16"/>
      <c r="E81" s="17"/>
      <c r="F81" s="17"/>
      <c r="G81" s="17"/>
      <c r="H81" s="17"/>
      <c r="I81" s="17"/>
      <c r="J81" s="17"/>
      <c r="K81" s="17"/>
      <c r="L81" s="17"/>
      <c r="M81" s="16"/>
      <c r="Q81" s="1" t="s">
        <v>201</v>
      </c>
    </row>
    <row r="82" spans="1:17" ht="30" customHeight="1">
      <c r="A82" s="16"/>
      <c r="B82" s="16"/>
      <c r="C82" s="16"/>
      <c r="D82" s="16"/>
      <c r="E82" s="17"/>
      <c r="F82" s="17"/>
      <c r="G82" s="17"/>
      <c r="H82" s="17"/>
      <c r="I82" s="17"/>
      <c r="J82" s="17"/>
      <c r="K82" s="17"/>
      <c r="L82" s="17"/>
      <c r="M82" s="16"/>
      <c r="Q82" s="1" t="s">
        <v>201</v>
      </c>
    </row>
    <row r="83" spans="1:17" ht="30" customHeight="1">
      <c r="A83" s="16"/>
      <c r="B83" s="16"/>
      <c r="C83" s="16"/>
      <c r="D83" s="16"/>
      <c r="E83" s="17"/>
      <c r="F83" s="17"/>
      <c r="G83" s="17"/>
      <c r="H83" s="17"/>
      <c r="I83" s="17"/>
      <c r="J83" s="17"/>
      <c r="K83" s="17"/>
      <c r="L83" s="17"/>
      <c r="M83" s="16"/>
      <c r="Q83" s="1" t="s">
        <v>201</v>
      </c>
    </row>
    <row r="84" spans="1:17" ht="30" customHeight="1">
      <c r="A84" s="16"/>
      <c r="B84" s="16"/>
      <c r="C84" s="16"/>
      <c r="D84" s="16"/>
      <c r="E84" s="17"/>
      <c r="F84" s="17"/>
      <c r="G84" s="17"/>
      <c r="H84" s="17"/>
      <c r="I84" s="17"/>
      <c r="J84" s="17"/>
      <c r="K84" s="17"/>
      <c r="L84" s="17"/>
      <c r="M84" s="16"/>
      <c r="Q84" s="1" t="s">
        <v>201</v>
      </c>
    </row>
    <row r="85" spans="1:17" ht="30" customHeight="1">
      <c r="A85" s="16"/>
      <c r="B85" s="16"/>
      <c r="C85" s="16"/>
      <c r="D85" s="16"/>
      <c r="E85" s="17"/>
      <c r="F85" s="17"/>
      <c r="G85" s="17"/>
      <c r="H85" s="17"/>
      <c r="I85" s="17"/>
      <c r="J85" s="17"/>
      <c r="K85" s="17"/>
      <c r="L85" s="17"/>
      <c r="M85" s="16"/>
      <c r="Q85" s="1" t="s">
        <v>201</v>
      </c>
    </row>
    <row r="86" spans="1:17" ht="30" customHeight="1">
      <c r="A86" s="16"/>
      <c r="B86" s="16"/>
      <c r="C86" s="16"/>
      <c r="D86" s="16"/>
      <c r="E86" s="17"/>
      <c r="F86" s="17"/>
      <c r="G86" s="17"/>
      <c r="H86" s="17"/>
      <c r="I86" s="17"/>
      <c r="J86" s="17"/>
      <c r="K86" s="17"/>
      <c r="L86" s="17"/>
      <c r="M86" s="16"/>
      <c r="Q86" s="1" t="s">
        <v>201</v>
      </c>
    </row>
    <row r="87" spans="1:17" ht="30" customHeight="1">
      <c r="A87" s="16"/>
      <c r="B87" s="16"/>
      <c r="C87" s="16"/>
      <c r="D87" s="16"/>
      <c r="E87" s="17"/>
      <c r="F87" s="17"/>
      <c r="G87" s="17"/>
      <c r="H87" s="17"/>
      <c r="I87" s="17"/>
      <c r="J87" s="17"/>
      <c r="K87" s="17"/>
      <c r="L87" s="17"/>
      <c r="M87" s="16"/>
      <c r="Q87" s="1" t="s">
        <v>201</v>
      </c>
    </row>
    <row r="88" spans="1:17" ht="30" customHeight="1">
      <c r="A88" s="16"/>
      <c r="B88" s="16"/>
      <c r="C88" s="16"/>
      <c r="D88" s="16"/>
      <c r="E88" s="17"/>
      <c r="F88" s="17"/>
      <c r="G88" s="17"/>
      <c r="H88" s="17"/>
      <c r="I88" s="17"/>
      <c r="J88" s="17"/>
      <c r="K88" s="17"/>
      <c r="L88" s="17"/>
      <c r="M88" s="16"/>
      <c r="Q88" s="1" t="s">
        <v>201</v>
      </c>
    </row>
    <row r="89" spans="1:17" ht="30" customHeight="1">
      <c r="A89" s="16"/>
      <c r="B89" s="16"/>
      <c r="C89" s="16"/>
      <c r="D89" s="16"/>
      <c r="E89" s="17"/>
      <c r="F89" s="17"/>
      <c r="G89" s="17"/>
      <c r="H89" s="17"/>
      <c r="I89" s="17"/>
      <c r="J89" s="17"/>
      <c r="K89" s="17"/>
      <c r="L89" s="17"/>
      <c r="M89" s="16"/>
      <c r="Q89" s="1" t="s">
        <v>201</v>
      </c>
    </row>
    <row r="90" spans="1:17" ht="30" customHeight="1">
      <c r="A90" s="16"/>
      <c r="B90" s="16"/>
      <c r="C90" s="16"/>
      <c r="D90" s="16"/>
      <c r="E90" s="17"/>
      <c r="F90" s="17"/>
      <c r="G90" s="17"/>
      <c r="H90" s="17"/>
      <c r="I90" s="17"/>
      <c r="J90" s="17"/>
      <c r="K90" s="17"/>
      <c r="L90" s="17"/>
      <c r="M90" s="16"/>
      <c r="Q90" s="1" t="s">
        <v>201</v>
      </c>
    </row>
    <row r="91" spans="1:17" ht="30" customHeight="1">
      <c r="A91" s="16"/>
      <c r="B91" s="16"/>
      <c r="C91" s="16"/>
      <c r="D91" s="16"/>
      <c r="E91" s="17"/>
      <c r="F91" s="17"/>
      <c r="G91" s="17"/>
      <c r="H91" s="17"/>
      <c r="I91" s="17"/>
      <c r="J91" s="17"/>
      <c r="K91" s="17"/>
      <c r="L91" s="17"/>
      <c r="M91" s="16"/>
      <c r="Q91" s="1" t="s">
        <v>201</v>
      </c>
    </row>
    <row r="92" spans="1:17" ht="30" customHeight="1">
      <c r="A92" s="16"/>
      <c r="B92" s="16"/>
      <c r="C92" s="16"/>
      <c r="D92" s="16"/>
      <c r="E92" s="17"/>
      <c r="F92" s="17"/>
      <c r="G92" s="17"/>
      <c r="H92" s="17"/>
      <c r="I92" s="17"/>
      <c r="J92" s="17"/>
      <c r="K92" s="17"/>
      <c r="L92" s="17"/>
      <c r="M92" s="16"/>
      <c r="Q92" s="1" t="s">
        <v>201</v>
      </c>
    </row>
    <row r="93" spans="1:17" ht="30" customHeight="1">
      <c r="A93" s="16"/>
      <c r="B93" s="16"/>
      <c r="C93" s="16"/>
      <c r="D93" s="16"/>
      <c r="E93" s="17"/>
      <c r="F93" s="17"/>
      <c r="G93" s="17"/>
      <c r="H93" s="17"/>
      <c r="I93" s="17"/>
      <c r="J93" s="17"/>
      <c r="K93" s="17"/>
      <c r="L93" s="17"/>
      <c r="M93" s="16"/>
      <c r="Q93" s="1" t="s">
        <v>201</v>
      </c>
    </row>
    <row r="94" spans="1:17" ht="30" customHeight="1">
      <c r="A94" s="16"/>
      <c r="B94" s="16"/>
      <c r="C94" s="16"/>
      <c r="D94" s="16"/>
      <c r="E94" s="17"/>
      <c r="F94" s="17"/>
      <c r="G94" s="17"/>
      <c r="H94" s="17"/>
      <c r="I94" s="17"/>
      <c r="J94" s="17"/>
      <c r="K94" s="17"/>
      <c r="L94" s="17"/>
      <c r="M94" s="16"/>
      <c r="Q94" s="1" t="s">
        <v>201</v>
      </c>
    </row>
    <row r="95" spans="1:17" ht="30" customHeight="1">
      <c r="A95" s="16"/>
      <c r="B95" s="16"/>
      <c r="C95" s="16"/>
      <c r="D95" s="16"/>
      <c r="E95" s="17"/>
      <c r="F95" s="17"/>
      <c r="G95" s="17"/>
      <c r="H95" s="17"/>
      <c r="I95" s="17"/>
      <c r="J95" s="17"/>
      <c r="K95" s="17"/>
      <c r="L95" s="17"/>
      <c r="M95" s="16"/>
      <c r="Q95" s="1" t="s">
        <v>201</v>
      </c>
    </row>
    <row r="96" spans="1:17" ht="30" customHeight="1">
      <c r="A96" s="16"/>
      <c r="B96" s="16"/>
      <c r="C96" s="16"/>
      <c r="D96" s="16"/>
      <c r="E96" s="17"/>
      <c r="F96" s="17"/>
      <c r="G96" s="17"/>
      <c r="H96" s="17"/>
      <c r="I96" s="17"/>
      <c r="J96" s="17"/>
      <c r="K96" s="17"/>
      <c r="L96" s="17"/>
      <c r="M96" s="16"/>
      <c r="Q96" s="1" t="s">
        <v>201</v>
      </c>
    </row>
    <row r="97" spans="1:48" ht="30" customHeight="1">
      <c r="A97" s="16"/>
      <c r="B97" s="16"/>
      <c r="C97" s="16"/>
      <c r="D97" s="16"/>
      <c r="E97" s="17"/>
      <c r="F97" s="17"/>
      <c r="G97" s="17"/>
      <c r="H97" s="17"/>
      <c r="I97" s="17"/>
      <c r="J97" s="17"/>
      <c r="K97" s="17"/>
      <c r="L97" s="17"/>
      <c r="M97" s="16"/>
      <c r="Q97" s="1" t="s">
        <v>201</v>
      </c>
    </row>
    <row r="98" spans="1:48" ht="30" customHeight="1">
      <c r="A98" s="16"/>
      <c r="B98" s="16"/>
      <c r="C98" s="16"/>
      <c r="D98" s="16"/>
      <c r="E98" s="17"/>
      <c r="F98" s="17"/>
      <c r="G98" s="17"/>
      <c r="H98" s="17"/>
      <c r="I98" s="17"/>
      <c r="J98" s="17"/>
      <c r="K98" s="17"/>
      <c r="L98" s="17"/>
      <c r="M98" s="16"/>
      <c r="Q98" s="1" t="s">
        <v>201</v>
      </c>
    </row>
    <row r="99" spans="1:48" ht="30" customHeight="1">
      <c r="A99" s="18" t="s">
        <v>141</v>
      </c>
      <c r="B99" s="16"/>
      <c r="C99" s="16"/>
      <c r="D99" s="16"/>
      <c r="E99" s="17"/>
      <c r="F99" s="17"/>
      <c r="G99" s="17"/>
      <c r="H99" s="17"/>
      <c r="I99" s="17"/>
      <c r="J99" s="17"/>
      <c r="K99" s="17"/>
      <c r="L99" s="17"/>
      <c r="M99" s="16"/>
      <c r="N99" t="s">
        <v>142</v>
      </c>
    </row>
    <row r="100" spans="1:48" ht="30" customHeight="1">
      <c r="A100" s="19" t="s">
        <v>208</v>
      </c>
      <c r="B100" s="19" t="s">
        <v>50</v>
      </c>
      <c r="C100" s="20"/>
      <c r="D100" s="20"/>
      <c r="E100" s="21"/>
      <c r="F100" s="21"/>
      <c r="G100" s="21"/>
      <c r="H100" s="21"/>
      <c r="I100" s="21"/>
      <c r="J100" s="21"/>
      <c r="K100" s="21"/>
      <c r="L100" s="21"/>
      <c r="M100" s="20"/>
      <c r="N100" s="13"/>
      <c r="O100" s="13"/>
      <c r="P100" s="13"/>
      <c r="Q100" s="12" t="s">
        <v>209</v>
      </c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</row>
    <row r="101" spans="1:48" ht="30" customHeight="1">
      <c r="A101" s="18" t="s">
        <v>79</v>
      </c>
      <c r="B101" s="18" t="s">
        <v>1061</v>
      </c>
      <c r="C101" s="18" t="s">
        <v>58</v>
      </c>
      <c r="D101" s="16">
        <v>73</v>
      </c>
      <c r="E101" s="17"/>
      <c r="F101" s="17"/>
      <c r="G101" s="17"/>
      <c r="H101" s="17"/>
      <c r="I101" s="17"/>
      <c r="J101" s="17"/>
      <c r="K101" s="17"/>
      <c r="L101" s="17"/>
      <c r="M101" s="18"/>
      <c r="N101" s="2" t="s">
        <v>161</v>
      </c>
      <c r="O101" s="2" t="s">
        <v>50</v>
      </c>
      <c r="P101" s="2" t="s">
        <v>50</v>
      </c>
      <c r="Q101" s="2" t="s">
        <v>209</v>
      </c>
      <c r="R101" s="2" t="s">
        <v>61</v>
      </c>
      <c r="S101" s="2" t="s">
        <v>62</v>
      </c>
      <c r="T101" s="2" t="s">
        <v>62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" t="s">
        <v>50</v>
      </c>
      <c r="AS101" s="2" t="s">
        <v>50</v>
      </c>
      <c r="AT101" s="3"/>
      <c r="AU101" s="2" t="s">
        <v>210</v>
      </c>
      <c r="AV101" s="3">
        <v>2424</v>
      </c>
    </row>
    <row r="102" spans="1:48" ht="30" customHeight="1">
      <c r="A102" s="18" t="s">
        <v>79</v>
      </c>
      <c r="B102" s="18" t="s">
        <v>1058</v>
      </c>
      <c r="C102" s="18" t="s">
        <v>58</v>
      </c>
      <c r="D102" s="16">
        <v>196</v>
      </c>
      <c r="E102" s="17"/>
      <c r="F102" s="17"/>
      <c r="G102" s="17"/>
      <c r="H102" s="17"/>
      <c r="I102" s="17"/>
      <c r="J102" s="17"/>
      <c r="K102" s="17"/>
      <c r="L102" s="17"/>
      <c r="M102" s="18"/>
      <c r="N102" s="2" t="s">
        <v>158</v>
      </c>
      <c r="O102" s="2" t="s">
        <v>50</v>
      </c>
      <c r="P102" s="2" t="s">
        <v>50</v>
      </c>
      <c r="Q102" s="2" t="s">
        <v>209</v>
      </c>
      <c r="R102" s="2" t="s">
        <v>61</v>
      </c>
      <c r="S102" s="2" t="s">
        <v>62</v>
      </c>
      <c r="T102" s="2" t="s">
        <v>62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" t="s">
        <v>50</v>
      </c>
      <c r="AS102" s="2" t="s">
        <v>50</v>
      </c>
      <c r="AT102" s="3"/>
      <c r="AU102" s="2" t="s">
        <v>211</v>
      </c>
      <c r="AV102" s="3">
        <v>2425</v>
      </c>
    </row>
    <row r="103" spans="1:48" ht="30" customHeight="1">
      <c r="A103" s="18" t="s">
        <v>172</v>
      </c>
      <c r="B103" s="18" t="s">
        <v>212</v>
      </c>
      <c r="C103" s="18" t="s">
        <v>174</v>
      </c>
      <c r="D103" s="16">
        <v>49</v>
      </c>
      <c r="E103" s="17"/>
      <c r="F103" s="17"/>
      <c r="G103" s="17"/>
      <c r="H103" s="17"/>
      <c r="I103" s="17"/>
      <c r="J103" s="17"/>
      <c r="K103" s="17"/>
      <c r="L103" s="17"/>
      <c r="M103" s="18"/>
      <c r="N103" s="2" t="s">
        <v>214</v>
      </c>
      <c r="O103" s="2" t="s">
        <v>50</v>
      </c>
      <c r="P103" s="2" t="s">
        <v>50</v>
      </c>
      <c r="Q103" s="2" t="s">
        <v>209</v>
      </c>
      <c r="R103" s="2" t="s">
        <v>61</v>
      </c>
      <c r="S103" s="2" t="s">
        <v>62</v>
      </c>
      <c r="T103" s="2" t="s">
        <v>62</v>
      </c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2" t="s">
        <v>50</v>
      </c>
      <c r="AS103" s="2" t="s">
        <v>50</v>
      </c>
      <c r="AT103" s="3"/>
      <c r="AU103" s="2" t="s">
        <v>215</v>
      </c>
      <c r="AV103" s="3">
        <v>2441</v>
      </c>
    </row>
    <row r="104" spans="1:48" ht="30" customHeight="1">
      <c r="A104" s="18"/>
      <c r="B104" s="18"/>
      <c r="C104" s="18"/>
      <c r="D104" s="16"/>
      <c r="E104" s="17"/>
      <c r="F104" s="17"/>
      <c r="G104" s="17"/>
      <c r="H104" s="17"/>
      <c r="I104" s="17"/>
      <c r="J104" s="17"/>
      <c r="K104" s="17"/>
      <c r="L104" s="17"/>
      <c r="M104" s="18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2"/>
      <c r="AS104" s="2"/>
      <c r="AT104" s="3"/>
      <c r="AU104" s="2"/>
      <c r="AV104" s="3"/>
    </row>
    <row r="105" spans="1:48" ht="30" customHeight="1">
      <c r="A105" s="16"/>
      <c r="B105" s="16"/>
      <c r="C105" s="16"/>
      <c r="D105" s="16"/>
      <c r="E105" s="17"/>
      <c r="F105" s="17"/>
      <c r="G105" s="17"/>
      <c r="H105" s="17"/>
      <c r="I105" s="17"/>
      <c r="J105" s="17"/>
      <c r="K105" s="17"/>
      <c r="L105" s="17"/>
      <c r="M105" s="16"/>
      <c r="Q105" s="1" t="s">
        <v>209</v>
      </c>
    </row>
    <row r="106" spans="1:48" ht="30" customHeight="1">
      <c r="A106" s="16"/>
      <c r="B106" s="16"/>
      <c r="C106" s="16"/>
      <c r="D106" s="16"/>
      <c r="E106" s="17"/>
      <c r="F106" s="17"/>
      <c r="G106" s="17"/>
      <c r="H106" s="17"/>
      <c r="I106" s="17"/>
      <c r="J106" s="17"/>
      <c r="K106" s="17"/>
      <c r="L106" s="17"/>
      <c r="M106" s="16"/>
      <c r="Q106" s="1" t="s">
        <v>209</v>
      </c>
    </row>
    <row r="107" spans="1:48" ht="30" customHeight="1">
      <c r="A107" s="16"/>
      <c r="B107" s="16"/>
      <c r="C107" s="16"/>
      <c r="D107" s="16"/>
      <c r="E107" s="17"/>
      <c r="F107" s="17"/>
      <c r="G107" s="17"/>
      <c r="H107" s="17"/>
      <c r="I107" s="17"/>
      <c r="J107" s="17"/>
      <c r="K107" s="17"/>
      <c r="L107" s="17"/>
      <c r="M107" s="16"/>
      <c r="Q107" s="1" t="s">
        <v>209</v>
      </c>
    </row>
    <row r="108" spans="1:48" ht="30" customHeight="1">
      <c r="A108" s="16"/>
      <c r="B108" s="16"/>
      <c r="C108" s="16"/>
      <c r="D108" s="16"/>
      <c r="E108" s="17"/>
      <c r="F108" s="17"/>
      <c r="G108" s="17"/>
      <c r="H108" s="17"/>
      <c r="I108" s="17"/>
      <c r="J108" s="17"/>
      <c r="K108" s="17"/>
      <c r="L108" s="17"/>
      <c r="M108" s="16"/>
      <c r="Q108" s="1" t="s">
        <v>209</v>
      </c>
    </row>
    <row r="109" spans="1:48" ht="30" customHeight="1">
      <c r="A109" s="16"/>
      <c r="B109" s="16"/>
      <c r="C109" s="16"/>
      <c r="D109" s="16"/>
      <c r="E109" s="17"/>
      <c r="F109" s="17"/>
      <c r="G109" s="17"/>
      <c r="H109" s="17"/>
      <c r="I109" s="17"/>
      <c r="J109" s="17"/>
      <c r="K109" s="17"/>
      <c r="L109" s="17"/>
      <c r="M109" s="16"/>
      <c r="Q109" s="1" t="s">
        <v>209</v>
      </c>
    </row>
    <row r="110" spans="1:48" ht="30" customHeight="1">
      <c r="A110" s="16"/>
      <c r="B110" s="16"/>
      <c r="C110" s="16"/>
      <c r="D110" s="16"/>
      <c r="E110" s="17"/>
      <c r="F110" s="17"/>
      <c r="G110" s="17"/>
      <c r="H110" s="17"/>
      <c r="I110" s="17"/>
      <c r="J110" s="17"/>
      <c r="K110" s="17"/>
      <c r="L110" s="17"/>
      <c r="M110" s="16"/>
      <c r="Q110" s="1" t="s">
        <v>209</v>
      </c>
    </row>
    <row r="111" spans="1:48" ht="30" customHeight="1">
      <c r="A111" s="16"/>
      <c r="B111" s="16"/>
      <c r="C111" s="16"/>
      <c r="D111" s="16"/>
      <c r="E111" s="17"/>
      <c r="F111" s="17"/>
      <c r="G111" s="17"/>
      <c r="H111" s="17"/>
      <c r="I111" s="17"/>
      <c r="J111" s="17"/>
      <c r="K111" s="17"/>
      <c r="L111" s="17"/>
      <c r="M111" s="16"/>
      <c r="Q111" s="1" t="s">
        <v>209</v>
      </c>
    </row>
    <row r="112" spans="1:48" ht="30" customHeight="1">
      <c r="A112" s="16"/>
      <c r="B112" s="16"/>
      <c r="C112" s="16"/>
      <c r="D112" s="16"/>
      <c r="E112" s="17"/>
      <c r="F112" s="17"/>
      <c r="G112" s="17"/>
      <c r="H112" s="17"/>
      <c r="I112" s="17"/>
      <c r="J112" s="17"/>
      <c r="K112" s="17"/>
      <c r="L112" s="17"/>
      <c r="M112" s="16"/>
      <c r="Q112" s="1" t="s">
        <v>209</v>
      </c>
    </row>
    <row r="113" spans="1:48" ht="30" customHeight="1">
      <c r="A113" s="16"/>
      <c r="B113" s="16"/>
      <c r="C113" s="16"/>
      <c r="D113" s="16"/>
      <c r="E113" s="17"/>
      <c r="F113" s="17"/>
      <c r="G113" s="17"/>
      <c r="H113" s="17"/>
      <c r="I113" s="17"/>
      <c r="J113" s="17"/>
      <c r="K113" s="17"/>
      <c r="L113" s="17"/>
      <c r="M113" s="16"/>
      <c r="Q113" s="1" t="s">
        <v>209</v>
      </c>
    </row>
    <row r="114" spans="1:48" ht="30" customHeight="1">
      <c r="A114" s="16"/>
      <c r="B114" s="16"/>
      <c r="C114" s="16"/>
      <c r="D114" s="16"/>
      <c r="E114" s="17"/>
      <c r="F114" s="17"/>
      <c r="G114" s="17"/>
      <c r="H114" s="17"/>
      <c r="I114" s="17"/>
      <c r="J114" s="17"/>
      <c r="K114" s="17"/>
      <c r="L114" s="17"/>
      <c r="M114" s="16"/>
      <c r="Q114" s="1" t="s">
        <v>209</v>
      </c>
    </row>
    <row r="115" spans="1:48" ht="30" customHeight="1">
      <c r="A115" s="16"/>
      <c r="B115" s="16"/>
      <c r="C115" s="16"/>
      <c r="D115" s="16"/>
      <c r="E115" s="17"/>
      <c r="F115" s="17"/>
      <c r="G115" s="17"/>
      <c r="H115" s="17"/>
      <c r="I115" s="17"/>
      <c r="J115" s="17"/>
      <c r="K115" s="17"/>
      <c r="L115" s="17"/>
      <c r="M115" s="16"/>
      <c r="Q115" s="1" t="s">
        <v>209</v>
      </c>
    </row>
    <row r="116" spans="1:48" ht="30" customHeight="1">
      <c r="A116" s="16"/>
      <c r="B116" s="16"/>
      <c r="C116" s="16"/>
      <c r="D116" s="16"/>
      <c r="E116" s="17"/>
      <c r="F116" s="17"/>
      <c r="G116" s="17"/>
      <c r="H116" s="17"/>
      <c r="I116" s="17"/>
      <c r="J116" s="17"/>
      <c r="K116" s="17"/>
      <c r="L116" s="17"/>
      <c r="M116" s="16"/>
      <c r="Q116" s="1" t="s">
        <v>209</v>
      </c>
    </row>
    <row r="117" spans="1:48" ht="30" customHeight="1">
      <c r="A117" s="16"/>
      <c r="B117" s="16"/>
      <c r="C117" s="16"/>
      <c r="D117" s="16"/>
      <c r="E117" s="17"/>
      <c r="F117" s="17"/>
      <c r="G117" s="17"/>
      <c r="H117" s="17"/>
      <c r="I117" s="17"/>
      <c r="J117" s="17"/>
      <c r="K117" s="17"/>
      <c r="L117" s="17"/>
      <c r="M117" s="16"/>
      <c r="Q117" s="1" t="s">
        <v>209</v>
      </c>
    </row>
    <row r="118" spans="1:48" ht="30" customHeight="1">
      <c r="A118" s="16"/>
      <c r="B118" s="16"/>
      <c r="C118" s="16"/>
      <c r="D118" s="16"/>
      <c r="E118" s="17"/>
      <c r="F118" s="17"/>
      <c r="G118" s="17"/>
      <c r="H118" s="17"/>
      <c r="I118" s="17"/>
      <c r="J118" s="17"/>
      <c r="K118" s="17"/>
      <c r="L118" s="17"/>
      <c r="M118" s="16"/>
      <c r="Q118" s="1" t="s">
        <v>209</v>
      </c>
    </row>
    <row r="119" spans="1:48" ht="30" customHeight="1">
      <c r="A119" s="16"/>
      <c r="B119" s="16"/>
      <c r="C119" s="16"/>
      <c r="D119" s="16"/>
      <c r="E119" s="17"/>
      <c r="F119" s="17"/>
      <c r="G119" s="17"/>
      <c r="H119" s="17"/>
      <c r="I119" s="17"/>
      <c r="J119" s="17"/>
      <c r="K119" s="17"/>
      <c r="L119" s="17"/>
      <c r="M119" s="16"/>
      <c r="Q119" s="1" t="s">
        <v>209</v>
      </c>
    </row>
    <row r="120" spans="1:48" ht="30" customHeight="1">
      <c r="A120" s="16"/>
      <c r="B120" s="16"/>
      <c r="C120" s="16"/>
      <c r="D120" s="16"/>
      <c r="E120" s="17"/>
      <c r="F120" s="17"/>
      <c r="G120" s="17"/>
      <c r="H120" s="17"/>
      <c r="I120" s="17"/>
      <c r="J120" s="17"/>
      <c r="K120" s="17"/>
      <c r="L120" s="17"/>
      <c r="M120" s="16"/>
      <c r="Q120" s="1" t="s">
        <v>209</v>
      </c>
    </row>
    <row r="121" spans="1:48" ht="30" customHeight="1">
      <c r="A121" s="16"/>
      <c r="B121" s="16"/>
      <c r="C121" s="16"/>
      <c r="D121" s="16"/>
      <c r="E121" s="17"/>
      <c r="F121" s="17"/>
      <c r="G121" s="17"/>
      <c r="H121" s="17"/>
      <c r="I121" s="17"/>
      <c r="J121" s="17"/>
      <c r="K121" s="17"/>
      <c r="L121" s="17"/>
      <c r="M121" s="16"/>
      <c r="Q121" s="1" t="s">
        <v>209</v>
      </c>
    </row>
    <row r="122" spans="1:48" ht="30" customHeight="1">
      <c r="A122" s="16"/>
      <c r="B122" s="16"/>
      <c r="C122" s="16"/>
      <c r="D122" s="16"/>
      <c r="E122" s="17"/>
      <c r="F122" s="17"/>
      <c r="G122" s="17"/>
      <c r="H122" s="17"/>
      <c r="I122" s="17"/>
      <c r="J122" s="17"/>
      <c r="K122" s="17"/>
      <c r="L122" s="17"/>
      <c r="M122" s="16"/>
      <c r="Q122" s="1" t="s">
        <v>209</v>
      </c>
    </row>
    <row r="123" spans="1:48" ht="30" customHeight="1">
      <c r="A123" s="18" t="s">
        <v>141</v>
      </c>
      <c r="B123" s="16"/>
      <c r="C123" s="16"/>
      <c r="D123" s="16"/>
      <c r="E123" s="17"/>
      <c r="F123" s="17"/>
      <c r="G123" s="17"/>
      <c r="H123" s="17"/>
      <c r="I123" s="17"/>
      <c r="J123" s="17"/>
      <c r="K123" s="17"/>
      <c r="L123" s="17"/>
      <c r="M123" s="16"/>
      <c r="N123" t="s">
        <v>142</v>
      </c>
    </row>
    <row r="124" spans="1:48" ht="30" customHeight="1">
      <c r="A124" s="18" t="s">
        <v>218</v>
      </c>
      <c r="B124" s="18" t="s">
        <v>50</v>
      </c>
      <c r="C124" s="16"/>
      <c r="D124" s="16"/>
      <c r="E124" s="17"/>
      <c r="F124" s="17"/>
      <c r="G124" s="17"/>
      <c r="H124" s="17"/>
      <c r="I124" s="17"/>
      <c r="J124" s="17"/>
      <c r="K124" s="17"/>
      <c r="L124" s="17"/>
      <c r="M124" s="16"/>
      <c r="N124" s="3"/>
      <c r="O124" s="3"/>
      <c r="P124" s="3"/>
      <c r="Q124" s="2" t="s">
        <v>219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ht="30" customHeight="1">
      <c r="A125" s="122" t="s">
        <v>1067</v>
      </c>
      <c r="B125" s="122" t="s">
        <v>1068</v>
      </c>
      <c r="C125" s="122" t="s">
        <v>174</v>
      </c>
      <c r="D125" s="123">
        <v>1</v>
      </c>
      <c r="E125" s="124"/>
      <c r="F125" s="124"/>
      <c r="G125" s="124"/>
      <c r="H125" s="124"/>
      <c r="I125" s="124"/>
      <c r="J125" s="124"/>
      <c r="K125" s="124"/>
      <c r="L125" s="124"/>
      <c r="M125" s="122"/>
      <c r="N125" s="2" t="s">
        <v>220</v>
      </c>
      <c r="O125" s="2" t="s">
        <v>50</v>
      </c>
      <c r="P125" s="2" t="s">
        <v>50</v>
      </c>
      <c r="Q125" s="2" t="s">
        <v>219</v>
      </c>
      <c r="R125" s="2" t="s">
        <v>62</v>
      </c>
      <c r="S125" s="2" t="s">
        <v>62</v>
      </c>
      <c r="T125" s="2" t="s">
        <v>61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2" t="s">
        <v>50</v>
      </c>
      <c r="AS125" s="2" t="s">
        <v>50</v>
      </c>
      <c r="AT125" s="3"/>
      <c r="AU125" s="2" t="s">
        <v>221</v>
      </c>
      <c r="AV125" s="3">
        <v>2455</v>
      </c>
    </row>
    <row r="126" spans="1:48" ht="30" customHeight="1">
      <c r="A126" s="122" t="s">
        <v>1008</v>
      </c>
      <c r="B126" s="122" t="s">
        <v>1009</v>
      </c>
      <c r="C126" s="122" t="s">
        <v>262</v>
      </c>
      <c r="D126" s="123">
        <v>1</v>
      </c>
      <c r="E126" s="124"/>
      <c r="F126" s="124"/>
      <c r="G126" s="124"/>
      <c r="H126" s="124"/>
      <c r="I126" s="124"/>
      <c r="J126" s="124"/>
      <c r="K126" s="124"/>
      <c r="L126" s="124"/>
      <c r="M126" s="122"/>
      <c r="N126" s="2" t="s">
        <v>222</v>
      </c>
      <c r="O126" s="2" t="s">
        <v>50</v>
      </c>
      <c r="P126" s="2" t="s">
        <v>50</v>
      </c>
      <c r="Q126" s="2" t="s">
        <v>219</v>
      </c>
      <c r="R126" s="2" t="s">
        <v>62</v>
      </c>
      <c r="S126" s="2" t="s">
        <v>62</v>
      </c>
      <c r="T126" s="2" t="s">
        <v>61</v>
      </c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2" t="s">
        <v>50</v>
      </c>
      <c r="AS126" s="2" t="s">
        <v>50</v>
      </c>
      <c r="AT126" s="3"/>
      <c r="AU126" s="2" t="s">
        <v>223</v>
      </c>
      <c r="AV126" s="3">
        <v>2456</v>
      </c>
    </row>
    <row r="127" spans="1:48" ht="30" customHeight="1">
      <c r="A127" s="122"/>
      <c r="B127" s="122"/>
      <c r="C127" s="122"/>
      <c r="D127" s="123"/>
      <c r="E127" s="124"/>
      <c r="F127" s="124"/>
      <c r="G127" s="124"/>
      <c r="H127" s="124"/>
      <c r="I127" s="124"/>
      <c r="J127" s="124"/>
      <c r="K127" s="124"/>
      <c r="L127" s="124"/>
      <c r="M127" s="12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2"/>
      <c r="AS127" s="2"/>
      <c r="AT127" s="3"/>
      <c r="AU127" s="2"/>
      <c r="AV127" s="3"/>
    </row>
    <row r="128" spans="1:48" ht="30" customHeight="1">
      <c r="A128" s="122"/>
      <c r="B128" s="122"/>
      <c r="C128" s="122"/>
      <c r="D128" s="123"/>
      <c r="E128" s="124"/>
      <c r="F128" s="124"/>
      <c r="G128" s="124"/>
      <c r="H128" s="124"/>
      <c r="I128" s="124"/>
      <c r="J128" s="124"/>
      <c r="K128" s="124"/>
      <c r="L128" s="124"/>
      <c r="M128" s="12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2"/>
      <c r="AS128" s="2"/>
      <c r="AT128" s="3"/>
      <c r="AU128" s="2"/>
      <c r="AV128" s="3"/>
    </row>
    <row r="129" spans="1:48" ht="30" customHeight="1">
      <c r="A129" s="18" t="s">
        <v>50</v>
      </c>
      <c r="B129" s="18" t="s">
        <v>50</v>
      </c>
      <c r="C129" s="18" t="s">
        <v>50</v>
      </c>
      <c r="D129" s="16"/>
      <c r="E129" s="17"/>
      <c r="F129" s="17"/>
      <c r="G129" s="17"/>
      <c r="H129" s="17"/>
      <c r="I129" s="17"/>
      <c r="J129" s="17"/>
      <c r="K129" s="17"/>
      <c r="L129" s="17"/>
      <c r="M129" s="18"/>
      <c r="N129" s="2" t="s">
        <v>226</v>
      </c>
      <c r="O129" s="2" t="s">
        <v>50</v>
      </c>
      <c r="P129" s="2" t="s">
        <v>50</v>
      </c>
      <c r="Q129" s="2" t="s">
        <v>219</v>
      </c>
      <c r="R129" s="2" t="s">
        <v>62</v>
      </c>
      <c r="S129" s="2" t="s">
        <v>62</v>
      </c>
      <c r="T129" s="2" t="s">
        <v>61</v>
      </c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2" t="s">
        <v>50</v>
      </c>
      <c r="AS129" s="2" t="s">
        <v>50</v>
      </c>
      <c r="AT129" s="3"/>
      <c r="AU129" s="2" t="s">
        <v>227</v>
      </c>
      <c r="AV129" s="3">
        <v>2459</v>
      </c>
    </row>
    <row r="130" spans="1:48" ht="30" customHeight="1">
      <c r="A130" s="18" t="s">
        <v>50</v>
      </c>
      <c r="B130" s="18" t="s">
        <v>50</v>
      </c>
      <c r="C130" s="18" t="s">
        <v>50</v>
      </c>
      <c r="D130" s="16"/>
      <c r="E130" s="17"/>
      <c r="F130" s="17"/>
      <c r="G130" s="17"/>
      <c r="H130" s="17"/>
      <c r="I130" s="17"/>
      <c r="J130" s="17"/>
      <c r="K130" s="17"/>
      <c r="L130" s="17"/>
      <c r="M130" s="18"/>
      <c r="N130" s="2" t="s">
        <v>228</v>
      </c>
      <c r="O130" s="2" t="s">
        <v>50</v>
      </c>
      <c r="P130" s="2" t="s">
        <v>50</v>
      </c>
      <c r="Q130" s="2" t="s">
        <v>219</v>
      </c>
      <c r="R130" s="2" t="s">
        <v>62</v>
      </c>
      <c r="S130" s="2" t="s">
        <v>62</v>
      </c>
      <c r="T130" s="2" t="s">
        <v>61</v>
      </c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2" t="s">
        <v>50</v>
      </c>
      <c r="AS130" s="2" t="s">
        <v>50</v>
      </c>
      <c r="AT130" s="3"/>
      <c r="AU130" s="2" t="s">
        <v>229</v>
      </c>
      <c r="AV130" s="3">
        <v>2460</v>
      </c>
    </row>
    <row r="131" spans="1:48" ht="30" customHeight="1">
      <c r="A131" s="18" t="s">
        <v>50</v>
      </c>
      <c r="B131" s="18" t="s">
        <v>50</v>
      </c>
      <c r="C131" s="18" t="s">
        <v>50</v>
      </c>
      <c r="D131" s="16"/>
      <c r="E131" s="17"/>
      <c r="F131" s="17"/>
      <c r="G131" s="17"/>
      <c r="H131" s="17"/>
      <c r="I131" s="17"/>
      <c r="J131" s="17"/>
      <c r="K131" s="17"/>
      <c r="L131" s="17"/>
      <c r="M131" s="18"/>
      <c r="N131" s="2" t="s">
        <v>230</v>
      </c>
      <c r="O131" s="2" t="s">
        <v>50</v>
      </c>
      <c r="P131" s="2" t="s">
        <v>50</v>
      </c>
      <c r="Q131" s="2" t="s">
        <v>219</v>
      </c>
      <c r="R131" s="2" t="s">
        <v>62</v>
      </c>
      <c r="S131" s="2" t="s">
        <v>62</v>
      </c>
      <c r="T131" s="2" t="s">
        <v>61</v>
      </c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2" t="s">
        <v>50</v>
      </c>
      <c r="AS131" s="2" t="s">
        <v>50</v>
      </c>
      <c r="AT131" s="3"/>
      <c r="AU131" s="2" t="s">
        <v>231</v>
      </c>
      <c r="AV131" s="3">
        <v>2461</v>
      </c>
    </row>
    <row r="132" spans="1:48" ht="30" customHeight="1">
      <c r="A132" s="18" t="s">
        <v>50</v>
      </c>
      <c r="B132" s="18" t="s">
        <v>50</v>
      </c>
      <c r="C132" s="18" t="s">
        <v>50</v>
      </c>
      <c r="D132" s="16"/>
      <c r="E132" s="17"/>
      <c r="F132" s="17"/>
      <c r="G132" s="17"/>
      <c r="H132" s="17"/>
      <c r="I132" s="17"/>
      <c r="J132" s="17"/>
      <c r="K132" s="17"/>
      <c r="L132" s="17"/>
      <c r="M132" s="18"/>
      <c r="N132" s="2" t="s">
        <v>232</v>
      </c>
      <c r="O132" s="2" t="s">
        <v>50</v>
      </c>
      <c r="P132" s="2" t="s">
        <v>50</v>
      </c>
      <c r="Q132" s="2" t="s">
        <v>219</v>
      </c>
      <c r="R132" s="2" t="s">
        <v>62</v>
      </c>
      <c r="S132" s="2" t="s">
        <v>62</v>
      </c>
      <c r="T132" s="2" t="s">
        <v>61</v>
      </c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2" t="s">
        <v>50</v>
      </c>
      <c r="AS132" s="2" t="s">
        <v>50</v>
      </c>
      <c r="AT132" s="3"/>
      <c r="AU132" s="2" t="s">
        <v>233</v>
      </c>
      <c r="AV132" s="3">
        <v>2462</v>
      </c>
    </row>
    <row r="133" spans="1:48" ht="30" customHeight="1">
      <c r="A133" s="18" t="s">
        <v>50</v>
      </c>
      <c r="B133" s="18" t="s">
        <v>50</v>
      </c>
      <c r="C133" s="18" t="s">
        <v>50</v>
      </c>
      <c r="D133" s="16"/>
      <c r="E133" s="17"/>
      <c r="F133" s="17"/>
      <c r="G133" s="17"/>
      <c r="H133" s="17"/>
      <c r="I133" s="17"/>
      <c r="J133" s="17"/>
      <c r="K133" s="17"/>
      <c r="L133" s="17"/>
      <c r="M133" s="18"/>
      <c r="N133" s="2" t="s">
        <v>234</v>
      </c>
      <c r="O133" s="2" t="s">
        <v>50</v>
      </c>
      <c r="P133" s="2" t="s">
        <v>50</v>
      </c>
      <c r="Q133" s="2" t="s">
        <v>219</v>
      </c>
      <c r="R133" s="2" t="s">
        <v>62</v>
      </c>
      <c r="S133" s="2" t="s">
        <v>62</v>
      </c>
      <c r="T133" s="2" t="s">
        <v>61</v>
      </c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2" t="s">
        <v>50</v>
      </c>
      <c r="AS133" s="2" t="s">
        <v>50</v>
      </c>
      <c r="AT133" s="3"/>
      <c r="AU133" s="2" t="s">
        <v>235</v>
      </c>
      <c r="AV133" s="3">
        <v>2463</v>
      </c>
    </row>
    <row r="134" spans="1:48" ht="30" customHeight="1">
      <c r="A134" s="18" t="s">
        <v>50</v>
      </c>
      <c r="B134" s="18" t="s">
        <v>50</v>
      </c>
      <c r="C134" s="18" t="s">
        <v>50</v>
      </c>
      <c r="D134" s="16"/>
      <c r="E134" s="17"/>
      <c r="F134" s="17"/>
      <c r="G134" s="17"/>
      <c r="H134" s="17"/>
      <c r="I134" s="17"/>
      <c r="J134" s="17"/>
      <c r="K134" s="17"/>
      <c r="L134" s="17"/>
      <c r="M134" s="18"/>
      <c r="N134" s="2" t="s">
        <v>236</v>
      </c>
      <c r="O134" s="2" t="s">
        <v>50</v>
      </c>
      <c r="P134" s="2" t="s">
        <v>50</v>
      </c>
      <c r="Q134" s="2" t="s">
        <v>219</v>
      </c>
      <c r="R134" s="2" t="s">
        <v>62</v>
      </c>
      <c r="S134" s="2" t="s">
        <v>62</v>
      </c>
      <c r="T134" s="2" t="s">
        <v>61</v>
      </c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2" t="s">
        <v>50</v>
      </c>
      <c r="AS134" s="2" t="s">
        <v>50</v>
      </c>
      <c r="AT134" s="3"/>
      <c r="AU134" s="2" t="s">
        <v>237</v>
      </c>
      <c r="AV134" s="3">
        <v>2464</v>
      </c>
    </row>
    <row r="135" spans="1:48" ht="30" customHeight="1">
      <c r="A135" s="18" t="s">
        <v>50</v>
      </c>
      <c r="B135" s="18" t="s">
        <v>50</v>
      </c>
      <c r="C135" s="18" t="s">
        <v>50</v>
      </c>
      <c r="D135" s="16"/>
      <c r="E135" s="17"/>
      <c r="F135" s="17"/>
      <c r="G135" s="17"/>
      <c r="H135" s="17"/>
      <c r="I135" s="17"/>
      <c r="J135" s="17"/>
      <c r="K135" s="17"/>
      <c r="L135" s="17"/>
      <c r="M135" s="18"/>
      <c r="N135" s="2" t="s">
        <v>238</v>
      </c>
      <c r="O135" s="2" t="s">
        <v>50</v>
      </c>
      <c r="P135" s="2" t="s">
        <v>50</v>
      </c>
      <c r="Q135" s="2" t="s">
        <v>219</v>
      </c>
      <c r="R135" s="2" t="s">
        <v>62</v>
      </c>
      <c r="S135" s="2" t="s">
        <v>62</v>
      </c>
      <c r="T135" s="2" t="s">
        <v>61</v>
      </c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2" t="s">
        <v>50</v>
      </c>
      <c r="AS135" s="2" t="s">
        <v>50</v>
      </c>
      <c r="AT135" s="3"/>
      <c r="AU135" s="2" t="s">
        <v>239</v>
      </c>
      <c r="AV135" s="3">
        <v>2465</v>
      </c>
    </row>
    <row r="136" spans="1:48" ht="30" customHeight="1">
      <c r="A136" s="18" t="s">
        <v>50</v>
      </c>
      <c r="B136" s="18" t="s">
        <v>50</v>
      </c>
      <c r="C136" s="18" t="s">
        <v>50</v>
      </c>
      <c r="D136" s="16"/>
      <c r="E136" s="17"/>
      <c r="F136" s="17"/>
      <c r="G136" s="17"/>
      <c r="H136" s="17"/>
      <c r="I136" s="17"/>
      <c r="J136" s="17"/>
      <c r="K136" s="17"/>
      <c r="L136" s="17"/>
      <c r="M136" s="18"/>
      <c r="N136" s="2" t="s">
        <v>240</v>
      </c>
      <c r="O136" s="2" t="s">
        <v>50</v>
      </c>
      <c r="P136" s="2" t="s">
        <v>50</v>
      </c>
      <c r="Q136" s="2" t="s">
        <v>219</v>
      </c>
      <c r="R136" s="2" t="s">
        <v>62</v>
      </c>
      <c r="S136" s="2" t="s">
        <v>62</v>
      </c>
      <c r="T136" s="2" t="s">
        <v>61</v>
      </c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2" t="s">
        <v>50</v>
      </c>
      <c r="AS136" s="2" t="s">
        <v>50</v>
      </c>
      <c r="AT136" s="3"/>
      <c r="AU136" s="2" t="s">
        <v>241</v>
      </c>
      <c r="AV136" s="3">
        <v>2466</v>
      </c>
    </row>
    <row r="137" spans="1:48" ht="30" customHeight="1">
      <c r="A137" s="16"/>
      <c r="B137" s="16"/>
      <c r="C137" s="16"/>
      <c r="D137" s="16"/>
      <c r="E137" s="17"/>
      <c r="F137" s="17"/>
      <c r="G137" s="17"/>
      <c r="H137" s="17"/>
      <c r="I137" s="17"/>
      <c r="J137" s="17"/>
      <c r="K137" s="17"/>
      <c r="L137" s="17"/>
      <c r="M137" s="16"/>
      <c r="Q137" s="1" t="s">
        <v>219</v>
      </c>
    </row>
    <row r="138" spans="1:48" ht="30" customHeight="1">
      <c r="A138" s="16"/>
      <c r="B138" s="16"/>
      <c r="C138" s="16"/>
      <c r="D138" s="16"/>
      <c r="E138" s="17"/>
      <c r="F138" s="17"/>
      <c r="G138" s="17"/>
      <c r="H138" s="17"/>
      <c r="I138" s="17"/>
      <c r="J138" s="17"/>
      <c r="K138" s="17"/>
      <c r="L138" s="17"/>
      <c r="M138" s="16"/>
      <c r="Q138" s="1" t="s">
        <v>219</v>
      </c>
    </row>
    <row r="139" spans="1:48" ht="30" customHeight="1">
      <c r="A139" s="16"/>
      <c r="B139" s="16"/>
      <c r="C139" s="16"/>
      <c r="D139" s="16"/>
      <c r="E139" s="17"/>
      <c r="F139" s="17"/>
      <c r="G139" s="17"/>
      <c r="H139" s="17"/>
      <c r="I139" s="17"/>
      <c r="J139" s="17"/>
      <c r="K139" s="17"/>
      <c r="L139" s="17"/>
      <c r="M139" s="16"/>
      <c r="Q139" s="1" t="s">
        <v>219</v>
      </c>
    </row>
    <row r="140" spans="1:48" ht="30" customHeight="1">
      <c r="A140" s="16"/>
      <c r="B140" s="16"/>
      <c r="C140" s="16"/>
      <c r="D140" s="16"/>
      <c r="E140" s="17"/>
      <c r="F140" s="17"/>
      <c r="G140" s="17"/>
      <c r="H140" s="17"/>
      <c r="I140" s="17"/>
      <c r="J140" s="17"/>
      <c r="K140" s="17"/>
      <c r="L140" s="17"/>
      <c r="M140" s="16"/>
      <c r="Q140" s="1" t="s">
        <v>219</v>
      </c>
    </row>
    <row r="141" spans="1:48" ht="30" customHeight="1">
      <c r="A141" s="16"/>
      <c r="B141" s="16"/>
      <c r="C141" s="16"/>
      <c r="D141" s="16"/>
      <c r="E141" s="17"/>
      <c r="F141" s="17"/>
      <c r="G141" s="17"/>
      <c r="H141" s="17"/>
      <c r="I141" s="17"/>
      <c r="J141" s="17"/>
      <c r="K141" s="17"/>
      <c r="L141" s="17"/>
      <c r="M141" s="16"/>
      <c r="Q141" s="1" t="s">
        <v>219</v>
      </c>
    </row>
    <row r="142" spans="1:48" ht="30" customHeight="1">
      <c r="A142" s="16"/>
      <c r="B142" s="16"/>
      <c r="C142" s="16"/>
      <c r="D142" s="16"/>
      <c r="E142" s="17"/>
      <c r="F142" s="17"/>
      <c r="G142" s="17"/>
      <c r="H142" s="17"/>
      <c r="I142" s="17"/>
      <c r="J142" s="17"/>
      <c r="K142" s="17"/>
      <c r="L142" s="17"/>
      <c r="M142" s="16"/>
      <c r="Q142" s="1" t="s">
        <v>219</v>
      </c>
    </row>
    <row r="143" spans="1:48" ht="30" customHeight="1">
      <c r="A143" s="16"/>
      <c r="B143" s="16"/>
      <c r="C143" s="16"/>
      <c r="D143" s="16"/>
      <c r="E143" s="17"/>
      <c r="F143" s="17"/>
      <c r="G143" s="17"/>
      <c r="H143" s="17"/>
      <c r="I143" s="17"/>
      <c r="J143" s="17"/>
      <c r="K143" s="17"/>
      <c r="L143" s="17"/>
      <c r="M143" s="16"/>
      <c r="Q143" s="1" t="s">
        <v>219</v>
      </c>
    </row>
    <row r="144" spans="1:48" ht="30" customHeight="1">
      <c r="A144" s="16"/>
      <c r="B144" s="16"/>
      <c r="C144" s="16"/>
      <c r="D144" s="16"/>
      <c r="E144" s="17"/>
      <c r="F144" s="17"/>
      <c r="G144" s="17"/>
      <c r="H144" s="17"/>
      <c r="I144" s="17"/>
      <c r="J144" s="17"/>
      <c r="K144" s="17"/>
      <c r="L144" s="17"/>
      <c r="M144" s="16"/>
      <c r="Q144" s="1" t="s">
        <v>219</v>
      </c>
    </row>
    <row r="145" spans="1:50" ht="30" customHeight="1">
      <c r="A145" s="16"/>
      <c r="B145" s="16"/>
      <c r="C145" s="16"/>
      <c r="D145" s="16"/>
      <c r="E145" s="17"/>
      <c r="F145" s="17"/>
      <c r="G145" s="17"/>
      <c r="H145" s="17"/>
      <c r="I145" s="17"/>
      <c r="J145" s="17"/>
      <c r="K145" s="17"/>
      <c r="L145" s="17"/>
      <c r="M145" s="16"/>
      <c r="Q145" s="1" t="s">
        <v>219</v>
      </c>
    </row>
    <row r="146" spans="1:50" ht="30" customHeight="1">
      <c r="A146" s="16"/>
      <c r="B146" s="16"/>
      <c r="C146" s="16"/>
      <c r="D146" s="16"/>
      <c r="E146" s="17"/>
      <c r="F146" s="17"/>
      <c r="G146" s="17"/>
      <c r="H146" s="17"/>
      <c r="I146" s="17"/>
      <c r="J146" s="17"/>
      <c r="K146" s="17"/>
      <c r="L146" s="17"/>
      <c r="M146" s="16"/>
      <c r="Q146" s="1" t="s">
        <v>219</v>
      </c>
    </row>
    <row r="147" spans="1:50" ht="30" customHeight="1">
      <c r="A147" s="18" t="s">
        <v>141</v>
      </c>
      <c r="B147" s="16"/>
      <c r="C147" s="16"/>
      <c r="D147" s="16"/>
      <c r="E147" s="17"/>
      <c r="F147" s="17"/>
      <c r="G147" s="17"/>
      <c r="H147" s="17"/>
      <c r="I147" s="17"/>
      <c r="J147" s="17"/>
      <c r="K147" s="17"/>
      <c r="L147" s="17"/>
      <c r="M147" s="16"/>
      <c r="N147" t="s">
        <v>142</v>
      </c>
    </row>
    <row r="148" spans="1:50" ht="30" customHeight="1">
      <c r="A148" s="18" t="s">
        <v>244</v>
      </c>
      <c r="B148" s="18" t="s">
        <v>50</v>
      </c>
      <c r="C148" s="16"/>
      <c r="D148" s="16"/>
      <c r="E148" s="17"/>
      <c r="F148" s="17"/>
      <c r="G148" s="17"/>
      <c r="H148" s="17"/>
      <c r="I148" s="17"/>
      <c r="J148" s="17"/>
      <c r="K148" s="17"/>
      <c r="L148" s="17"/>
      <c r="M148" s="16"/>
      <c r="N148" s="3"/>
      <c r="O148" s="3"/>
      <c r="P148" s="3"/>
      <c r="Q148" s="2" t="s">
        <v>245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</row>
    <row r="149" spans="1:50" ht="30" customHeight="1">
      <c r="A149" s="156" t="s">
        <v>493</v>
      </c>
      <c r="B149" s="156" t="s">
        <v>1069</v>
      </c>
      <c r="C149" s="156" t="s">
        <v>1071</v>
      </c>
      <c r="D149" s="120">
        <v>144</v>
      </c>
      <c r="E149" s="121"/>
      <c r="F149" s="121"/>
      <c r="G149" s="121"/>
      <c r="H149" s="121"/>
      <c r="I149" s="121"/>
      <c r="J149" s="121"/>
      <c r="K149" s="121"/>
      <c r="L149" s="121"/>
      <c r="M149" s="156"/>
      <c r="N149" s="2" t="s">
        <v>220</v>
      </c>
      <c r="O149" s="2" t="s">
        <v>50</v>
      </c>
      <c r="P149" s="2" t="s">
        <v>50</v>
      </c>
      <c r="Q149" s="2" t="s">
        <v>245</v>
      </c>
      <c r="R149" s="2" t="s">
        <v>62</v>
      </c>
      <c r="S149" s="2" t="s">
        <v>62</v>
      </c>
      <c r="T149" s="2" t="s">
        <v>61</v>
      </c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2" t="s">
        <v>50</v>
      </c>
      <c r="AS149" s="2" t="s">
        <v>50</v>
      </c>
      <c r="AT149" s="3"/>
      <c r="AU149" s="2" t="s">
        <v>246</v>
      </c>
      <c r="AV149" s="3">
        <v>2470</v>
      </c>
      <c r="AX149" t="s">
        <v>1020</v>
      </c>
    </row>
    <row r="150" spans="1:50" ht="30" customHeight="1">
      <c r="A150" s="156" t="s">
        <v>497</v>
      </c>
      <c r="B150" s="156" t="s">
        <v>498</v>
      </c>
      <c r="C150" s="156" t="s">
        <v>1070</v>
      </c>
      <c r="D150" s="120">
        <v>137</v>
      </c>
      <c r="E150" s="121"/>
      <c r="F150" s="121"/>
      <c r="G150" s="121"/>
      <c r="H150" s="121"/>
      <c r="I150" s="121"/>
      <c r="J150" s="121"/>
      <c r="K150" s="121"/>
      <c r="L150" s="121"/>
      <c r="M150" s="156"/>
      <c r="N150" s="2" t="s">
        <v>226</v>
      </c>
      <c r="O150" s="2" t="s">
        <v>50</v>
      </c>
      <c r="P150" s="2" t="s">
        <v>50</v>
      </c>
      <c r="Q150" s="2" t="s">
        <v>245</v>
      </c>
      <c r="R150" s="2" t="s">
        <v>62</v>
      </c>
      <c r="S150" s="2" t="s">
        <v>62</v>
      </c>
      <c r="T150" s="2" t="s">
        <v>61</v>
      </c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2" t="s">
        <v>50</v>
      </c>
      <c r="AS150" s="2" t="s">
        <v>50</v>
      </c>
      <c r="AT150" s="3"/>
      <c r="AU150" s="2" t="s">
        <v>250</v>
      </c>
      <c r="AV150" s="3">
        <v>2474</v>
      </c>
      <c r="AX150" t="s">
        <v>1020</v>
      </c>
    </row>
    <row r="151" spans="1:50" ht="30" customHeight="1">
      <c r="A151" s="156" t="s">
        <v>493</v>
      </c>
      <c r="B151" s="156" t="s">
        <v>196</v>
      </c>
      <c r="C151" s="156" t="s">
        <v>1071</v>
      </c>
      <c r="D151" s="120">
        <v>93</v>
      </c>
      <c r="E151" s="121"/>
      <c r="F151" s="121"/>
      <c r="G151" s="121"/>
      <c r="H151" s="121"/>
      <c r="I151" s="121"/>
      <c r="J151" s="121"/>
      <c r="K151" s="121"/>
      <c r="L151" s="121"/>
      <c r="M151" s="156"/>
      <c r="N151" s="2" t="s">
        <v>222</v>
      </c>
      <c r="O151" s="2" t="s">
        <v>50</v>
      </c>
      <c r="P151" s="2" t="s">
        <v>50</v>
      </c>
      <c r="Q151" s="2" t="s">
        <v>245</v>
      </c>
      <c r="R151" s="2" t="s">
        <v>62</v>
      </c>
      <c r="S151" s="2" t="s">
        <v>62</v>
      </c>
      <c r="T151" s="2" t="s">
        <v>61</v>
      </c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2" t="s">
        <v>50</v>
      </c>
      <c r="AS151" s="2" t="s">
        <v>50</v>
      </c>
      <c r="AT151" s="3"/>
      <c r="AU151" s="2" t="s">
        <v>247</v>
      </c>
      <c r="AV151" s="3">
        <v>2471</v>
      </c>
      <c r="AX151" t="s">
        <v>1020</v>
      </c>
    </row>
    <row r="152" spans="1:50" ht="30" customHeight="1">
      <c r="A152" s="156" t="s">
        <v>493</v>
      </c>
      <c r="B152" s="156" t="s">
        <v>204</v>
      </c>
      <c r="C152" s="156" t="s">
        <v>1070</v>
      </c>
      <c r="D152" s="120">
        <v>178</v>
      </c>
      <c r="E152" s="121"/>
      <c r="F152" s="121"/>
      <c r="G152" s="121"/>
      <c r="H152" s="121"/>
      <c r="I152" s="121"/>
      <c r="J152" s="121"/>
      <c r="K152" s="121"/>
      <c r="L152" s="121"/>
      <c r="M152" s="156"/>
      <c r="N152" s="2" t="s">
        <v>224</v>
      </c>
      <c r="O152" s="2" t="s">
        <v>50</v>
      </c>
      <c r="P152" s="2" t="s">
        <v>50</v>
      </c>
      <c r="Q152" s="2" t="s">
        <v>245</v>
      </c>
      <c r="R152" s="2" t="s">
        <v>62</v>
      </c>
      <c r="S152" s="2" t="s">
        <v>62</v>
      </c>
      <c r="T152" s="2" t="s">
        <v>61</v>
      </c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2" t="s">
        <v>50</v>
      </c>
      <c r="AS152" s="2" t="s">
        <v>50</v>
      </c>
      <c r="AT152" s="3"/>
      <c r="AU152" s="2" t="s">
        <v>248</v>
      </c>
      <c r="AV152" s="3">
        <v>2472</v>
      </c>
      <c r="AX152" t="s">
        <v>1020</v>
      </c>
    </row>
    <row r="153" spans="1:50" ht="30" customHeight="1">
      <c r="A153" s="156" t="s">
        <v>533</v>
      </c>
      <c r="B153" s="156" t="s">
        <v>534</v>
      </c>
      <c r="C153" s="156" t="s">
        <v>1070</v>
      </c>
      <c r="D153" s="120">
        <v>170</v>
      </c>
      <c r="E153" s="121"/>
      <c r="F153" s="121"/>
      <c r="G153" s="121"/>
      <c r="H153" s="121"/>
      <c r="I153" s="121"/>
      <c r="J153" s="121"/>
      <c r="K153" s="121"/>
      <c r="L153" s="121"/>
      <c r="M153" s="156"/>
      <c r="N153" s="2" t="s">
        <v>228</v>
      </c>
      <c r="O153" s="2" t="s">
        <v>50</v>
      </c>
      <c r="P153" s="2" t="s">
        <v>50</v>
      </c>
      <c r="Q153" s="2" t="s">
        <v>245</v>
      </c>
      <c r="R153" s="2" t="s">
        <v>62</v>
      </c>
      <c r="S153" s="2" t="s">
        <v>62</v>
      </c>
      <c r="T153" s="2" t="s">
        <v>61</v>
      </c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2" t="s">
        <v>50</v>
      </c>
      <c r="AS153" s="2" t="s">
        <v>50</v>
      </c>
      <c r="AT153" s="3"/>
      <c r="AU153" s="2" t="s">
        <v>251</v>
      </c>
      <c r="AV153" s="3">
        <v>2475</v>
      </c>
      <c r="AX153" t="s">
        <v>1020</v>
      </c>
    </row>
    <row r="154" spans="1:50" ht="30" customHeight="1">
      <c r="A154" s="156" t="s">
        <v>447</v>
      </c>
      <c r="B154" s="156" t="s">
        <v>448</v>
      </c>
      <c r="C154" s="156" t="s">
        <v>1072</v>
      </c>
      <c r="D154" s="120">
        <v>175</v>
      </c>
      <c r="E154" s="121"/>
      <c r="F154" s="121"/>
      <c r="G154" s="121"/>
      <c r="H154" s="121"/>
      <c r="I154" s="121"/>
      <c r="J154" s="121"/>
      <c r="K154" s="121"/>
      <c r="L154" s="121"/>
      <c r="M154" s="120"/>
      <c r="N154" s="2" t="s">
        <v>242</v>
      </c>
      <c r="O154" s="2" t="s">
        <v>50</v>
      </c>
      <c r="P154" s="2" t="s">
        <v>50</v>
      </c>
      <c r="Q154" s="2" t="s">
        <v>245</v>
      </c>
      <c r="R154" s="2" t="s">
        <v>62</v>
      </c>
      <c r="S154" s="2" t="s">
        <v>62</v>
      </c>
      <c r="T154" s="2" t="s">
        <v>61</v>
      </c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2" t="s">
        <v>50</v>
      </c>
      <c r="AS154" s="2" t="s">
        <v>50</v>
      </c>
      <c r="AT154" s="3"/>
      <c r="AU154" s="2" t="s">
        <v>256</v>
      </c>
      <c r="AV154" s="3">
        <v>2482</v>
      </c>
    </row>
    <row r="155" spans="1:50" ht="30" customHeight="1">
      <c r="A155" s="156" t="s">
        <v>1004</v>
      </c>
      <c r="B155" s="156" t="s">
        <v>1005</v>
      </c>
      <c r="C155" s="156" t="s">
        <v>1070</v>
      </c>
      <c r="D155" s="120">
        <v>4</v>
      </c>
      <c r="E155" s="121"/>
      <c r="F155" s="121"/>
      <c r="G155" s="121"/>
      <c r="H155" s="121"/>
      <c r="I155" s="121"/>
      <c r="J155" s="121"/>
      <c r="K155" s="121"/>
      <c r="L155" s="121"/>
      <c r="M155" s="156"/>
      <c r="N155" s="2" t="s">
        <v>236</v>
      </c>
      <c r="O155" s="2" t="s">
        <v>50</v>
      </c>
      <c r="P155" s="2" t="s">
        <v>50</v>
      </c>
      <c r="Q155" s="2" t="s">
        <v>245</v>
      </c>
      <c r="R155" s="2" t="s">
        <v>62</v>
      </c>
      <c r="S155" s="2" t="s">
        <v>62</v>
      </c>
      <c r="T155" s="2" t="s">
        <v>61</v>
      </c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2" t="s">
        <v>50</v>
      </c>
      <c r="AS155" s="2" t="s">
        <v>50</v>
      </c>
      <c r="AT155" s="3"/>
      <c r="AU155" s="2" t="s">
        <v>253</v>
      </c>
      <c r="AV155" s="3">
        <v>2479</v>
      </c>
    </row>
    <row r="156" spans="1:50" ht="30" customHeight="1">
      <c r="A156" s="156" t="s">
        <v>493</v>
      </c>
      <c r="B156" s="156" t="s">
        <v>212</v>
      </c>
      <c r="C156" s="156" t="s">
        <v>1072</v>
      </c>
      <c r="D156" s="120">
        <v>55</v>
      </c>
      <c r="E156" s="121"/>
      <c r="F156" s="121"/>
      <c r="G156" s="121"/>
      <c r="H156" s="121"/>
      <c r="I156" s="121"/>
      <c r="J156" s="121"/>
      <c r="K156" s="121"/>
      <c r="L156" s="121"/>
      <c r="M156" s="156"/>
      <c r="N156" s="2" t="s">
        <v>225</v>
      </c>
      <c r="O156" s="2" t="s">
        <v>50</v>
      </c>
      <c r="P156" s="2" t="s">
        <v>50</v>
      </c>
      <c r="Q156" s="2" t="s">
        <v>245</v>
      </c>
      <c r="R156" s="2" t="s">
        <v>62</v>
      </c>
      <c r="S156" s="2" t="s">
        <v>62</v>
      </c>
      <c r="T156" s="2" t="s">
        <v>61</v>
      </c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2" t="s">
        <v>50</v>
      </c>
      <c r="AS156" s="2" t="s">
        <v>50</v>
      </c>
      <c r="AT156" s="3"/>
      <c r="AU156" s="2" t="s">
        <v>249</v>
      </c>
      <c r="AV156" s="3">
        <v>2473</v>
      </c>
      <c r="AX156" t="s">
        <v>1020</v>
      </c>
    </row>
    <row r="157" spans="1:50" ht="30" customHeight="1">
      <c r="A157" s="156" t="s">
        <v>1002</v>
      </c>
      <c r="B157" s="156" t="s">
        <v>1003</v>
      </c>
      <c r="C157" s="156" t="s">
        <v>1070</v>
      </c>
      <c r="D157" s="120">
        <v>1</v>
      </c>
      <c r="E157" s="121"/>
      <c r="F157" s="121"/>
      <c r="G157" s="121"/>
      <c r="H157" s="121"/>
      <c r="I157" s="121"/>
      <c r="J157" s="121"/>
      <c r="K157" s="121"/>
      <c r="L157" s="121"/>
      <c r="M157" s="156"/>
      <c r="N157" s="2" t="s">
        <v>234</v>
      </c>
      <c r="O157" s="2" t="s">
        <v>50</v>
      </c>
      <c r="P157" s="2" t="s">
        <v>50</v>
      </c>
      <c r="Q157" s="2" t="s">
        <v>245</v>
      </c>
      <c r="R157" s="2" t="s">
        <v>62</v>
      </c>
      <c r="S157" s="2" t="s">
        <v>62</v>
      </c>
      <c r="T157" s="2" t="s">
        <v>61</v>
      </c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2" t="s">
        <v>50</v>
      </c>
      <c r="AS157" s="2" t="s">
        <v>50</v>
      </c>
      <c r="AT157" s="3"/>
      <c r="AU157" s="2" t="s">
        <v>252</v>
      </c>
      <c r="AV157" s="3">
        <v>2478</v>
      </c>
    </row>
    <row r="158" spans="1:50" ht="30" customHeight="1">
      <c r="A158" s="156" t="s">
        <v>1073</v>
      </c>
      <c r="B158" s="156" t="s">
        <v>1003</v>
      </c>
      <c r="C158" s="156" t="s">
        <v>1074</v>
      </c>
      <c r="D158" s="120">
        <v>5</v>
      </c>
      <c r="E158" s="121"/>
      <c r="F158" s="121"/>
      <c r="G158" s="121"/>
      <c r="H158" s="121"/>
      <c r="I158" s="121"/>
      <c r="J158" s="121"/>
      <c r="K158" s="121"/>
      <c r="L158" s="121"/>
      <c r="M158" s="156"/>
      <c r="N158" s="2" t="s">
        <v>238</v>
      </c>
      <c r="O158" s="2" t="s">
        <v>50</v>
      </c>
      <c r="P158" s="2" t="s">
        <v>50</v>
      </c>
      <c r="Q158" s="2" t="s">
        <v>245</v>
      </c>
      <c r="R158" s="2" t="s">
        <v>62</v>
      </c>
      <c r="S158" s="2" t="s">
        <v>62</v>
      </c>
      <c r="T158" s="2" t="s">
        <v>61</v>
      </c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2" t="s">
        <v>50</v>
      </c>
      <c r="AS158" s="2" t="s">
        <v>50</v>
      </c>
      <c r="AT158" s="3"/>
      <c r="AU158" s="2" t="s">
        <v>254</v>
      </c>
      <c r="AV158" s="3">
        <v>2480</v>
      </c>
    </row>
    <row r="159" spans="1:50" ht="30" customHeight="1">
      <c r="A159" s="156" t="s">
        <v>1006</v>
      </c>
      <c r="B159" s="156" t="s">
        <v>1007</v>
      </c>
      <c r="C159" s="156" t="s">
        <v>1070</v>
      </c>
      <c r="D159" s="120">
        <v>28</v>
      </c>
      <c r="E159" s="121"/>
      <c r="F159" s="121"/>
      <c r="G159" s="121"/>
      <c r="H159" s="121"/>
      <c r="I159" s="121"/>
      <c r="J159" s="121"/>
      <c r="K159" s="121"/>
      <c r="L159" s="121"/>
      <c r="M159" s="156"/>
      <c r="N159" s="2" t="s">
        <v>240</v>
      </c>
      <c r="O159" s="2" t="s">
        <v>50</v>
      </c>
      <c r="P159" s="2" t="s">
        <v>50</v>
      </c>
      <c r="Q159" s="2" t="s">
        <v>245</v>
      </c>
      <c r="R159" s="2" t="s">
        <v>62</v>
      </c>
      <c r="S159" s="2" t="s">
        <v>62</v>
      </c>
      <c r="T159" s="2" t="s">
        <v>61</v>
      </c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2" t="s">
        <v>50</v>
      </c>
      <c r="AS159" s="2" t="s">
        <v>50</v>
      </c>
      <c r="AT159" s="3"/>
      <c r="AU159" s="2" t="s">
        <v>255</v>
      </c>
      <c r="AV159" s="3">
        <v>2481</v>
      </c>
    </row>
    <row r="160" spans="1:50" ht="30" customHeight="1">
      <c r="A160" s="156" t="s">
        <v>1010</v>
      </c>
      <c r="B160" s="156" t="s">
        <v>1011</v>
      </c>
      <c r="C160" s="156" t="s">
        <v>1074</v>
      </c>
      <c r="D160" s="120">
        <v>4</v>
      </c>
      <c r="E160" s="121"/>
      <c r="F160" s="121"/>
      <c r="G160" s="121"/>
      <c r="H160" s="121"/>
      <c r="I160" s="121"/>
      <c r="J160" s="121"/>
      <c r="K160" s="121"/>
      <c r="L160" s="121"/>
      <c r="M160" s="156"/>
      <c r="N160" s="2" t="s">
        <v>240</v>
      </c>
      <c r="O160" s="2" t="s">
        <v>50</v>
      </c>
      <c r="P160" s="2" t="s">
        <v>50</v>
      </c>
      <c r="Q160" s="2" t="s">
        <v>245</v>
      </c>
      <c r="R160" s="2" t="s">
        <v>62</v>
      </c>
      <c r="S160" s="2" t="s">
        <v>62</v>
      </c>
      <c r="T160" s="2" t="s">
        <v>61</v>
      </c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2" t="s">
        <v>50</v>
      </c>
      <c r="AS160" s="2" t="s">
        <v>50</v>
      </c>
      <c r="AT160" s="3"/>
      <c r="AU160" s="2" t="s">
        <v>255</v>
      </c>
      <c r="AV160" s="3">
        <v>2481</v>
      </c>
    </row>
    <row r="161" spans="1:48" ht="30" customHeight="1">
      <c r="A161" s="156" t="s">
        <v>1075</v>
      </c>
      <c r="B161" s="156" t="s">
        <v>1076</v>
      </c>
      <c r="C161" s="156" t="s">
        <v>1071</v>
      </c>
      <c r="D161" s="120">
        <v>2</v>
      </c>
      <c r="E161" s="121"/>
      <c r="F161" s="121"/>
      <c r="G161" s="121"/>
      <c r="H161" s="121"/>
      <c r="I161" s="121"/>
      <c r="J161" s="121"/>
      <c r="K161" s="121"/>
      <c r="L161" s="121"/>
      <c r="M161" s="156"/>
      <c r="N161" s="2" t="s">
        <v>240</v>
      </c>
      <c r="O161" s="2" t="s">
        <v>50</v>
      </c>
      <c r="P161" s="2" t="s">
        <v>50</v>
      </c>
      <c r="Q161" s="2" t="s">
        <v>245</v>
      </c>
      <c r="R161" s="2" t="s">
        <v>62</v>
      </c>
      <c r="S161" s="2" t="s">
        <v>62</v>
      </c>
      <c r="T161" s="2" t="s">
        <v>61</v>
      </c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2" t="s">
        <v>50</v>
      </c>
      <c r="AS161" s="2" t="s">
        <v>50</v>
      </c>
      <c r="AT161" s="3"/>
      <c r="AU161" s="2" t="s">
        <v>255</v>
      </c>
      <c r="AV161" s="3">
        <v>2481</v>
      </c>
    </row>
    <row r="162" spans="1:48" ht="30" customHeight="1">
      <c r="A162" s="120" t="s">
        <v>1077</v>
      </c>
      <c r="B162" s="120"/>
      <c r="C162" s="120" t="s">
        <v>1079</v>
      </c>
      <c r="D162" s="120">
        <v>1</v>
      </c>
      <c r="E162" s="121"/>
      <c r="F162" s="121"/>
      <c r="G162" s="121"/>
      <c r="H162" s="121"/>
      <c r="I162" s="121"/>
      <c r="J162" s="121"/>
      <c r="K162" s="121"/>
      <c r="L162" s="121"/>
      <c r="M162" s="120"/>
      <c r="N162" s="2" t="s">
        <v>243</v>
      </c>
      <c r="O162" s="2" t="s">
        <v>50</v>
      </c>
      <c r="P162" s="2" t="s">
        <v>50</v>
      </c>
      <c r="Q162" s="2" t="s">
        <v>245</v>
      </c>
      <c r="R162" s="2" t="s">
        <v>62</v>
      </c>
      <c r="S162" s="2" t="s">
        <v>62</v>
      </c>
      <c r="T162" s="2" t="s">
        <v>61</v>
      </c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2" t="s">
        <v>50</v>
      </c>
      <c r="AS162" s="2" t="s">
        <v>50</v>
      </c>
      <c r="AT162" s="3"/>
      <c r="AU162" s="2" t="s">
        <v>257</v>
      </c>
      <c r="AV162" s="3">
        <v>2483</v>
      </c>
    </row>
    <row r="163" spans="1:48" ht="30" customHeight="1">
      <c r="A163" s="156" t="s">
        <v>1080</v>
      </c>
      <c r="B163" s="156" t="s">
        <v>1081</v>
      </c>
      <c r="C163" s="156" t="s">
        <v>1082</v>
      </c>
      <c r="D163" s="120">
        <v>1</v>
      </c>
      <c r="E163" s="121"/>
      <c r="F163" s="121"/>
      <c r="G163" s="121"/>
      <c r="H163" s="121"/>
      <c r="I163" s="121"/>
      <c r="J163" s="121"/>
      <c r="K163" s="121"/>
      <c r="L163" s="121"/>
      <c r="M163" s="120"/>
      <c r="Q163" s="1" t="s">
        <v>245</v>
      </c>
    </row>
    <row r="164" spans="1:48" ht="30" customHeight="1">
      <c r="A164" s="120" t="s">
        <v>1083</v>
      </c>
      <c r="B164" s="120"/>
      <c r="C164" s="120" t="s">
        <v>1078</v>
      </c>
      <c r="D164" s="120">
        <v>1</v>
      </c>
      <c r="E164" s="121"/>
      <c r="F164" s="121"/>
      <c r="G164" s="121"/>
      <c r="H164" s="121"/>
      <c r="I164" s="121"/>
      <c r="J164" s="121"/>
      <c r="K164" s="121"/>
      <c r="L164" s="121"/>
      <c r="M164" s="120"/>
      <c r="Q164" s="1" t="s">
        <v>245</v>
      </c>
    </row>
    <row r="165" spans="1:48" ht="30" customHeight="1">
      <c r="A165" s="16"/>
      <c r="B165" s="16"/>
      <c r="C165" s="16"/>
      <c r="D165" s="16"/>
      <c r="E165" s="17"/>
      <c r="F165" s="17"/>
      <c r="G165" s="17"/>
      <c r="H165" s="17"/>
      <c r="I165" s="17"/>
      <c r="J165" s="17"/>
      <c r="K165" s="17"/>
      <c r="L165" s="17"/>
      <c r="M165" s="16"/>
      <c r="Q165" s="1" t="s">
        <v>245</v>
      </c>
    </row>
    <row r="166" spans="1:48" ht="30" customHeight="1">
      <c r="A166" s="16"/>
      <c r="B166" s="16"/>
      <c r="C166" s="16"/>
      <c r="D166" s="16"/>
      <c r="E166" s="17"/>
      <c r="F166" s="17"/>
      <c r="G166" s="17"/>
      <c r="H166" s="17"/>
      <c r="I166" s="17"/>
      <c r="J166" s="17"/>
      <c r="K166" s="17"/>
      <c r="L166" s="17"/>
      <c r="M166" s="16"/>
      <c r="Q166" s="1" t="s">
        <v>245</v>
      </c>
    </row>
    <row r="167" spans="1:48" ht="30" customHeight="1">
      <c r="A167" s="16"/>
      <c r="B167" s="16"/>
      <c r="C167" s="16"/>
      <c r="D167" s="16"/>
      <c r="E167" s="17"/>
      <c r="F167" s="17"/>
      <c r="G167" s="17"/>
      <c r="H167" s="17"/>
      <c r="I167" s="17"/>
      <c r="J167" s="17"/>
      <c r="K167" s="17"/>
      <c r="L167" s="17"/>
      <c r="M167" s="16"/>
      <c r="Q167" s="1" t="s">
        <v>245</v>
      </c>
    </row>
    <row r="168" spans="1:48" ht="30" customHeight="1">
      <c r="A168" s="16"/>
      <c r="B168" s="16"/>
      <c r="C168" s="16"/>
      <c r="D168" s="16"/>
      <c r="E168" s="17"/>
      <c r="F168" s="17"/>
      <c r="G168" s="17"/>
      <c r="H168" s="17"/>
      <c r="I168" s="17"/>
      <c r="J168" s="17"/>
      <c r="K168" s="17"/>
      <c r="L168" s="17"/>
      <c r="M168" s="16"/>
      <c r="Q168" s="1" t="s">
        <v>245</v>
      </c>
    </row>
    <row r="169" spans="1:48" ht="30" customHeight="1">
      <c r="A169" s="16"/>
      <c r="B169" s="16"/>
      <c r="C169" s="16"/>
      <c r="D169" s="16"/>
      <c r="E169" s="17"/>
      <c r="F169" s="17"/>
      <c r="G169" s="17"/>
      <c r="H169" s="17"/>
      <c r="I169" s="17"/>
      <c r="J169" s="17"/>
      <c r="K169" s="17"/>
      <c r="L169" s="17"/>
      <c r="M169" s="16"/>
      <c r="Q169" s="1" t="s">
        <v>245</v>
      </c>
    </row>
    <row r="170" spans="1:48" ht="30" customHeight="1">
      <c r="A170" s="16"/>
      <c r="B170" s="16"/>
      <c r="C170" s="16"/>
      <c r="D170" s="16"/>
      <c r="E170" s="17"/>
      <c r="F170" s="17"/>
      <c r="G170" s="17"/>
      <c r="H170" s="17"/>
      <c r="I170" s="17"/>
      <c r="J170" s="17"/>
      <c r="K170" s="17"/>
      <c r="L170" s="17"/>
      <c r="M170" s="16"/>
      <c r="Q170" s="1" t="s">
        <v>245</v>
      </c>
    </row>
    <row r="171" spans="1:48" ht="30" customHeight="1">
      <c r="A171" s="18" t="s">
        <v>141</v>
      </c>
      <c r="B171" s="16"/>
      <c r="C171" s="16"/>
      <c r="D171" s="16"/>
      <c r="E171" s="17"/>
      <c r="F171" s="17"/>
      <c r="G171" s="17"/>
      <c r="H171" s="17"/>
      <c r="I171" s="17"/>
      <c r="J171" s="17"/>
      <c r="K171" s="17"/>
      <c r="L171" s="17"/>
      <c r="M171" s="16"/>
      <c r="N171" t="s">
        <v>142</v>
      </c>
    </row>
    <row r="172" spans="1:48" ht="30" customHeight="1">
      <c r="A172" s="18" t="s">
        <v>258</v>
      </c>
      <c r="B172" s="18" t="s">
        <v>50</v>
      </c>
      <c r="C172" s="16"/>
      <c r="D172" s="16"/>
      <c r="E172" s="17"/>
      <c r="F172" s="17"/>
      <c r="G172" s="17"/>
      <c r="H172" s="17"/>
      <c r="I172" s="17"/>
      <c r="J172" s="17"/>
      <c r="K172" s="17"/>
      <c r="L172" s="17"/>
      <c r="M172" s="16"/>
      <c r="N172" s="3"/>
      <c r="O172" s="3"/>
      <c r="P172" s="3"/>
      <c r="Q172" s="2" t="s">
        <v>259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</row>
    <row r="173" spans="1:48" ht="30" customHeight="1">
      <c r="A173" s="18" t="s">
        <v>260</v>
      </c>
      <c r="B173" s="18" t="s">
        <v>261</v>
      </c>
      <c r="C173" s="18" t="s">
        <v>262</v>
      </c>
      <c r="D173" s="16">
        <v>1</v>
      </c>
      <c r="E173" s="17"/>
      <c r="F173" s="17"/>
      <c r="G173" s="17"/>
      <c r="H173" s="17"/>
      <c r="I173" s="17"/>
      <c r="J173" s="17"/>
      <c r="K173" s="17"/>
      <c r="L173" s="17"/>
      <c r="M173" s="18"/>
      <c r="N173" s="2" t="s">
        <v>263</v>
      </c>
      <c r="O173" s="2" t="s">
        <v>50</v>
      </c>
      <c r="P173" s="2" t="s">
        <v>50</v>
      </c>
      <c r="Q173" s="2" t="s">
        <v>259</v>
      </c>
      <c r="R173" s="2" t="s">
        <v>62</v>
      </c>
      <c r="S173" s="2" t="s">
        <v>62</v>
      </c>
      <c r="T173" s="2" t="s">
        <v>61</v>
      </c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2" t="s">
        <v>50</v>
      </c>
      <c r="AS173" s="2" t="s">
        <v>50</v>
      </c>
      <c r="AT173" s="3"/>
      <c r="AU173" s="2" t="s">
        <v>264</v>
      </c>
      <c r="AV173" s="3">
        <v>2336</v>
      </c>
    </row>
    <row r="174" spans="1:48" ht="30" customHeight="1">
      <c r="A174" s="18" t="s">
        <v>265</v>
      </c>
      <c r="B174" s="18" t="s">
        <v>266</v>
      </c>
      <c r="C174" s="18" t="s">
        <v>267</v>
      </c>
      <c r="D174" s="16">
        <v>1</v>
      </c>
      <c r="E174" s="17"/>
      <c r="F174" s="17"/>
      <c r="G174" s="17"/>
      <c r="H174" s="17"/>
      <c r="I174" s="17"/>
      <c r="J174" s="17"/>
      <c r="K174" s="17"/>
      <c r="L174" s="17"/>
      <c r="M174" s="18"/>
      <c r="N174" s="2" t="s">
        <v>268</v>
      </c>
      <c r="O174" s="2" t="s">
        <v>50</v>
      </c>
      <c r="P174" s="2" t="s">
        <v>50</v>
      </c>
      <c r="Q174" s="2" t="s">
        <v>259</v>
      </c>
      <c r="R174" s="2" t="s">
        <v>62</v>
      </c>
      <c r="S174" s="2" t="s">
        <v>62</v>
      </c>
      <c r="T174" s="2" t="s">
        <v>61</v>
      </c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2" t="s">
        <v>50</v>
      </c>
      <c r="AS174" s="2" t="s">
        <v>50</v>
      </c>
      <c r="AT174" s="3"/>
      <c r="AU174" s="2" t="s">
        <v>269</v>
      </c>
      <c r="AV174" s="3">
        <v>2339</v>
      </c>
    </row>
    <row r="175" spans="1:48" ht="30" customHeight="1">
      <c r="A175" s="18" t="s">
        <v>270</v>
      </c>
      <c r="B175" s="18" t="s">
        <v>50</v>
      </c>
      <c r="C175" s="18" t="s">
        <v>50</v>
      </c>
      <c r="D175" s="16"/>
      <c r="E175" s="17"/>
      <c r="F175" s="17"/>
      <c r="G175" s="17"/>
      <c r="H175" s="17"/>
      <c r="I175" s="17"/>
      <c r="J175" s="17"/>
      <c r="K175" s="17"/>
      <c r="L175" s="17"/>
      <c r="M175" s="18"/>
      <c r="N175" s="2" t="s">
        <v>271</v>
      </c>
      <c r="O175" s="2" t="s">
        <v>50</v>
      </c>
      <c r="P175" s="2" t="s">
        <v>50</v>
      </c>
      <c r="Q175" s="2" t="s">
        <v>50</v>
      </c>
      <c r="R175" s="2" t="s">
        <v>62</v>
      </c>
      <c r="S175" s="2" t="s">
        <v>62</v>
      </c>
      <c r="T175" s="2" t="s">
        <v>62</v>
      </c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2" t="s">
        <v>50</v>
      </c>
      <c r="AS175" s="2" t="s">
        <v>50</v>
      </c>
      <c r="AT175" s="3"/>
      <c r="AU175" s="2" t="s">
        <v>272</v>
      </c>
      <c r="AV175" s="3">
        <v>2340</v>
      </c>
    </row>
    <row r="176" spans="1:48" ht="30" customHeight="1">
      <c r="A176" s="18" t="s">
        <v>273</v>
      </c>
      <c r="B176" s="18" t="s">
        <v>274</v>
      </c>
      <c r="C176" s="18" t="s">
        <v>262</v>
      </c>
      <c r="D176" s="16">
        <v>1</v>
      </c>
      <c r="E176" s="17"/>
      <c r="F176" s="17"/>
      <c r="G176" s="17"/>
      <c r="H176" s="17"/>
      <c r="I176" s="17"/>
      <c r="J176" s="17"/>
      <c r="K176" s="17"/>
      <c r="L176" s="17"/>
      <c r="M176" s="18"/>
      <c r="N176" s="2" t="s">
        <v>275</v>
      </c>
      <c r="O176" s="2" t="s">
        <v>50</v>
      </c>
      <c r="P176" s="2" t="s">
        <v>50</v>
      </c>
      <c r="Q176" s="2" t="s">
        <v>259</v>
      </c>
      <c r="R176" s="2" t="s">
        <v>62</v>
      </c>
      <c r="S176" s="2" t="s">
        <v>62</v>
      </c>
      <c r="T176" s="2" t="s">
        <v>61</v>
      </c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2" t="s">
        <v>50</v>
      </c>
      <c r="AS176" s="2" t="s">
        <v>50</v>
      </c>
      <c r="AT176" s="3"/>
      <c r="AU176" s="2" t="s">
        <v>276</v>
      </c>
      <c r="AV176" s="3">
        <v>2337</v>
      </c>
    </row>
    <row r="177" spans="1:48" ht="30" customHeight="1">
      <c r="A177" s="18" t="s">
        <v>277</v>
      </c>
      <c r="B177" s="18" t="s">
        <v>50</v>
      </c>
      <c r="C177" s="18" t="s">
        <v>262</v>
      </c>
      <c r="D177" s="16">
        <v>1</v>
      </c>
      <c r="E177" s="17"/>
      <c r="F177" s="17"/>
      <c r="G177" s="17"/>
      <c r="H177" s="17"/>
      <c r="I177" s="17"/>
      <c r="J177" s="17"/>
      <c r="K177" s="17"/>
      <c r="L177" s="17"/>
      <c r="M177" s="18"/>
      <c r="N177" s="2" t="s">
        <v>278</v>
      </c>
      <c r="O177" s="2" t="s">
        <v>50</v>
      </c>
      <c r="P177" s="2" t="s">
        <v>50</v>
      </c>
      <c r="Q177" s="2" t="s">
        <v>259</v>
      </c>
      <c r="R177" s="2" t="s">
        <v>62</v>
      </c>
      <c r="S177" s="2" t="s">
        <v>62</v>
      </c>
      <c r="T177" s="2" t="s">
        <v>61</v>
      </c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2" t="s">
        <v>50</v>
      </c>
      <c r="AS177" s="2" t="s">
        <v>50</v>
      </c>
      <c r="AT177" s="3"/>
      <c r="AU177" s="2" t="s">
        <v>279</v>
      </c>
      <c r="AV177" s="3">
        <v>2338</v>
      </c>
    </row>
    <row r="178" spans="1:48" ht="30" customHeight="1">
      <c r="A178" s="16"/>
      <c r="B178" s="16"/>
      <c r="C178" s="16"/>
      <c r="D178" s="16"/>
      <c r="E178" s="17"/>
      <c r="F178" s="17"/>
      <c r="G178" s="17"/>
      <c r="H178" s="17"/>
      <c r="I178" s="17"/>
      <c r="J178" s="17"/>
      <c r="K178" s="17"/>
      <c r="L178" s="17"/>
      <c r="M178" s="16"/>
      <c r="Q178" s="1" t="s">
        <v>259</v>
      </c>
    </row>
    <row r="179" spans="1:48" ht="30" customHeight="1">
      <c r="A179" s="16"/>
      <c r="B179" s="16"/>
      <c r="C179" s="16"/>
      <c r="D179" s="16"/>
      <c r="E179" s="17"/>
      <c r="F179" s="17"/>
      <c r="G179" s="17"/>
      <c r="H179" s="17"/>
      <c r="I179" s="17"/>
      <c r="J179" s="17"/>
      <c r="K179" s="17"/>
      <c r="L179" s="17"/>
      <c r="M179" s="16"/>
      <c r="Q179" s="1" t="s">
        <v>259</v>
      </c>
    </row>
    <row r="180" spans="1:48" ht="30" customHeight="1">
      <c r="A180" s="16"/>
      <c r="B180" s="16"/>
      <c r="C180" s="16"/>
      <c r="D180" s="16"/>
      <c r="E180" s="17"/>
      <c r="F180" s="17"/>
      <c r="G180" s="17"/>
      <c r="H180" s="17"/>
      <c r="I180" s="17"/>
      <c r="J180" s="17"/>
      <c r="K180" s="17"/>
      <c r="L180" s="17"/>
      <c r="M180" s="16"/>
      <c r="Q180" s="1" t="s">
        <v>259</v>
      </c>
    </row>
    <row r="181" spans="1:48" ht="30" customHeight="1">
      <c r="A181" s="16"/>
      <c r="B181" s="16"/>
      <c r="C181" s="16"/>
      <c r="D181" s="16"/>
      <c r="E181" s="17"/>
      <c r="F181" s="17"/>
      <c r="G181" s="17"/>
      <c r="H181" s="17"/>
      <c r="I181" s="17"/>
      <c r="J181" s="17"/>
      <c r="K181" s="17"/>
      <c r="L181" s="17"/>
      <c r="M181" s="16"/>
      <c r="Q181" s="1" t="s">
        <v>259</v>
      </c>
    </row>
    <row r="182" spans="1:48" ht="30" customHeight="1">
      <c r="A182" s="16"/>
      <c r="B182" s="16"/>
      <c r="C182" s="16"/>
      <c r="D182" s="16"/>
      <c r="E182" s="17"/>
      <c r="F182" s="17"/>
      <c r="G182" s="17"/>
      <c r="H182" s="17"/>
      <c r="I182" s="17"/>
      <c r="J182" s="17"/>
      <c r="K182" s="17"/>
      <c r="L182" s="17"/>
      <c r="M182" s="16"/>
      <c r="Q182" s="1" t="s">
        <v>259</v>
      </c>
    </row>
    <row r="183" spans="1:48" ht="30" customHeight="1">
      <c r="A183" s="16"/>
      <c r="B183" s="16"/>
      <c r="C183" s="16"/>
      <c r="D183" s="16"/>
      <c r="E183" s="17"/>
      <c r="F183" s="17"/>
      <c r="G183" s="17"/>
      <c r="H183" s="17"/>
      <c r="I183" s="17"/>
      <c r="J183" s="17"/>
      <c r="K183" s="17"/>
      <c r="L183" s="17"/>
      <c r="M183" s="16"/>
      <c r="Q183" s="1" t="s">
        <v>259</v>
      </c>
    </row>
    <row r="184" spans="1:48" ht="30" customHeight="1">
      <c r="A184" s="16"/>
      <c r="B184" s="16"/>
      <c r="C184" s="16"/>
      <c r="D184" s="16"/>
      <c r="E184" s="17"/>
      <c r="F184" s="17"/>
      <c r="G184" s="17"/>
      <c r="H184" s="17"/>
      <c r="I184" s="17"/>
      <c r="J184" s="17"/>
      <c r="K184" s="17"/>
      <c r="L184" s="17"/>
      <c r="M184" s="16"/>
      <c r="Q184" s="1" t="s">
        <v>259</v>
      </c>
    </row>
    <row r="185" spans="1:48" ht="30" customHeight="1">
      <c r="A185" s="16"/>
      <c r="B185" s="16"/>
      <c r="C185" s="16"/>
      <c r="D185" s="16"/>
      <c r="E185" s="17"/>
      <c r="F185" s="17"/>
      <c r="G185" s="17"/>
      <c r="H185" s="17"/>
      <c r="I185" s="17"/>
      <c r="J185" s="17"/>
      <c r="K185" s="17"/>
      <c r="L185" s="17"/>
      <c r="M185" s="16"/>
      <c r="Q185" s="1" t="s">
        <v>259</v>
      </c>
    </row>
    <row r="186" spans="1:48" ht="30" customHeight="1">
      <c r="A186" s="16"/>
      <c r="B186" s="16"/>
      <c r="C186" s="16"/>
      <c r="D186" s="16"/>
      <c r="E186" s="17"/>
      <c r="F186" s="17"/>
      <c r="G186" s="17"/>
      <c r="H186" s="17"/>
      <c r="I186" s="17"/>
      <c r="J186" s="17"/>
      <c r="K186" s="17"/>
      <c r="L186" s="17"/>
      <c r="M186" s="16"/>
      <c r="Q186" s="1" t="s">
        <v>259</v>
      </c>
    </row>
    <row r="187" spans="1:48" ht="30" customHeight="1">
      <c r="A187" s="16"/>
      <c r="B187" s="16"/>
      <c r="C187" s="16"/>
      <c r="D187" s="16"/>
      <c r="E187" s="17"/>
      <c r="F187" s="17"/>
      <c r="G187" s="17"/>
      <c r="H187" s="17"/>
      <c r="I187" s="17"/>
      <c r="J187" s="17"/>
      <c r="K187" s="17"/>
      <c r="L187" s="17"/>
      <c r="M187" s="16"/>
      <c r="Q187" s="1" t="s">
        <v>259</v>
      </c>
    </row>
    <row r="188" spans="1:48" ht="30" customHeight="1">
      <c r="A188" s="16"/>
      <c r="B188" s="16"/>
      <c r="C188" s="16"/>
      <c r="D188" s="16"/>
      <c r="E188" s="17"/>
      <c r="F188" s="17"/>
      <c r="G188" s="17"/>
      <c r="H188" s="17"/>
      <c r="I188" s="17"/>
      <c r="J188" s="17"/>
      <c r="K188" s="17"/>
      <c r="L188" s="17"/>
      <c r="M188" s="16"/>
      <c r="Q188" s="1" t="s">
        <v>259</v>
      </c>
    </row>
    <row r="189" spans="1:48" ht="30" customHeight="1">
      <c r="A189" s="16"/>
      <c r="B189" s="16"/>
      <c r="C189" s="16"/>
      <c r="D189" s="16"/>
      <c r="E189" s="17"/>
      <c r="F189" s="17"/>
      <c r="G189" s="17"/>
      <c r="H189" s="17"/>
      <c r="I189" s="17"/>
      <c r="J189" s="17"/>
      <c r="K189" s="17"/>
      <c r="L189" s="17"/>
      <c r="M189" s="16"/>
      <c r="Q189" s="1" t="s">
        <v>259</v>
      </c>
    </row>
    <row r="190" spans="1:48" ht="30" customHeight="1">
      <c r="A190" s="16"/>
      <c r="B190" s="16"/>
      <c r="C190" s="16"/>
      <c r="D190" s="16"/>
      <c r="E190" s="17"/>
      <c r="F190" s="17"/>
      <c r="G190" s="17"/>
      <c r="H190" s="17"/>
      <c r="I190" s="17"/>
      <c r="J190" s="17"/>
      <c r="K190" s="17"/>
      <c r="L190" s="17"/>
      <c r="M190" s="16"/>
      <c r="Q190" s="1" t="s">
        <v>259</v>
      </c>
    </row>
    <row r="191" spans="1:48" ht="30" customHeight="1">
      <c r="A191" s="16"/>
      <c r="B191" s="16"/>
      <c r="C191" s="16"/>
      <c r="D191" s="16"/>
      <c r="E191" s="17"/>
      <c r="F191" s="17"/>
      <c r="G191" s="17"/>
      <c r="H191" s="17"/>
      <c r="I191" s="17"/>
      <c r="J191" s="17"/>
      <c r="K191" s="17"/>
      <c r="L191" s="17"/>
      <c r="M191" s="16"/>
      <c r="Q191" s="1" t="s">
        <v>259</v>
      </c>
    </row>
    <row r="192" spans="1:48" ht="30" customHeight="1">
      <c r="A192" s="16"/>
      <c r="B192" s="16"/>
      <c r="C192" s="16"/>
      <c r="D192" s="16"/>
      <c r="E192" s="17"/>
      <c r="F192" s="17"/>
      <c r="G192" s="17"/>
      <c r="H192" s="17"/>
      <c r="I192" s="17"/>
      <c r="J192" s="17"/>
      <c r="K192" s="17"/>
      <c r="L192" s="17"/>
      <c r="M192" s="16"/>
      <c r="Q192" s="1" t="s">
        <v>259</v>
      </c>
    </row>
    <row r="193" spans="1:17" ht="30" customHeight="1">
      <c r="A193" s="16"/>
      <c r="B193" s="16"/>
      <c r="C193" s="16"/>
      <c r="D193" s="16"/>
      <c r="E193" s="17"/>
      <c r="F193" s="17"/>
      <c r="G193" s="17"/>
      <c r="H193" s="17"/>
      <c r="I193" s="17"/>
      <c r="J193" s="17"/>
      <c r="K193" s="17"/>
      <c r="L193" s="17"/>
      <c r="M193" s="16"/>
      <c r="Q193" s="1" t="s">
        <v>259</v>
      </c>
    </row>
    <row r="194" spans="1:17" ht="30" customHeight="1">
      <c r="A194" s="16"/>
      <c r="B194" s="16"/>
      <c r="C194" s="16"/>
      <c r="D194" s="16"/>
      <c r="E194" s="17"/>
      <c r="F194" s="17"/>
      <c r="G194" s="17"/>
      <c r="H194" s="17"/>
      <c r="I194" s="17"/>
      <c r="J194" s="17"/>
      <c r="K194" s="17"/>
      <c r="L194" s="17"/>
      <c r="M194" s="16"/>
      <c r="Q194" s="1" t="s">
        <v>259</v>
      </c>
    </row>
    <row r="195" spans="1:17" ht="30" customHeight="1">
      <c r="A195" s="18" t="s">
        <v>141</v>
      </c>
      <c r="B195" s="16"/>
      <c r="C195" s="16"/>
      <c r="D195" s="16"/>
      <c r="E195" s="17"/>
      <c r="F195" s="17"/>
      <c r="G195" s="17"/>
      <c r="H195" s="17"/>
      <c r="I195" s="17"/>
      <c r="J195" s="17"/>
      <c r="K195" s="17"/>
      <c r="L195" s="17"/>
      <c r="M195" s="16"/>
      <c r="N195" t="s">
        <v>142</v>
      </c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8" manualBreakCount="8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topLeftCell="B46" workbookViewId="0">
      <selection activeCell="M12" sqref="M12"/>
    </sheetView>
  </sheetViews>
  <sheetFormatPr defaultRowHeight="16.5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>
      <c r="A1" s="5"/>
      <c r="B1" s="4" t="s">
        <v>280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" customHeight="1">
      <c r="A2" s="22"/>
      <c r="B2" s="23" t="s">
        <v>1026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ht="30" customHeight="1">
      <c r="A3" s="9" t="s">
        <v>281</v>
      </c>
      <c r="B3" s="9" t="s">
        <v>1</v>
      </c>
      <c r="C3" s="9" t="s">
        <v>2</v>
      </c>
      <c r="D3" s="9" t="s">
        <v>3</v>
      </c>
      <c r="E3" s="9" t="s">
        <v>282</v>
      </c>
      <c r="F3" s="9" t="s">
        <v>283</v>
      </c>
      <c r="G3" s="9" t="s">
        <v>284</v>
      </c>
      <c r="H3" s="9" t="s">
        <v>285</v>
      </c>
      <c r="I3" s="9" t="s">
        <v>286</v>
      </c>
      <c r="J3" s="9" t="s">
        <v>287</v>
      </c>
      <c r="K3" s="9" t="s">
        <v>288</v>
      </c>
      <c r="L3" s="9" t="s">
        <v>289</v>
      </c>
      <c r="M3" s="9" t="s">
        <v>290</v>
      </c>
      <c r="N3" s="1" t="s">
        <v>291</v>
      </c>
    </row>
    <row r="4" spans="1:14" ht="30" customHeight="1">
      <c r="A4" s="18" t="s">
        <v>60</v>
      </c>
      <c r="B4" s="18" t="s">
        <v>56</v>
      </c>
      <c r="C4" s="18" t="s">
        <v>57</v>
      </c>
      <c r="D4" s="18" t="s">
        <v>58</v>
      </c>
      <c r="E4" s="31">
        <f>일위대가!F10</f>
        <v>8433</v>
      </c>
      <c r="F4" s="31">
        <f>일위대가!H10</f>
        <v>55221</v>
      </c>
      <c r="G4" s="31">
        <f>일위대가!J10</f>
        <v>0</v>
      </c>
      <c r="H4" s="31">
        <f t="shared" ref="H4:H31" si="0">E4+F4+G4</f>
        <v>63654</v>
      </c>
      <c r="I4" s="18" t="s">
        <v>59</v>
      </c>
      <c r="J4" s="18" t="s">
        <v>50</v>
      </c>
      <c r="K4" s="18" t="s">
        <v>50</v>
      </c>
      <c r="L4" s="18" t="s">
        <v>50</v>
      </c>
      <c r="M4" s="18" t="s">
        <v>302</v>
      </c>
      <c r="N4" s="2" t="s">
        <v>50</v>
      </c>
    </row>
    <row r="5" spans="1:14" ht="30" customHeight="1">
      <c r="A5" s="18" t="s">
        <v>72</v>
      </c>
      <c r="B5" s="18" t="s">
        <v>69</v>
      </c>
      <c r="C5" s="18" t="s">
        <v>70</v>
      </c>
      <c r="D5" s="18" t="s">
        <v>58</v>
      </c>
      <c r="E5" s="31">
        <f>일위대가!F19</f>
        <v>1022</v>
      </c>
      <c r="F5" s="31">
        <f>일위대가!H19</f>
        <v>6055</v>
      </c>
      <c r="G5" s="31">
        <f>일위대가!J19</f>
        <v>0</v>
      </c>
      <c r="H5" s="31">
        <f t="shared" si="0"/>
        <v>7077</v>
      </c>
      <c r="I5" s="18" t="s">
        <v>71</v>
      </c>
      <c r="J5" s="18" t="s">
        <v>50</v>
      </c>
      <c r="K5" s="18" t="s">
        <v>50</v>
      </c>
      <c r="L5" s="18" t="s">
        <v>50</v>
      </c>
      <c r="M5" s="18" t="s">
        <v>324</v>
      </c>
      <c r="N5" s="2" t="s">
        <v>50</v>
      </c>
    </row>
    <row r="6" spans="1:14" ht="30" customHeight="1">
      <c r="A6" s="18" t="s">
        <v>77</v>
      </c>
      <c r="B6" s="18" t="s">
        <v>74</v>
      </c>
      <c r="C6" s="18" t="s">
        <v>75</v>
      </c>
      <c r="D6" s="18" t="s">
        <v>58</v>
      </c>
      <c r="E6" s="31">
        <f>일위대가!F26</f>
        <v>2463</v>
      </c>
      <c r="F6" s="31">
        <f>일위대가!H26</f>
        <v>1656</v>
      </c>
      <c r="G6" s="31">
        <f>일위대가!J26</f>
        <v>0</v>
      </c>
      <c r="H6" s="31">
        <f t="shared" si="0"/>
        <v>4119</v>
      </c>
      <c r="I6" s="18" t="s">
        <v>76</v>
      </c>
      <c r="J6" s="18" t="s">
        <v>50</v>
      </c>
      <c r="K6" s="18" t="s">
        <v>50</v>
      </c>
      <c r="L6" s="18" t="s">
        <v>50</v>
      </c>
      <c r="M6" s="18" t="s">
        <v>338</v>
      </c>
      <c r="N6" s="2" t="s">
        <v>50</v>
      </c>
    </row>
    <row r="7" spans="1:14" ht="30" customHeight="1">
      <c r="A7" s="18" t="s">
        <v>82</v>
      </c>
      <c r="B7" s="18" t="s">
        <v>79</v>
      </c>
      <c r="C7" s="18" t="s">
        <v>80</v>
      </c>
      <c r="D7" s="18" t="s">
        <v>58</v>
      </c>
      <c r="E7" s="31">
        <f>일위대가!F34</f>
        <v>5725</v>
      </c>
      <c r="F7" s="31">
        <f>일위대가!H34</f>
        <v>3245</v>
      </c>
      <c r="G7" s="31">
        <f>일위대가!J34</f>
        <v>0</v>
      </c>
      <c r="H7" s="31">
        <f t="shared" si="0"/>
        <v>8970</v>
      </c>
      <c r="I7" s="18" t="s">
        <v>81</v>
      </c>
      <c r="J7" s="18" t="s">
        <v>50</v>
      </c>
      <c r="K7" s="18" t="s">
        <v>50</v>
      </c>
      <c r="L7" s="18" t="s">
        <v>50</v>
      </c>
      <c r="M7" s="18" t="s">
        <v>347</v>
      </c>
      <c r="N7" s="2" t="s">
        <v>50</v>
      </c>
    </row>
    <row r="8" spans="1:14" ht="30" customHeight="1">
      <c r="A8" s="18" t="s">
        <v>88</v>
      </c>
      <c r="B8" s="18" t="s">
        <v>84</v>
      </c>
      <c r="C8" s="18" t="s">
        <v>1090</v>
      </c>
      <c r="D8" s="18" t="s">
        <v>86</v>
      </c>
      <c r="E8" s="31">
        <f>일위대가!F40</f>
        <v>8448</v>
      </c>
      <c r="F8" s="31">
        <f>일위대가!H40</f>
        <v>281630</v>
      </c>
      <c r="G8" s="31">
        <f>일위대가!J40</f>
        <v>0</v>
      </c>
      <c r="H8" s="31">
        <f t="shared" si="0"/>
        <v>290078</v>
      </c>
      <c r="I8" s="18" t="s">
        <v>87</v>
      </c>
      <c r="J8" s="18" t="s">
        <v>358</v>
      </c>
      <c r="K8" s="18" t="s">
        <v>50</v>
      </c>
      <c r="L8" s="18" t="s">
        <v>50</v>
      </c>
      <c r="M8" s="18" t="s">
        <v>50</v>
      </c>
      <c r="N8" s="2" t="s">
        <v>50</v>
      </c>
    </row>
    <row r="9" spans="1:14" ht="30" customHeight="1">
      <c r="A9" s="18" t="s">
        <v>94</v>
      </c>
      <c r="B9" s="18" t="s">
        <v>90</v>
      </c>
      <c r="C9" s="18" t="s">
        <v>91</v>
      </c>
      <c r="D9" s="18" t="s">
        <v>92</v>
      </c>
      <c r="E9" s="31">
        <f>일위대가!F48</f>
        <v>56989</v>
      </c>
      <c r="F9" s="31">
        <f>일위대가!H48</f>
        <v>85293</v>
      </c>
      <c r="G9" s="31">
        <f>일위대가!J48</f>
        <v>6804</v>
      </c>
      <c r="H9" s="31">
        <f t="shared" si="0"/>
        <v>149086</v>
      </c>
      <c r="I9" s="18" t="s">
        <v>93</v>
      </c>
      <c r="J9" s="18" t="s">
        <v>50</v>
      </c>
      <c r="K9" s="18" t="s">
        <v>50</v>
      </c>
      <c r="L9" s="18" t="s">
        <v>50</v>
      </c>
      <c r="M9" s="18" t="s">
        <v>50</v>
      </c>
      <c r="N9" s="2" t="s">
        <v>50</v>
      </c>
    </row>
    <row r="10" spans="1:14" ht="30" customHeight="1">
      <c r="A10" s="18" t="s">
        <v>100</v>
      </c>
      <c r="B10" s="18" t="s">
        <v>96</v>
      </c>
      <c r="C10" s="18" t="s">
        <v>97</v>
      </c>
      <c r="D10" s="18" t="s">
        <v>98</v>
      </c>
      <c r="E10" s="31">
        <f>일위대가!F53</f>
        <v>1159</v>
      </c>
      <c r="F10" s="31">
        <f>일위대가!H53</f>
        <v>38655</v>
      </c>
      <c r="G10" s="31">
        <f>일위대가!J53</f>
        <v>0</v>
      </c>
      <c r="H10" s="31">
        <f t="shared" si="0"/>
        <v>39814</v>
      </c>
      <c r="I10" s="18" t="s">
        <v>99</v>
      </c>
      <c r="J10" s="18" t="s">
        <v>50</v>
      </c>
      <c r="K10" s="18" t="s">
        <v>50</v>
      </c>
      <c r="L10" s="18" t="s">
        <v>50</v>
      </c>
      <c r="M10" s="18" t="s">
        <v>379</v>
      </c>
      <c r="N10" s="2" t="s">
        <v>50</v>
      </c>
    </row>
    <row r="11" spans="1:14" ht="30" customHeight="1">
      <c r="A11" s="18" t="s">
        <v>105</v>
      </c>
      <c r="B11" s="18" t="s">
        <v>102</v>
      </c>
      <c r="C11" s="18" t="s">
        <v>103</v>
      </c>
      <c r="D11" s="18" t="s">
        <v>92</v>
      </c>
      <c r="E11" s="31">
        <f>일위대가!F63</f>
        <v>40977</v>
      </c>
      <c r="F11" s="31">
        <f>일위대가!H63</f>
        <v>100805</v>
      </c>
      <c r="G11" s="31">
        <f>일위대가!J63</f>
        <v>0</v>
      </c>
      <c r="H11" s="31">
        <f t="shared" si="0"/>
        <v>141782</v>
      </c>
      <c r="I11" s="18" t="s">
        <v>104</v>
      </c>
      <c r="J11" s="18" t="s">
        <v>50</v>
      </c>
      <c r="K11" s="18" t="s">
        <v>50</v>
      </c>
      <c r="L11" s="18" t="s">
        <v>50</v>
      </c>
      <c r="M11" s="18" t="s">
        <v>338</v>
      </c>
      <c r="N11" s="2" t="s">
        <v>50</v>
      </c>
    </row>
    <row r="12" spans="1:14" ht="30" customHeight="1">
      <c r="A12" s="18" t="s">
        <v>110</v>
      </c>
      <c r="B12" s="18" t="s">
        <v>107</v>
      </c>
      <c r="C12" s="18" t="s">
        <v>108</v>
      </c>
      <c r="D12" s="18" t="s">
        <v>92</v>
      </c>
      <c r="E12" s="31">
        <f>일위대가!F74</f>
        <v>571580</v>
      </c>
      <c r="F12" s="31">
        <f>일위대가!H74</f>
        <v>379461</v>
      </c>
      <c r="G12" s="31">
        <f>일위대가!J74</f>
        <v>487</v>
      </c>
      <c r="H12" s="31">
        <f t="shared" si="0"/>
        <v>951528</v>
      </c>
      <c r="I12" s="18" t="s">
        <v>109</v>
      </c>
      <c r="J12" s="18" t="s">
        <v>405</v>
      </c>
      <c r="K12" s="18" t="s">
        <v>50</v>
      </c>
      <c r="L12" s="18" t="s">
        <v>50</v>
      </c>
      <c r="M12" s="18" t="s">
        <v>50</v>
      </c>
      <c r="N12" s="2" t="s">
        <v>50</v>
      </c>
    </row>
    <row r="13" spans="1:14" ht="30" customHeight="1">
      <c r="A13" s="18" t="s">
        <v>126</v>
      </c>
      <c r="B13" s="18" t="s">
        <v>123</v>
      </c>
      <c r="C13" s="18" t="s">
        <v>50</v>
      </c>
      <c r="D13" s="18" t="s">
        <v>124</v>
      </c>
      <c r="E13" s="31">
        <f>일위대가!F81</f>
        <v>51</v>
      </c>
      <c r="F13" s="31">
        <f>일위대가!H81</f>
        <v>1722</v>
      </c>
      <c r="G13" s="31">
        <f>일위대가!J81</f>
        <v>0</v>
      </c>
      <c r="H13" s="31">
        <f t="shared" si="0"/>
        <v>1773</v>
      </c>
      <c r="I13" s="18" t="s">
        <v>125</v>
      </c>
      <c r="J13" s="18" t="s">
        <v>50</v>
      </c>
      <c r="K13" s="18" t="s">
        <v>50</v>
      </c>
      <c r="L13" s="18" t="s">
        <v>50</v>
      </c>
      <c r="M13" s="18" t="s">
        <v>426</v>
      </c>
      <c r="N13" s="2" t="s">
        <v>50</v>
      </c>
    </row>
    <row r="14" spans="1:14" ht="30" customHeight="1">
      <c r="A14" s="18" t="s">
        <v>131</v>
      </c>
      <c r="B14" s="18" t="s">
        <v>128</v>
      </c>
      <c r="C14" s="18" t="s">
        <v>129</v>
      </c>
      <c r="D14" s="18" t="s">
        <v>124</v>
      </c>
      <c r="E14" s="31">
        <f>일위대가!F89</f>
        <v>1428</v>
      </c>
      <c r="F14" s="31">
        <f>일위대가!H89</f>
        <v>3617</v>
      </c>
      <c r="G14" s="31">
        <f>일위대가!J89</f>
        <v>0</v>
      </c>
      <c r="H14" s="31">
        <f t="shared" si="0"/>
        <v>5045</v>
      </c>
      <c r="I14" s="18" t="s">
        <v>130</v>
      </c>
      <c r="J14" s="18" t="s">
        <v>50</v>
      </c>
      <c r="K14" s="18" t="s">
        <v>50</v>
      </c>
      <c r="L14" s="18" t="s">
        <v>50</v>
      </c>
      <c r="M14" s="18" t="s">
        <v>426</v>
      </c>
      <c r="N14" s="2" t="s">
        <v>50</v>
      </c>
    </row>
    <row r="15" spans="1:14" ht="30" customHeight="1">
      <c r="A15" s="18" t="s">
        <v>148</v>
      </c>
      <c r="B15" s="18" t="s">
        <v>146</v>
      </c>
      <c r="C15" s="18" t="s">
        <v>1041</v>
      </c>
      <c r="D15" s="18" t="s">
        <v>58</v>
      </c>
      <c r="E15" s="31">
        <f>일위대가!F95</f>
        <v>2319</v>
      </c>
      <c r="F15" s="31">
        <f>일위대가!H95</f>
        <v>77310</v>
      </c>
      <c r="G15" s="31">
        <f>일위대가!J95</f>
        <v>0</v>
      </c>
      <c r="H15" s="31">
        <f t="shared" si="0"/>
        <v>79629</v>
      </c>
      <c r="I15" s="18" t="s">
        <v>147</v>
      </c>
      <c r="J15" s="18" t="s">
        <v>50</v>
      </c>
      <c r="K15" s="18" t="s">
        <v>50</v>
      </c>
      <c r="L15" s="18" t="s">
        <v>50</v>
      </c>
      <c r="M15" s="18" t="s">
        <v>446</v>
      </c>
      <c r="N15" s="2" t="s">
        <v>50</v>
      </c>
    </row>
    <row r="16" spans="1:14" ht="30" customHeight="1">
      <c r="A16" s="18" t="s">
        <v>152</v>
      </c>
      <c r="B16" s="18" t="s">
        <v>150</v>
      </c>
      <c r="C16" s="18" t="s">
        <v>1043</v>
      </c>
      <c r="D16" s="18" t="s">
        <v>58</v>
      </c>
      <c r="E16" s="31">
        <f>일위대가!F101</f>
        <v>15159</v>
      </c>
      <c r="F16" s="31">
        <f>일위대가!H101</f>
        <v>38655</v>
      </c>
      <c r="G16" s="31">
        <f>일위대가!J101</f>
        <v>0</v>
      </c>
      <c r="H16" s="31">
        <f t="shared" si="0"/>
        <v>53814</v>
      </c>
      <c r="I16" s="18" t="s">
        <v>151</v>
      </c>
      <c r="J16" s="18" t="s">
        <v>50</v>
      </c>
      <c r="K16" s="18" t="s">
        <v>50</v>
      </c>
      <c r="L16" s="18" t="s">
        <v>50</v>
      </c>
      <c r="M16" s="18" t="s">
        <v>446</v>
      </c>
      <c r="N16" s="2" t="s">
        <v>50</v>
      </c>
    </row>
    <row r="17" spans="1:14" ht="30" customHeight="1">
      <c r="A17" s="18" t="s">
        <v>155</v>
      </c>
      <c r="B17" s="18" t="s">
        <v>74</v>
      </c>
      <c r="C17" s="18" t="s">
        <v>1044</v>
      </c>
      <c r="D17" s="18" t="s">
        <v>58</v>
      </c>
      <c r="E17" s="31">
        <f>일위대가!F108</f>
        <v>1750</v>
      </c>
      <c r="F17" s="31">
        <f>일위대가!H108</f>
        <v>4141</v>
      </c>
      <c r="G17" s="31">
        <f>일위대가!J108</f>
        <v>0</v>
      </c>
      <c r="H17" s="31">
        <f t="shared" si="0"/>
        <v>5891</v>
      </c>
      <c r="I17" s="18" t="s">
        <v>154</v>
      </c>
      <c r="J17" s="18" t="s">
        <v>50</v>
      </c>
      <c r="K17" s="18" t="s">
        <v>50</v>
      </c>
      <c r="L17" s="18" t="s">
        <v>50</v>
      </c>
      <c r="M17" s="18" t="s">
        <v>338</v>
      </c>
      <c r="N17" s="2" t="s">
        <v>50</v>
      </c>
    </row>
    <row r="18" spans="1:14" ht="30" customHeight="1">
      <c r="A18" s="18" t="s">
        <v>158</v>
      </c>
      <c r="B18" s="18" t="s">
        <v>79</v>
      </c>
      <c r="C18" s="18" t="s">
        <v>1045</v>
      </c>
      <c r="D18" s="18" t="s">
        <v>58</v>
      </c>
      <c r="E18" s="31">
        <f>일위대가!F116</f>
        <v>2123</v>
      </c>
      <c r="F18" s="31">
        <f>일위대가!H116</f>
        <v>3097</v>
      </c>
      <c r="G18" s="31">
        <f>일위대가!J116</f>
        <v>0</v>
      </c>
      <c r="H18" s="31">
        <f t="shared" si="0"/>
        <v>5220</v>
      </c>
      <c r="I18" s="18" t="s">
        <v>157</v>
      </c>
      <c r="J18" s="18" t="s">
        <v>50</v>
      </c>
      <c r="K18" s="18" t="s">
        <v>50</v>
      </c>
      <c r="L18" s="18" t="s">
        <v>50</v>
      </c>
      <c r="M18" s="18" t="s">
        <v>347</v>
      </c>
      <c r="N18" s="2" t="s">
        <v>50</v>
      </c>
    </row>
    <row r="19" spans="1:14" ht="30" customHeight="1">
      <c r="A19" s="18" t="s">
        <v>161</v>
      </c>
      <c r="B19" s="18" t="s">
        <v>79</v>
      </c>
      <c r="C19" s="18" t="s">
        <v>1046</v>
      </c>
      <c r="D19" s="18" t="s">
        <v>58</v>
      </c>
      <c r="E19" s="31">
        <f>일위대가!F124</f>
        <v>2902</v>
      </c>
      <c r="F19" s="31">
        <f>일위대가!H124</f>
        <v>3097</v>
      </c>
      <c r="G19" s="31">
        <f>일위대가!J124</f>
        <v>0</v>
      </c>
      <c r="H19" s="31">
        <f t="shared" si="0"/>
        <v>5999</v>
      </c>
      <c r="I19" s="18" t="s">
        <v>160</v>
      </c>
      <c r="J19" s="18" t="s">
        <v>50</v>
      </c>
      <c r="K19" s="18" t="s">
        <v>50</v>
      </c>
      <c r="L19" s="18" t="s">
        <v>50</v>
      </c>
      <c r="M19" s="18" t="s">
        <v>347</v>
      </c>
      <c r="N19" s="2" t="s">
        <v>50</v>
      </c>
    </row>
    <row r="20" spans="1:14" ht="30" customHeight="1">
      <c r="A20" s="18" t="s">
        <v>166</v>
      </c>
      <c r="B20" s="18" t="s">
        <v>163</v>
      </c>
      <c r="C20" s="18" t="s">
        <v>1047</v>
      </c>
      <c r="D20" s="18" t="s">
        <v>164</v>
      </c>
      <c r="E20" s="31">
        <f>일위대가!F130</f>
        <v>13573</v>
      </c>
      <c r="F20" s="31">
        <f>일위대가!H130</f>
        <v>7963</v>
      </c>
      <c r="G20" s="31">
        <f>일위대가!J130</f>
        <v>0</v>
      </c>
      <c r="H20" s="31">
        <f t="shared" si="0"/>
        <v>21536</v>
      </c>
      <c r="I20" s="18" t="s">
        <v>165</v>
      </c>
      <c r="J20" s="18" t="s">
        <v>50</v>
      </c>
      <c r="K20" s="18" t="s">
        <v>50</v>
      </c>
      <c r="L20" s="18" t="s">
        <v>50</v>
      </c>
      <c r="M20" s="18" t="s">
        <v>478</v>
      </c>
      <c r="N20" s="2" t="s">
        <v>50</v>
      </c>
    </row>
    <row r="21" spans="1:14" ht="30" customHeight="1">
      <c r="A21" s="18" t="s">
        <v>170</v>
      </c>
      <c r="B21" s="18" t="s">
        <v>168</v>
      </c>
      <c r="C21" s="18" t="s">
        <v>1063</v>
      </c>
      <c r="D21" s="18" t="s">
        <v>86</v>
      </c>
      <c r="E21" s="31">
        <f>일위대가!F136</f>
        <v>10188</v>
      </c>
      <c r="F21" s="31">
        <f>일위대가!H136</f>
        <v>339612</v>
      </c>
      <c r="G21" s="31">
        <f>일위대가!J136</f>
        <v>0</v>
      </c>
      <c r="H21" s="31">
        <f t="shared" si="0"/>
        <v>349800</v>
      </c>
      <c r="I21" s="18" t="s">
        <v>169</v>
      </c>
      <c r="J21" s="18" t="s">
        <v>50</v>
      </c>
      <c r="K21" s="18" t="s">
        <v>50</v>
      </c>
      <c r="L21" s="18" t="s">
        <v>50</v>
      </c>
      <c r="M21" s="18" t="s">
        <v>484</v>
      </c>
      <c r="N21" s="2" t="s">
        <v>50</v>
      </c>
    </row>
    <row r="22" spans="1:14" ht="30" customHeight="1">
      <c r="A22" s="18" t="s">
        <v>176</v>
      </c>
      <c r="B22" s="18" t="s">
        <v>172</v>
      </c>
      <c r="C22" s="18" t="s">
        <v>173</v>
      </c>
      <c r="D22" s="18" t="s">
        <v>174</v>
      </c>
      <c r="E22" s="31">
        <f>일위대가!F143</f>
        <v>670</v>
      </c>
      <c r="F22" s="31">
        <f>일위대가!H143</f>
        <v>22364</v>
      </c>
      <c r="G22" s="31">
        <f>일위대가!J143</f>
        <v>0</v>
      </c>
      <c r="H22" s="31">
        <f t="shared" si="0"/>
        <v>23034</v>
      </c>
      <c r="I22" s="18" t="s">
        <v>175</v>
      </c>
      <c r="J22" s="18" t="s">
        <v>50</v>
      </c>
      <c r="K22" s="18" t="s">
        <v>50</v>
      </c>
      <c r="L22" s="18" t="s">
        <v>50</v>
      </c>
      <c r="M22" s="18" t="s">
        <v>492</v>
      </c>
      <c r="N22" s="2" t="s">
        <v>50</v>
      </c>
    </row>
    <row r="23" spans="1:14" ht="30" customHeight="1">
      <c r="A23" s="18" t="s">
        <v>182</v>
      </c>
      <c r="B23" s="18" t="s">
        <v>179</v>
      </c>
      <c r="C23" s="18" t="s">
        <v>180</v>
      </c>
      <c r="D23" s="18" t="s">
        <v>58</v>
      </c>
      <c r="E23" s="31">
        <f>일위대가!F151</f>
        <v>2037</v>
      </c>
      <c r="F23" s="31">
        <f>일위대가!H151</f>
        <v>16290</v>
      </c>
      <c r="G23" s="31">
        <f>일위대가!J151</f>
        <v>0</v>
      </c>
      <c r="H23" s="31">
        <f t="shared" si="0"/>
        <v>18327</v>
      </c>
      <c r="I23" s="18" t="s">
        <v>181</v>
      </c>
      <c r="J23" s="18" t="s">
        <v>50</v>
      </c>
      <c r="K23" s="18" t="s">
        <v>50</v>
      </c>
      <c r="L23" s="18" t="s">
        <v>50</v>
      </c>
      <c r="M23" s="18" t="s">
        <v>302</v>
      </c>
      <c r="N23" s="2" t="s">
        <v>50</v>
      </c>
    </row>
    <row r="24" spans="1:14" ht="30" customHeight="1">
      <c r="A24" s="18" t="s">
        <v>186</v>
      </c>
      <c r="B24" s="18" t="s">
        <v>179</v>
      </c>
      <c r="C24" s="18" t="s">
        <v>184</v>
      </c>
      <c r="D24" s="18" t="s">
        <v>58</v>
      </c>
      <c r="E24" s="31">
        <f>일위대가!F159</f>
        <v>2753</v>
      </c>
      <c r="F24" s="31">
        <f>일위대가!H159</f>
        <v>19879</v>
      </c>
      <c r="G24" s="31">
        <f>일위대가!J159</f>
        <v>0</v>
      </c>
      <c r="H24" s="31">
        <f t="shared" si="0"/>
        <v>22632</v>
      </c>
      <c r="I24" s="18" t="s">
        <v>185</v>
      </c>
      <c r="J24" s="18" t="s">
        <v>50</v>
      </c>
      <c r="K24" s="18" t="s">
        <v>50</v>
      </c>
      <c r="L24" s="18" t="s">
        <v>50</v>
      </c>
      <c r="M24" s="18" t="s">
        <v>302</v>
      </c>
      <c r="N24" s="2" t="s">
        <v>50</v>
      </c>
    </row>
    <row r="25" spans="1:14" ht="30" customHeight="1">
      <c r="A25" s="18" t="s">
        <v>194</v>
      </c>
      <c r="B25" s="18" t="s">
        <v>191</v>
      </c>
      <c r="C25" s="18" t="s">
        <v>192</v>
      </c>
      <c r="D25" s="18" t="s">
        <v>86</v>
      </c>
      <c r="E25" s="31">
        <f>일위대가!F165</f>
        <v>5466</v>
      </c>
      <c r="F25" s="31">
        <f>일위대가!H165</f>
        <v>182231</v>
      </c>
      <c r="G25" s="31">
        <f>일위대가!J165</f>
        <v>0</v>
      </c>
      <c r="H25" s="31">
        <f t="shared" si="0"/>
        <v>187697</v>
      </c>
      <c r="I25" s="18" t="s">
        <v>193</v>
      </c>
      <c r="J25" s="18" t="s">
        <v>50</v>
      </c>
      <c r="K25" s="18" t="s">
        <v>50</v>
      </c>
      <c r="L25" s="18" t="s">
        <v>50</v>
      </c>
      <c r="M25" s="18" t="s">
        <v>484</v>
      </c>
      <c r="N25" s="2" t="s">
        <v>50</v>
      </c>
    </row>
    <row r="26" spans="1:14" ht="30" customHeight="1">
      <c r="A26" s="18" t="s">
        <v>198</v>
      </c>
      <c r="B26" s="18" t="s">
        <v>172</v>
      </c>
      <c r="C26" s="18" t="s">
        <v>196</v>
      </c>
      <c r="D26" s="18" t="s">
        <v>174</v>
      </c>
      <c r="E26" s="31">
        <f>일위대가!F171</f>
        <v>472</v>
      </c>
      <c r="F26" s="31">
        <f>일위대가!H171</f>
        <v>15738</v>
      </c>
      <c r="G26" s="31">
        <f>일위대가!J171</f>
        <v>0</v>
      </c>
      <c r="H26" s="31">
        <f t="shared" si="0"/>
        <v>16210</v>
      </c>
      <c r="I26" s="18" t="s">
        <v>197</v>
      </c>
      <c r="J26" s="18" t="s">
        <v>50</v>
      </c>
      <c r="K26" s="18" t="s">
        <v>50</v>
      </c>
      <c r="L26" s="18" t="s">
        <v>50</v>
      </c>
      <c r="M26" s="18" t="s">
        <v>492</v>
      </c>
      <c r="N26" s="2" t="s">
        <v>50</v>
      </c>
    </row>
    <row r="27" spans="1:14" ht="30" customHeight="1">
      <c r="A27" s="18" t="s">
        <v>206</v>
      </c>
      <c r="B27" s="18" t="s">
        <v>172</v>
      </c>
      <c r="C27" s="18" t="s">
        <v>204</v>
      </c>
      <c r="D27" s="18" t="s">
        <v>174</v>
      </c>
      <c r="E27" s="31">
        <f>일위대가!F178</f>
        <v>1565</v>
      </c>
      <c r="F27" s="31">
        <f>일위대가!H178</f>
        <v>52184</v>
      </c>
      <c r="G27" s="31">
        <f>일위대가!J178</f>
        <v>0</v>
      </c>
      <c r="H27" s="31">
        <f t="shared" si="0"/>
        <v>53749</v>
      </c>
      <c r="I27" s="18" t="s">
        <v>205</v>
      </c>
      <c r="J27" s="18" t="s">
        <v>50</v>
      </c>
      <c r="K27" s="18" t="s">
        <v>50</v>
      </c>
      <c r="L27" s="18" t="s">
        <v>50</v>
      </c>
      <c r="M27" s="18" t="s">
        <v>492</v>
      </c>
      <c r="N27" s="2" t="s">
        <v>50</v>
      </c>
    </row>
    <row r="28" spans="1:14" ht="30" customHeight="1">
      <c r="A28" s="18" t="s">
        <v>214</v>
      </c>
      <c r="B28" s="18" t="s">
        <v>172</v>
      </c>
      <c r="C28" s="18" t="s">
        <v>212</v>
      </c>
      <c r="D28" s="18" t="s">
        <v>174</v>
      </c>
      <c r="E28" s="31">
        <f>일위대가!F184</f>
        <v>256</v>
      </c>
      <c r="F28" s="31">
        <f>일위대가!H184</f>
        <v>8559</v>
      </c>
      <c r="G28" s="31">
        <f>일위대가!J184</f>
        <v>0</v>
      </c>
      <c r="H28" s="31">
        <f t="shared" si="0"/>
        <v>8815</v>
      </c>
      <c r="I28" s="18" t="s">
        <v>213</v>
      </c>
      <c r="J28" s="18" t="s">
        <v>50</v>
      </c>
      <c r="K28" s="18" t="s">
        <v>50</v>
      </c>
      <c r="L28" s="18" t="s">
        <v>50</v>
      </c>
      <c r="M28" s="18" t="s">
        <v>492</v>
      </c>
      <c r="N28" s="2" t="s">
        <v>50</v>
      </c>
    </row>
    <row r="29" spans="1:14" ht="30" customHeight="1">
      <c r="A29" s="18" t="s">
        <v>545</v>
      </c>
      <c r="B29" s="18" t="s">
        <v>546</v>
      </c>
      <c r="C29" s="18" t="s">
        <v>547</v>
      </c>
      <c r="D29" s="18" t="s">
        <v>548</v>
      </c>
      <c r="E29" s="31">
        <f>일위대가!F191</f>
        <v>7227</v>
      </c>
      <c r="F29" s="31">
        <f>일위대가!H191</f>
        <v>50008</v>
      </c>
      <c r="G29" s="31">
        <f>일위대가!J191</f>
        <v>9994</v>
      </c>
      <c r="H29" s="31">
        <f t="shared" si="0"/>
        <v>67229</v>
      </c>
      <c r="I29" s="18" t="s">
        <v>549</v>
      </c>
      <c r="J29" s="18" t="s">
        <v>50</v>
      </c>
      <c r="K29" s="18" t="s">
        <v>550</v>
      </c>
      <c r="L29" s="18" t="s">
        <v>50</v>
      </c>
      <c r="M29" s="18" t="s">
        <v>551</v>
      </c>
      <c r="N29" s="2" t="s">
        <v>61</v>
      </c>
    </row>
    <row r="30" spans="1:14" ht="30" customHeight="1">
      <c r="A30" s="18" t="s">
        <v>569</v>
      </c>
      <c r="B30" s="18" t="s">
        <v>570</v>
      </c>
      <c r="C30" s="18" t="s">
        <v>571</v>
      </c>
      <c r="D30" s="18" t="s">
        <v>548</v>
      </c>
      <c r="E30" s="31">
        <f>일위대가!F198</f>
        <v>16713</v>
      </c>
      <c r="F30" s="31">
        <f>일위대가!H198</f>
        <v>59025</v>
      </c>
      <c r="G30" s="31">
        <f>일위대가!J198</f>
        <v>23128</v>
      </c>
      <c r="H30" s="31">
        <f t="shared" si="0"/>
        <v>98866</v>
      </c>
      <c r="I30" s="18" t="s">
        <v>572</v>
      </c>
      <c r="J30" s="18" t="s">
        <v>50</v>
      </c>
      <c r="K30" s="18" t="s">
        <v>550</v>
      </c>
      <c r="L30" s="18" t="s">
        <v>50</v>
      </c>
      <c r="M30" s="18" t="s">
        <v>573</v>
      </c>
      <c r="N30" s="2" t="s">
        <v>61</v>
      </c>
    </row>
    <row r="31" spans="1:14" ht="30" customHeight="1">
      <c r="A31" s="18" t="s">
        <v>583</v>
      </c>
      <c r="B31" s="18" t="s">
        <v>584</v>
      </c>
      <c r="C31" s="18" t="s">
        <v>585</v>
      </c>
      <c r="D31" s="18" t="s">
        <v>548</v>
      </c>
      <c r="E31" s="31">
        <f>일위대가!F205</f>
        <v>1648</v>
      </c>
      <c r="F31" s="31">
        <f>일위대가!H205</f>
        <v>36604</v>
      </c>
      <c r="G31" s="31">
        <f>일위대가!J205</f>
        <v>582</v>
      </c>
      <c r="H31" s="31">
        <f t="shared" si="0"/>
        <v>38834</v>
      </c>
      <c r="I31" s="18" t="s">
        <v>586</v>
      </c>
      <c r="J31" s="18" t="s">
        <v>50</v>
      </c>
      <c r="K31" s="18" t="s">
        <v>550</v>
      </c>
      <c r="L31" s="18" t="s">
        <v>50</v>
      </c>
      <c r="M31" s="18" t="s">
        <v>587</v>
      </c>
      <c r="N31" s="2" t="s">
        <v>61</v>
      </c>
    </row>
  </sheetData>
  <phoneticPr fontId="1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Z205"/>
  <sheetViews>
    <sheetView topLeftCell="A202" workbookViewId="0">
      <selection activeCell="B153" sqref="B153"/>
    </sheetView>
  </sheetViews>
  <sheetFormatPr defaultRowHeight="16.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>
      <c r="A1" s="6" t="s">
        <v>1025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52" ht="30" customHeight="1">
      <c r="A2" s="216" t="s">
        <v>1</v>
      </c>
      <c r="B2" s="216" t="s">
        <v>2</v>
      </c>
      <c r="C2" s="216" t="s">
        <v>3</v>
      </c>
      <c r="D2" s="216" t="s">
        <v>4</v>
      </c>
      <c r="E2" s="216" t="s">
        <v>5</v>
      </c>
      <c r="F2" s="216"/>
      <c r="G2" s="216" t="s">
        <v>8</v>
      </c>
      <c r="H2" s="216"/>
      <c r="I2" s="216" t="s">
        <v>9</v>
      </c>
      <c r="J2" s="216"/>
      <c r="K2" s="216" t="s">
        <v>10</v>
      </c>
      <c r="L2" s="216"/>
      <c r="M2" s="216" t="s">
        <v>11</v>
      </c>
      <c r="N2" s="215" t="s">
        <v>292</v>
      </c>
      <c r="O2" s="215" t="s">
        <v>19</v>
      </c>
      <c r="P2" s="215" t="s">
        <v>21</v>
      </c>
      <c r="Q2" s="215" t="s">
        <v>22</v>
      </c>
      <c r="R2" s="215" t="s">
        <v>23</v>
      </c>
      <c r="S2" s="215" t="s">
        <v>24</v>
      </c>
      <c r="T2" s="215" t="s">
        <v>25</v>
      </c>
      <c r="U2" s="215" t="s">
        <v>26</v>
      </c>
      <c r="V2" s="215" t="s">
        <v>27</v>
      </c>
      <c r="W2" s="215" t="s">
        <v>28</v>
      </c>
      <c r="X2" s="215" t="s">
        <v>29</v>
      </c>
      <c r="Y2" s="215" t="s">
        <v>30</v>
      </c>
      <c r="Z2" s="215" t="s">
        <v>31</v>
      </c>
      <c r="AA2" s="215" t="s">
        <v>32</v>
      </c>
      <c r="AB2" s="215" t="s">
        <v>33</v>
      </c>
      <c r="AC2" s="215" t="s">
        <v>34</v>
      </c>
      <c r="AD2" s="215" t="s">
        <v>35</v>
      </c>
      <c r="AE2" s="215" t="s">
        <v>36</v>
      </c>
      <c r="AF2" s="215" t="s">
        <v>37</v>
      </c>
      <c r="AG2" s="215" t="s">
        <v>38</v>
      </c>
      <c r="AH2" s="215" t="s">
        <v>39</v>
      </c>
      <c r="AI2" s="215" t="s">
        <v>40</v>
      </c>
      <c r="AJ2" s="215" t="s">
        <v>41</v>
      </c>
      <c r="AK2" s="215" t="s">
        <v>42</v>
      </c>
      <c r="AL2" s="215" t="s">
        <v>43</v>
      </c>
      <c r="AM2" s="215" t="s">
        <v>44</v>
      </c>
      <c r="AN2" s="215" t="s">
        <v>45</v>
      </c>
      <c r="AO2" s="215" t="s">
        <v>46</v>
      </c>
      <c r="AP2" s="215" t="s">
        <v>293</v>
      </c>
      <c r="AQ2" s="215" t="s">
        <v>294</v>
      </c>
      <c r="AR2" s="215" t="s">
        <v>295</v>
      </c>
      <c r="AS2" s="215" t="s">
        <v>296</v>
      </c>
      <c r="AT2" s="215" t="s">
        <v>297</v>
      </c>
      <c r="AU2" s="215" t="s">
        <v>298</v>
      </c>
      <c r="AV2" s="215" t="s">
        <v>47</v>
      </c>
      <c r="AW2" s="215" t="s">
        <v>299</v>
      </c>
      <c r="AX2" s="1" t="s">
        <v>291</v>
      </c>
      <c r="AY2" s="1" t="s">
        <v>20</v>
      </c>
      <c r="AZ2" s="1" t="s">
        <v>300</v>
      </c>
    </row>
    <row r="3" spans="1:52" ht="30" customHeight="1">
      <c r="A3" s="216"/>
      <c r="B3" s="216"/>
      <c r="C3" s="216"/>
      <c r="D3" s="216"/>
      <c r="E3" s="9" t="s">
        <v>6</v>
      </c>
      <c r="F3" s="9" t="s">
        <v>7</v>
      </c>
      <c r="G3" s="9" t="s">
        <v>6</v>
      </c>
      <c r="H3" s="9" t="s">
        <v>7</v>
      </c>
      <c r="I3" s="9" t="s">
        <v>6</v>
      </c>
      <c r="J3" s="9" t="s">
        <v>7</v>
      </c>
      <c r="K3" s="9" t="s">
        <v>6</v>
      </c>
      <c r="L3" s="9" t="s">
        <v>7</v>
      </c>
      <c r="M3" s="216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</row>
    <row r="4" spans="1:52" ht="30" customHeight="1">
      <c r="A4" s="24" t="s">
        <v>301</v>
      </c>
      <c r="B4" s="25"/>
      <c r="C4" s="25"/>
      <c r="D4" s="25"/>
      <c r="E4" s="29"/>
      <c r="F4" s="32"/>
      <c r="G4" s="29"/>
      <c r="H4" s="32"/>
      <c r="I4" s="29"/>
      <c r="J4" s="32"/>
      <c r="K4" s="29"/>
      <c r="L4" s="32"/>
      <c r="M4" s="26"/>
      <c r="N4" s="1" t="s">
        <v>60</v>
      </c>
    </row>
    <row r="5" spans="1:52" ht="30" customHeight="1">
      <c r="A5" s="27" t="s">
        <v>56</v>
      </c>
      <c r="B5" s="27" t="s">
        <v>303</v>
      </c>
      <c r="C5" s="27" t="s">
        <v>58</v>
      </c>
      <c r="D5" s="28">
        <v>1.1000000000000001</v>
      </c>
      <c r="E5" s="30">
        <f>단가대비표!O29</f>
        <v>5134</v>
      </c>
      <c r="F5" s="33">
        <f>TRUNC(E5*D5,1)</f>
        <v>5647.4</v>
      </c>
      <c r="G5" s="30">
        <f>단가대비표!P29</f>
        <v>0</v>
      </c>
      <c r="H5" s="33">
        <f>TRUNC(G5*D5,1)</f>
        <v>0</v>
      </c>
      <c r="I5" s="30">
        <f>단가대비표!V29</f>
        <v>0</v>
      </c>
      <c r="J5" s="33">
        <f>TRUNC(I5*D5,1)</f>
        <v>0</v>
      </c>
      <c r="K5" s="30">
        <f t="shared" ref="K5:L9" si="0">TRUNC(E5+G5+I5,1)</f>
        <v>5134</v>
      </c>
      <c r="L5" s="33">
        <f t="shared" si="0"/>
        <v>5647.4</v>
      </c>
      <c r="M5" s="27" t="s">
        <v>50</v>
      </c>
      <c r="N5" s="2" t="s">
        <v>60</v>
      </c>
      <c r="O5" s="2" t="s">
        <v>304</v>
      </c>
      <c r="P5" s="2" t="s">
        <v>62</v>
      </c>
      <c r="Q5" s="2" t="s">
        <v>62</v>
      </c>
      <c r="R5" s="2" t="s">
        <v>61</v>
      </c>
      <c r="S5" s="3"/>
      <c r="T5" s="3"/>
      <c r="U5" s="3"/>
      <c r="V5" s="3">
        <v>1</v>
      </c>
      <c r="W5" s="3">
        <v>2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2" t="s">
        <v>50</v>
      </c>
      <c r="AW5" s="2" t="s">
        <v>305</v>
      </c>
      <c r="AX5" s="2" t="s">
        <v>50</v>
      </c>
      <c r="AY5" s="2" t="s">
        <v>50</v>
      </c>
      <c r="AZ5" s="2" t="s">
        <v>50</v>
      </c>
    </row>
    <row r="6" spans="1:52" ht="30" customHeight="1">
      <c r="A6" s="27" t="s">
        <v>306</v>
      </c>
      <c r="B6" s="27" t="s">
        <v>307</v>
      </c>
      <c r="C6" s="27" t="s">
        <v>262</v>
      </c>
      <c r="D6" s="28">
        <v>1</v>
      </c>
      <c r="E6" s="30">
        <f>TRUNC(SUMIF(V5:V9, RIGHTB(O6, 1), F5:F9)*U6, 2)</f>
        <v>282.37</v>
      </c>
      <c r="F6" s="33">
        <f>TRUNC(E6*D6,1)</f>
        <v>282.3</v>
      </c>
      <c r="G6" s="30">
        <v>0</v>
      </c>
      <c r="H6" s="33">
        <f>TRUNC(G6*D6,1)</f>
        <v>0</v>
      </c>
      <c r="I6" s="30">
        <v>0</v>
      </c>
      <c r="J6" s="33">
        <f>TRUNC(I6*D6,1)</f>
        <v>0</v>
      </c>
      <c r="K6" s="30">
        <f t="shared" si="0"/>
        <v>282.3</v>
      </c>
      <c r="L6" s="33">
        <f t="shared" si="0"/>
        <v>282.3</v>
      </c>
      <c r="M6" s="27" t="s">
        <v>50</v>
      </c>
      <c r="N6" s="2" t="s">
        <v>60</v>
      </c>
      <c r="O6" s="2" t="s">
        <v>308</v>
      </c>
      <c r="P6" s="2" t="s">
        <v>62</v>
      </c>
      <c r="Q6" s="2" t="s">
        <v>62</v>
      </c>
      <c r="R6" s="2" t="s">
        <v>62</v>
      </c>
      <c r="S6" s="3">
        <v>0</v>
      </c>
      <c r="T6" s="3">
        <v>0</v>
      </c>
      <c r="U6" s="3">
        <v>0.05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2" t="s">
        <v>50</v>
      </c>
      <c r="AW6" s="2" t="s">
        <v>309</v>
      </c>
      <c r="AX6" s="2" t="s">
        <v>50</v>
      </c>
      <c r="AY6" s="2" t="s">
        <v>50</v>
      </c>
      <c r="AZ6" s="2" t="s">
        <v>50</v>
      </c>
    </row>
    <row r="7" spans="1:52" ht="30" customHeight="1">
      <c r="A7" s="27" t="s">
        <v>310</v>
      </c>
      <c r="B7" s="27" t="s">
        <v>311</v>
      </c>
      <c r="C7" s="27" t="s">
        <v>262</v>
      </c>
      <c r="D7" s="28">
        <v>1</v>
      </c>
      <c r="E7" s="30">
        <f>TRUNC(SUMIF(W5:W9, RIGHTB(O7, 1), F5:F9)*U7, 2)</f>
        <v>847.11</v>
      </c>
      <c r="F7" s="33">
        <f>TRUNC(E7*D7,1)</f>
        <v>847.1</v>
      </c>
      <c r="G7" s="30">
        <v>0</v>
      </c>
      <c r="H7" s="33">
        <f>TRUNC(G7*D7,1)</f>
        <v>0</v>
      </c>
      <c r="I7" s="30">
        <v>0</v>
      </c>
      <c r="J7" s="33">
        <f>TRUNC(I7*D7,1)</f>
        <v>0</v>
      </c>
      <c r="K7" s="30">
        <f t="shared" si="0"/>
        <v>847.1</v>
      </c>
      <c r="L7" s="33">
        <f t="shared" si="0"/>
        <v>847.1</v>
      </c>
      <c r="M7" s="27" t="s">
        <v>50</v>
      </c>
      <c r="N7" s="2" t="s">
        <v>60</v>
      </c>
      <c r="O7" s="2" t="s">
        <v>312</v>
      </c>
      <c r="P7" s="2" t="s">
        <v>62</v>
      </c>
      <c r="Q7" s="2" t="s">
        <v>62</v>
      </c>
      <c r="R7" s="2" t="s">
        <v>62</v>
      </c>
      <c r="S7" s="3">
        <v>0</v>
      </c>
      <c r="T7" s="3">
        <v>0</v>
      </c>
      <c r="U7" s="3">
        <v>0.15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2" t="s">
        <v>50</v>
      </c>
      <c r="AW7" s="2" t="s">
        <v>309</v>
      </c>
      <c r="AX7" s="2" t="s">
        <v>50</v>
      </c>
      <c r="AY7" s="2" t="s">
        <v>50</v>
      </c>
      <c r="AZ7" s="2" t="s">
        <v>50</v>
      </c>
    </row>
    <row r="8" spans="1:52" ht="30" customHeight="1">
      <c r="A8" s="27" t="s">
        <v>313</v>
      </c>
      <c r="B8" s="27" t="s">
        <v>314</v>
      </c>
      <c r="C8" s="27" t="s">
        <v>315</v>
      </c>
      <c r="D8" s="28">
        <f>공량산출근거서_일위대가!K6</f>
        <v>0.2</v>
      </c>
      <c r="E8" s="30">
        <f>단가대비표!O48</f>
        <v>0</v>
      </c>
      <c r="F8" s="33">
        <f>TRUNC(E8*D8,1)</f>
        <v>0</v>
      </c>
      <c r="G8" s="30">
        <f>단가대비표!P48</f>
        <v>276108</v>
      </c>
      <c r="H8" s="33">
        <f>TRUNC(G8*D8,1)</f>
        <v>55221.599999999999</v>
      </c>
      <c r="I8" s="30">
        <f>단가대비표!V48</f>
        <v>0</v>
      </c>
      <c r="J8" s="33">
        <f>TRUNC(I8*D8,1)</f>
        <v>0</v>
      </c>
      <c r="K8" s="30">
        <f t="shared" si="0"/>
        <v>276108</v>
      </c>
      <c r="L8" s="33">
        <f t="shared" si="0"/>
        <v>55221.599999999999</v>
      </c>
      <c r="M8" s="27" t="s">
        <v>50</v>
      </c>
      <c r="N8" s="2" t="s">
        <v>60</v>
      </c>
      <c r="O8" s="2" t="s">
        <v>316</v>
      </c>
      <c r="P8" s="2" t="s">
        <v>62</v>
      </c>
      <c r="Q8" s="2" t="s">
        <v>62</v>
      </c>
      <c r="R8" s="2" t="s">
        <v>61</v>
      </c>
      <c r="S8" s="3"/>
      <c r="T8" s="3"/>
      <c r="U8" s="3"/>
      <c r="V8" s="3"/>
      <c r="W8" s="3"/>
      <c r="X8" s="3">
        <v>3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2" t="s">
        <v>50</v>
      </c>
      <c r="AW8" s="2" t="s">
        <v>317</v>
      </c>
      <c r="AX8" s="2" t="s">
        <v>50</v>
      </c>
      <c r="AY8" s="2" t="s">
        <v>50</v>
      </c>
      <c r="AZ8" s="2" t="s">
        <v>50</v>
      </c>
    </row>
    <row r="9" spans="1:52" ht="30" customHeight="1">
      <c r="A9" s="27" t="s">
        <v>318</v>
      </c>
      <c r="B9" s="27" t="s">
        <v>319</v>
      </c>
      <c r="C9" s="27" t="s">
        <v>262</v>
      </c>
      <c r="D9" s="28">
        <v>1</v>
      </c>
      <c r="E9" s="30">
        <f>TRUNC(SUMIF(X5:X9, RIGHTB(O9, 1), H5:H9)*U9, 2)</f>
        <v>1656.64</v>
      </c>
      <c r="F9" s="33">
        <f>TRUNC(E9*D9,1)</f>
        <v>1656.6</v>
      </c>
      <c r="G9" s="30">
        <v>0</v>
      </c>
      <c r="H9" s="33">
        <f>TRUNC(G9*D9,1)</f>
        <v>0</v>
      </c>
      <c r="I9" s="30">
        <v>0</v>
      </c>
      <c r="J9" s="33">
        <f>TRUNC(I9*D9,1)</f>
        <v>0</v>
      </c>
      <c r="K9" s="30">
        <f t="shared" si="0"/>
        <v>1656.6</v>
      </c>
      <c r="L9" s="33">
        <f t="shared" si="0"/>
        <v>1656.6</v>
      </c>
      <c r="M9" s="27" t="s">
        <v>50</v>
      </c>
      <c r="N9" s="2" t="s">
        <v>60</v>
      </c>
      <c r="O9" s="2" t="s">
        <v>320</v>
      </c>
      <c r="P9" s="2" t="s">
        <v>62</v>
      </c>
      <c r="Q9" s="2" t="s">
        <v>62</v>
      </c>
      <c r="R9" s="2" t="s">
        <v>62</v>
      </c>
      <c r="S9" s="3">
        <v>1</v>
      </c>
      <c r="T9" s="3">
        <v>0</v>
      </c>
      <c r="U9" s="3">
        <v>0.03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2" t="s">
        <v>50</v>
      </c>
      <c r="AW9" s="2" t="s">
        <v>321</v>
      </c>
      <c r="AX9" s="2" t="s">
        <v>50</v>
      </c>
      <c r="AY9" s="2" t="s">
        <v>50</v>
      </c>
      <c r="AZ9" s="2" t="s">
        <v>50</v>
      </c>
    </row>
    <row r="10" spans="1:52" ht="30" customHeight="1">
      <c r="A10" s="27" t="s">
        <v>322</v>
      </c>
      <c r="B10" s="27" t="s">
        <v>50</v>
      </c>
      <c r="C10" s="27" t="s">
        <v>50</v>
      </c>
      <c r="D10" s="28"/>
      <c r="E10" s="30"/>
      <c r="F10" s="33">
        <f>TRUNC(SUMIF(N5:N9, N4, F5:F9),0)</f>
        <v>8433</v>
      </c>
      <c r="G10" s="30"/>
      <c r="H10" s="33">
        <f>TRUNC(SUMIF(N5:N9, N4, H5:H9),0)</f>
        <v>55221</v>
      </c>
      <c r="I10" s="30"/>
      <c r="J10" s="33">
        <f>TRUNC(SUMIF(N5:N9, N4, J5:J9),0)</f>
        <v>0</v>
      </c>
      <c r="K10" s="30"/>
      <c r="L10" s="33">
        <f>F10+H10+J10</f>
        <v>63654</v>
      </c>
      <c r="M10" s="27" t="s">
        <v>50</v>
      </c>
      <c r="N10" s="2" t="s">
        <v>142</v>
      </c>
      <c r="O10" s="2" t="s">
        <v>142</v>
      </c>
      <c r="P10" s="2" t="s">
        <v>50</v>
      </c>
      <c r="Q10" s="2" t="s">
        <v>50</v>
      </c>
      <c r="R10" s="2" t="s">
        <v>50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2" t="s">
        <v>50</v>
      </c>
      <c r="AW10" s="2" t="s">
        <v>50</v>
      </c>
      <c r="AX10" s="2" t="s">
        <v>50</v>
      </c>
      <c r="AY10" s="2" t="s">
        <v>50</v>
      </c>
      <c r="AZ10" s="2" t="s">
        <v>50</v>
      </c>
    </row>
    <row r="11" spans="1:52" ht="30" customHeight="1">
      <c r="A11" s="28"/>
      <c r="B11" s="28"/>
      <c r="C11" s="28"/>
      <c r="D11" s="28"/>
      <c r="E11" s="30"/>
      <c r="F11" s="33"/>
      <c r="G11" s="30"/>
      <c r="H11" s="33"/>
      <c r="I11" s="30"/>
      <c r="J11" s="33"/>
      <c r="K11" s="30"/>
      <c r="L11" s="33"/>
      <c r="M11" s="28"/>
    </row>
    <row r="12" spans="1:52" ht="30" customHeight="1">
      <c r="A12" s="24" t="s">
        <v>323</v>
      </c>
      <c r="B12" s="25"/>
      <c r="C12" s="25"/>
      <c r="D12" s="25"/>
      <c r="E12" s="29"/>
      <c r="F12" s="32"/>
      <c r="G12" s="29"/>
      <c r="H12" s="32"/>
      <c r="I12" s="29"/>
      <c r="J12" s="32"/>
      <c r="K12" s="29"/>
      <c r="L12" s="32"/>
      <c r="M12" s="26"/>
      <c r="N12" s="1" t="s">
        <v>72</v>
      </c>
    </row>
    <row r="13" spans="1:52" ht="30" customHeight="1">
      <c r="A13" s="27" t="s">
        <v>69</v>
      </c>
      <c r="B13" s="27" t="s">
        <v>325</v>
      </c>
      <c r="C13" s="27" t="s">
        <v>58</v>
      </c>
      <c r="D13" s="28">
        <v>1.03</v>
      </c>
      <c r="E13" s="30">
        <f>단가대비표!O30</f>
        <v>680</v>
      </c>
      <c r="F13" s="33">
        <f t="shared" ref="F13:F18" si="1">TRUNC(E13*D13,1)</f>
        <v>700.4</v>
      </c>
      <c r="G13" s="30">
        <f>단가대비표!P30</f>
        <v>0</v>
      </c>
      <c r="H13" s="33">
        <f t="shared" ref="H13:H18" si="2">TRUNC(G13*D13,1)</f>
        <v>0</v>
      </c>
      <c r="I13" s="30">
        <f>단가대비표!V30</f>
        <v>0</v>
      </c>
      <c r="J13" s="33">
        <f t="shared" ref="J13:J18" si="3">TRUNC(I13*D13,1)</f>
        <v>0</v>
      </c>
      <c r="K13" s="30">
        <f t="shared" ref="K13:L18" si="4">TRUNC(E13+G13+I13,1)</f>
        <v>680</v>
      </c>
      <c r="L13" s="33">
        <f t="shared" si="4"/>
        <v>700.4</v>
      </c>
      <c r="M13" s="27" t="s">
        <v>50</v>
      </c>
      <c r="N13" s="2" t="s">
        <v>72</v>
      </c>
      <c r="O13" s="2" t="s">
        <v>326</v>
      </c>
      <c r="P13" s="2" t="s">
        <v>62</v>
      </c>
      <c r="Q13" s="2" t="s">
        <v>62</v>
      </c>
      <c r="R13" s="2" t="s">
        <v>61</v>
      </c>
      <c r="S13" s="3"/>
      <c r="T13" s="3"/>
      <c r="U13" s="3"/>
      <c r="V13" s="3">
        <v>1</v>
      </c>
      <c r="W13" s="3">
        <v>2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2" t="s">
        <v>50</v>
      </c>
      <c r="AW13" s="2" t="s">
        <v>327</v>
      </c>
      <c r="AX13" s="2" t="s">
        <v>50</v>
      </c>
      <c r="AY13" s="2" t="s">
        <v>50</v>
      </c>
      <c r="AZ13" s="2" t="s">
        <v>50</v>
      </c>
    </row>
    <row r="14" spans="1:52" ht="30" customHeight="1">
      <c r="A14" s="27" t="s">
        <v>306</v>
      </c>
      <c r="B14" s="27" t="s">
        <v>307</v>
      </c>
      <c r="C14" s="27" t="s">
        <v>262</v>
      </c>
      <c r="D14" s="28">
        <v>1</v>
      </c>
      <c r="E14" s="30">
        <f>TRUNC(SUMIF(V13:V18, RIGHTB(O14, 1), F13:F18)*U14, 2)</f>
        <v>35.020000000000003</v>
      </c>
      <c r="F14" s="33">
        <f t="shared" si="1"/>
        <v>35</v>
      </c>
      <c r="G14" s="30">
        <v>0</v>
      </c>
      <c r="H14" s="33">
        <f t="shared" si="2"/>
        <v>0</v>
      </c>
      <c r="I14" s="30">
        <v>0</v>
      </c>
      <c r="J14" s="33">
        <f t="shared" si="3"/>
        <v>0</v>
      </c>
      <c r="K14" s="30">
        <f t="shared" si="4"/>
        <v>35</v>
      </c>
      <c r="L14" s="33">
        <f t="shared" si="4"/>
        <v>35</v>
      </c>
      <c r="M14" s="27" t="s">
        <v>50</v>
      </c>
      <c r="N14" s="2" t="s">
        <v>72</v>
      </c>
      <c r="O14" s="2" t="s">
        <v>308</v>
      </c>
      <c r="P14" s="2" t="s">
        <v>62</v>
      </c>
      <c r="Q14" s="2" t="s">
        <v>62</v>
      </c>
      <c r="R14" s="2" t="s">
        <v>62</v>
      </c>
      <c r="S14" s="3">
        <v>0</v>
      </c>
      <c r="T14" s="3">
        <v>0</v>
      </c>
      <c r="U14" s="3">
        <v>0.05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2" t="s">
        <v>50</v>
      </c>
      <c r="AW14" s="2" t="s">
        <v>328</v>
      </c>
      <c r="AX14" s="2" t="s">
        <v>50</v>
      </c>
      <c r="AY14" s="2" t="s">
        <v>50</v>
      </c>
      <c r="AZ14" s="2" t="s">
        <v>50</v>
      </c>
    </row>
    <row r="15" spans="1:52" ht="30" customHeight="1">
      <c r="A15" s="27" t="s">
        <v>310</v>
      </c>
      <c r="B15" s="27" t="s">
        <v>311</v>
      </c>
      <c r="C15" s="27" t="s">
        <v>262</v>
      </c>
      <c r="D15" s="28">
        <v>1</v>
      </c>
      <c r="E15" s="30">
        <f>TRUNC(SUMIF(W13:W18, RIGHTB(O15, 1), F13:F18)*U15, 2)</f>
        <v>105.06</v>
      </c>
      <c r="F15" s="33">
        <f t="shared" si="1"/>
        <v>105</v>
      </c>
      <c r="G15" s="30">
        <v>0</v>
      </c>
      <c r="H15" s="33">
        <f t="shared" si="2"/>
        <v>0</v>
      </c>
      <c r="I15" s="30">
        <v>0</v>
      </c>
      <c r="J15" s="33">
        <f t="shared" si="3"/>
        <v>0</v>
      </c>
      <c r="K15" s="30">
        <f t="shared" si="4"/>
        <v>105</v>
      </c>
      <c r="L15" s="33">
        <f t="shared" si="4"/>
        <v>105</v>
      </c>
      <c r="M15" s="27" t="s">
        <v>50</v>
      </c>
      <c r="N15" s="2" t="s">
        <v>72</v>
      </c>
      <c r="O15" s="2" t="s">
        <v>312</v>
      </c>
      <c r="P15" s="2" t="s">
        <v>62</v>
      </c>
      <c r="Q15" s="2" t="s">
        <v>62</v>
      </c>
      <c r="R15" s="2" t="s">
        <v>62</v>
      </c>
      <c r="S15" s="3">
        <v>0</v>
      </c>
      <c r="T15" s="3">
        <v>0</v>
      </c>
      <c r="U15" s="3">
        <v>0.15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2" t="s">
        <v>50</v>
      </c>
      <c r="AW15" s="2" t="s">
        <v>329</v>
      </c>
      <c r="AX15" s="2" t="s">
        <v>50</v>
      </c>
      <c r="AY15" s="2" t="s">
        <v>50</v>
      </c>
      <c r="AZ15" s="2" t="s">
        <v>50</v>
      </c>
    </row>
    <row r="16" spans="1:52" ht="30" customHeight="1">
      <c r="A16" s="27" t="s">
        <v>330</v>
      </c>
      <c r="B16" s="27" t="s">
        <v>314</v>
      </c>
      <c r="C16" s="27" t="s">
        <v>315</v>
      </c>
      <c r="D16" s="28">
        <f>공량산출근거서_일위대가!K10</f>
        <v>1.7999999999999999E-2</v>
      </c>
      <c r="E16" s="30">
        <f>단가대비표!O42</f>
        <v>0</v>
      </c>
      <c r="F16" s="33">
        <f t="shared" si="1"/>
        <v>0</v>
      </c>
      <c r="G16" s="30">
        <f>단가대비표!P42</f>
        <v>172698</v>
      </c>
      <c r="H16" s="33">
        <f t="shared" si="2"/>
        <v>3108.5</v>
      </c>
      <c r="I16" s="30">
        <f>단가대비표!V42</f>
        <v>0</v>
      </c>
      <c r="J16" s="33">
        <f t="shared" si="3"/>
        <v>0</v>
      </c>
      <c r="K16" s="30">
        <f t="shared" si="4"/>
        <v>172698</v>
      </c>
      <c r="L16" s="33">
        <f t="shared" si="4"/>
        <v>3108.5</v>
      </c>
      <c r="M16" s="27" t="s">
        <v>50</v>
      </c>
      <c r="N16" s="2" t="s">
        <v>72</v>
      </c>
      <c r="O16" s="2" t="s">
        <v>331</v>
      </c>
      <c r="P16" s="2" t="s">
        <v>62</v>
      </c>
      <c r="Q16" s="2" t="s">
        <v>62</v>
      </c>
      <c r="R16" s="2" t="s">
        <v>61</v>
      </c>
      <c r="S16" s="3"/>
      <c r="T16" s="3"/>
      <c r="U16" s="3"/>
      <c r="V16" s="3"/>
      <c r="W16" s="3"/>
      <c r="X16" s="3">
        <v>3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2" t="s">
        <v>50</v>
      </c>
      <c r="AW16" s="2" t="s">
        <v>332</v>
      </c>
      <c r="AX16" s="2" t="s">
        <v>50</v>
      </c>
      <c r="AY16" s="2" t="s">
        <v>50</v>
      </c>
      <c r="AZ16" s="2" t="s">
        <v>50</v>
      </c>
    </row>
    <row r="17" spans="1:52" ht="30" customHeight="1">
      <c r="A17" s="27" t="s">
        <v>333</v>
      </c>
      <c r="B17" s="27" t="s">
        <v>314</v>
      </c>
      <c r="C17" s="27" t="s">
        <v>315</v>
      </c>
      <c r="D17" s="28">
        <f>공량산출근거서_일위대가!K11</f>
        <v>7.0000000000000001E-3</v>
      </c>
      <c r="E17" s="30">
        <f>단가대비표!O50</f>
        <v>0</v>
      </c>
      <c r="F17" s="33">
        <f t="shared" si="1"/>
        <v>0</v>
      </c>
      <c r="G17" s="30">
        <f>단가대비표!P50</f>
        <v>420978</v>
      </c>
      <c r="H17" s="33">
        <f t="shared" si="2"/>
        <v>2946.8</v>
      </c>
      <c r="I17" s="30">
        <f>단가대비표!V50</f>
        <v>0</v>
      </c>
      <c r="J17" s="33">
        <f t="shared" si="3"/>
        <v>0</v>
      </c>
      <c r="K17" s="30">
        <f t="shared" si="4"/>
        <v>420978</v>
      </c>
      <c r="L17" s="33">
        <f t="shared" si="4"/>
        <v>2946.8</v>
      </c>
      <c r="M17" s="27" t="s">
        <v>50</v>
      </c>
      <c r="N17" s="2" t="s">
        <v>72</v>
      </c>
      <c r="O17" s="2" t="s">
        <v>334</v>
      </c>
      <c r="P17" s="2" t="s">
        <v>62</v>
      </c>
      <c r="Q17" s="2" t="s">
        <v>62</v>
      </c>
      <c r="R17" s="2" t="s">
        <v>61</v>
      </c>
      <c r="S17" s="3"/>
      <c r="T17" s="3"/>
      <c r="U17" s="3"/>
      <c r="V17" s="3"/>
      <c r="W17" s="3"/>
      <c r="X17" s="3">
        <v>3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2" t="s">
        <v>50</v>
      </c>
      <c r="AW17" s="2" t="s">
        <v>335</v>
      </c>
      <c r="AX17" s="2" t="s">
        <v>50</v>
      </c>
      <c r="AY17" s="2" t="s">
        <v>50</v>
      </c>
      <c r="AZ17" s="2" t="s">
        <v>50</v>
      </c>
    </row>
    <row r="18" spans="1:52" ht="30" customHeight="1">
      <c r="A18" s="27" t="s">
        <v>318</v>
      </c>
      <c r="B18" s="27" t="s">
        <v>319</v>
      </c>
      <c r="C18" s="27" t="s">
        <v>262</v>
      </c>
      <c r="D18" s="28">
        <v>1</v>
      </c>
      <c r="E18" s="30">
        <f>TRUNC(SUMIF(X13:X18, RIGHTB(O18, 1), H13:H18)*U18, 2)</f>
        <v>181.65</v>
      </c>
      <c r="F18" s="33">
        <f t="shared" si="1"/>
        <v>181.6</v>
      </c>
      <c r="G18" s="30">
        <v>0</v>
      </c>
      <c r="H18" s="33">
        <f t="shared" si="2"/>
        <v>0</v>
      </c>
      <c r="I18" s="30">
        <v>0</v>
      </c>
      <c r="J18" s="33">
        <f t="shared" si="3"/>
        <v>0</v>
      </c>
      <c r="K18" s="30">
        <f t="shared" si="4"/>
        <v>181.6</v>
      </c>
      <c r="L18" s="33">
        <f t="shared" si="4"/>
        <v>181.6</v>
      </c>
      <c r="M18" s="27" t="s">
        <v>50</v>
      </c>
      <c r="N18" s="2" t="s">
        <v>72</v>
      </c>
      <c r="O18" s="2" t="s">
        <v>320</v>
      </c>
      <c r="P18" s="2" t="s">
        <v>62</v>
      </c>
      <c r="Q18" s="2" t="s">
        <v>62</v>
      </c>
      <c r="R18" s="2" t="s">
        <v>62</v>
      </c>
      <c r="S18" s="3">
        <v>1</v>
      </c>
      <c r="T18" s="3">
        <v>0</v>
      </c>
      <c r="U18" s="3">
        <v>0.03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2" t="s">
        <v>50</v>
      </c>
      <c r="AW18" s="2" t="s">
        <v>336</v>
      </c>
      <c r="AX18" s="2" t="s">
        <v>50</v>
      </c>
      <c r="AY18" s="2" t="s">
        <v>50</v>
      </c>
      <c r="AZ18" s="2" t="s">
        <v>50</v>
      </c>
    </row>
    <row r="19" spans="1:52" ht="30" customHeight="1">
      <c r="A19" s="27" t="s">
        <v>322</v>
      </c>
      <c r="B19" s="27" t="s">
        <v>50</v>
      </c>
      <c r="C19" s="27" t="s">
        <v>50</v>
      </c>
      <c r="D19" s="28"/>
      <c r="E19" s="30"/>
      <c r="F19" s="33">
        <f>TRUNC(SUMIF(N13:N18, N12, F13:F18),0)</f>
        <v>1022</v>
      </c>
      <c r="G19" s="30"/>
      <c r="H19" s="33">
        <f>TRUNC(SUMIF(N13:N18, N12, H13:H18),0)</f>
        <v>6055</v>
      </c>
      <c r="I19" s="30"/>
      <c r="J19" s="33">
        <f>TRUNC(SUMIF(N13:N18, N12, J13:J18),0)</f>
        <v>0</v>
      </c>
      <c r="K19" s="30"/>
      <c r="L19" s="33">
        <f>F19+H19+J19</f>
        <v>7077</v>
      </c>
      <c r="M19" s="27" t="s">
        <v>50</v>
      </c>
      <c r="N19" s="2" t="s">
        <v>142</v>
      </c>
      <c r="O19" s="2" t="s">
        <v>142</v>
      </c>
      <c r="P19" s="2" t="s">
        <v>50</v>
      </c>
      <c r="Q19" s="2" t="s">
        <v>50</v>
      </c>
      <c r="R19" s="2" t="s">
        <v>50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" t="s">
        <v>50</v>
      </c>
      <c r="AW19" s="2" t="s">
        <v>50</v>
      </c>
      <c r="AX19" s="2" t="s">
        <v>50</v>
      </c>
      <c r="AY19" s="2" t="s">
        <v>50</v>
      </c>
      <c r="AZ19" s="2" t="s">
        <v>50</v>
      </c>
    </row>
    <row r="20" spans="1:52" ht="30" customHeight="1">
      <c r="A20" s="28"/>
      <c r="B20" s="28"/>
      <c r="C20" s="28"/>
      <c r="D20" s="28"/>
      <c r="E20" s="30"/>
      <c r="F20" s="33"/>
      <c r="G20" s="30"/>
      <c r="H20" s="33"/>
      <c r="I20" s="30"/>
      <c r="J20" s="33"/>
      <c r="K20" s="30"/>
      <c r="L20" s="33"/>
      <c r="M20" s="28"/>
    </row>
    <row r="21" spans="1:52" ht="30" customHeight="1">
      <c r="A21" s="24" t="s">
        <v>337</v>
      </c>
      <c r="B21" s="25"/>
      <c r="C21" s="25"/>
      <c r="D21" s="25"/>
      <c r="E21" s="29"/>
      <c r="F21" s="32"/>
      <c r="G21" s="29"/>
      <c r="H21" s="32"/>
      <c r="I21" s="29"/>
      <c r="J21" s="32"/>
      <c r="K21" s="29"/>
      <c r="L21" s="32"/>
      <c r="M21" s="26"/>
      <c r="N21" s="1" t="s">
        <v>77</v>
      </c>
    </row>
    <row r="22" spans="1:52" ht="30" customHeight="1">
      <c r="A22" s="27" t="s">
        <v>339</v>
      </c>
      <c r="B22" s="27" t="s">
        <v>340</v>
      </c>
      <c r="C22" s="27" t="s">
        <v>58</v>
      </c>
      <c r="D22" s="28">
        <v>1.1000000000000001</v>
      </c>
      <c r="E22" s="30">
        <f>단가대비표!O12</f>
        <v>2090</v>
      </c>
      <c r="F22" s="33">
        <f>TRUNC(E22*D22,1)</f>
        <v>2299</v>
      </c>
      <c r="G22" s="30">
        <f>단가대비표!P12</f>
        <v>0</v>
      </c>
      <c r="H22" s="33">
        <f>TRUNC(G22*D22,1)</f>
        <v>0</v>
      </c>
      <c r="I22" s="30">
        <f>단가대비표!V12</f>
        <v>0</v>
      </c>
      <c r="J22" s="33">
        <f>TRUNC(I22*D22,1)</f>
        <v>0</v>
      </c>
      <c r="K22" s="30">
        <f t="shared" ref="K22:L25" si="5">TRUNC(E22+G22+I22,1)</f>
        <v>2090</v>
      </c>
      <c r="L22" s="33">
        <f t="shared" si="5"/>
        <v>2299</v>
      </c>
      <c r="M22" s="27" t="s">
        <v>50</v>
      </c>
      <c r="N22" s="2" t="s">
        <v>77</v>
      </c>
      <c r="O22" s="2" t="s">
        <v>341</v>
      </c>
      <c r="P22" s="2" t="s">
        <v>62</v>
      </c>
      <c r="Q22" s="2" t="s">
        <v>62</v>
      </c>
      <c r="R22" s="2" t="s">
        <v>61</v>
      </c>
      <c r="S22" s="3"/>
      <c r="T22" s="3"/>
      <c r="U22" s="3"/>
      <c r="V22" s="3">
        <v>1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2" t="s">
        <v>50</v>
      </c>
      <c r="AW22" s="2" t="s">
        <v>342</v>
      </c>
      <c r="AX22" s="2" t="s">
        <v>50</v>
      </c>
      <c r="AY22" s="2" t="s">
        <v>50</v>
      </c>
      <c r="AZ22" s="2" t="s">
        <v>50</v>
      </c>
    </row>
    <row r="23" spans="1:52" ht="30" customHeight="1">
      <c r="A23" s="27" t="s">
        <v>306</v>
      </c>
      <c r="B23" s="27" t="s">
        <v>307</v>
      </c>
      <c r="C23" s="27" t="s">
        <v>262</v>
      </c>
      <c r="D23" s="28">
        <v>1</v>
      </c>
      <c r="E23" s="30">
        <f>TRUNC(SUMIF(V22:V25, RIGHTB(O23, 1), F22:F25)*U23, 2)</f>
        <v>114.95</v>
      </c>
      <c r="F23" s="33">
        <f>TRUNC(E23*D23,1)</f>
        <v>114.9</v>
      </c>
      <c r="G23" s="30">
        <v>0</v>
      </c>
      <c r="H23" s="33">
        <f>TRUNC(G23*D23,1)</f>
        <v>0</v>
      </c>
      <c r="I23" s="30">
        <v>0</v>
      </c>
      <c r="J23" s="33">
        <f>TRUNC(I23*D23,1)</f>
        <v>0</v>
      </c>
      <c r="K23" s="30">
        <f t="shared" si="5"/>
        <v>114.9</v>
      </c>
      <c r="L23" s="33">
        <f t="shared" si="5"/>
        <v>114.9</v>
      </c>
      <c r="M23" s="27" t="s">
        <v>50</v>
      </c>
      <c r="N23" s="2" t="s">
        <v>77</v>
      </c>
      <c r="O23" s="2" t="s">
        <v>308</v>
      </c>
      <c r="P23" s="2" t="s">
        <v>62</v>
      </c>
      <c r="Q23" s="2" t="s">
        <v>62</v>
      </c>
      <c r="R23" s="2" t="s">
        <v>62</v>
      </c>
      <c r="S23" s="3">
        <v>0</v>
      </c>
      <c r="T23" s="3">
        <v>0</v>
      </c>
      <c r="U23" s="3">
        <v>0.05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2" t="s">
        <v>50</v>
      </c>
      <c r="AW23" s="2" t="s">
        <v>343</v>
      </c>
      <c r="AX23" s="2" t="s">
        <v>50</v>
      </c>
      <c r="AY23" s="2" t="s">
        <v>50</v>
      </c>
      <c r="AZ23" s="2" t="s">
        <v>50</v>
      </c>
    </row>
    <row r="24" spans="1:52" ht="30" customHeight="1">
      <c r="A24" s="27" t="s">
        <v>313</v>
      </c>
      <c r="B24" s="27" t="s">
        <v>314</v>
      </c>
      <c r="C24" s="27" t="s">
        <v>315</v>
      </c>
      <c r="D24" s="28">
        <f>공량산출근거서_일위대가!K14</f>
        <v>6.0000000000000001E-3</v>
      </c>
      <c r="E24" s="30">
        <f>단가대비표!O48</f>
        <v>0</v>
      </c>
      <c r="F24" s="33">
        <f>TRUNC(E24*D24,1)</f>
        <v>0</v>
      </c>
      <c r="G24" s="30">
        <f>단가대비표!P48</f>
        <v>276108</v>
      </c>
      <c r="H24" s="33">
        <f>TRUNC(G24*D24,1)</f>
        <v>1656.6</v>
      </c>
      <c r="I24" s="30">
        <f>단가대비표!V48</f>
        <v>0</v>
      </c>
      <c r="J24" s="33">
        <f>TRUNC(I24*D24,1)</f>
        <v>0</v>
      </c>
      <c r="K24" s="30">
        <f t="shared" si="5"/>
        <v>276108</v>
      </c>
      <c r="L24" s="33">
        <f t="shared" si="5"/>
        <v>1656.6</v>
      </c>
      <c r="M24" s="27" t="s">
        <v>50</v>
      </c>
      <c r="N24" s="2" t="s">
        <v>77</v>
      </c>
      <c r="O24" s="2" t="s">
        <v>316</v>
      </c>
      <c r="P24" s="2" t="s">
        <v>62</v>
      </c>
      <c r="Q24" s="2" t="s">
        <v>62</v>
      </c>
      <c r="R24" s="2" t="s">
        <v>61</v>
      </c>
      <c r="S24" s="3"/>
      <c r="T24" s="3"/>
      <c r="U24" s="3"/>
      <c r="V24" s="3"/>
      <c r="W24" s="3">
        <v>2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2" t="s">
        <v>50</v>
      </c>
      <c r="AW24" s="2" t="s">
        <v>344</v>
      </c>
      <c r="AX24" s="2" t="s">
        <v>50</v>
      </c>
      <c r="AY24" s="2" t="s">
        <v>50</v>
      </c>
      <c r="AZ24" s="2" t="s">
        <v>50</v>
      </c>
    </row>
    <row r="25" spans="1:52" ht="30" customHeight="1">
      <c r="A25" s="27" t="s">
        <v>318</v>
      </c>
      <c r="B25" s="27" t="s">
        <v>319</v>
      </c>
      <c r="C25" s="27" t="s">
        <v>262</v>
      </c>
      <c r="D25" s="28">
        <v>1</v>
      </c>
      <c r="E25" s="30">
        <f>TRUNC(SUMIF(W22:W25, RIGHTB(O25, 1), H22:H25)*U25, 2)</f>
        <v>49.69</v>
      </c>
      <c r="F25" s="33">
        <f>TRUNC(E25*D25,1)</f>
        <v>49.6</v>
      </c>
      <c r="G25" s="30">
        <v>0</v>
      </c>
      <c r="H25" s="33">
        <f>TRUNC(G25*D25,1)</f>
        <v>0</v>
      </c>
      <c r="I25" s="30">
        <v>0</v>
      </c>
      <c r="J25" s="33">
        <f>TRUNC(I25*D25,1)</f>
        <v>0</v>
      </c>
      <c r="K25" s="30">
        <f t="shared" si="5"/>
        <v>49.6</v>
      </c>
      <c r="L25" s="33">
        <f t="shared" si="5"/>
        <v>49.6</v>
      </c>
      <c r="M25" s="27" t="s">
        <v>50</v>
      </c>
      <c r="N25" s="2" t="s">
        <v>77</v>
      </c>
      <c r="O25" s="2" t="s">
        <v>312</v>
      </c>
      <c r="P25" s="2" t="s">
        <v>62</v>
      </c>
      <c r="Q25" s="2" t="s">
        <v>62</v>
      </c>
      <c r="R25" s="2" t="s">
        <v>62</v>
      </c>
      <c r="S25" s="3">
        <v>1</v>
      </c>
      <c r="T25" s="3">
        <v>0</v>
      </c>
      <c r="U25" s="3">
        <v>0.03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2" t="s">
        <v>50</v>
      </c>
      <c r="AW25" s="2" t="s">
        <v>345</v>
      </c>
      <c r="AX25" s="2" t="s">
        <v>50</v>
      </c>
      <c r="AY25" s="2" t="s">
        <v>50</v>
      </c>
      <c r="AZ25" s="2" t="s">
        <v>50</v>
      </c>
    </row>
    <row r="26" spans="1:52" ht="30" customHeight="1">
      <c r="A26" s="27" t="s">
        <v>322</v>
      </c>
      <c r="B26" s="27" t="s">
        <v>50</v>
      </c>
      <c r="C26" s="27" t="s">
        <v>50</v>
      </c>
      <c r="D26" s="28"/>
      <c r="E26" s="30"/>
      <c r="F26" s="33">
        <f>TRUNC(SUMIF(N22:N25, N21, F22:F25),0)</f>
        <v>2463</v>
      </c>
      <c r="G26" s="30"/>
      <c r="H26" s="33">
        <f>TRUNC(SUMIF(N22:N25, N21, H22:H25),0)</f>
        <v>1656</v>
      </c>
      <c r="I26" s="30"/>
      <c r="J26" s="33">
        <f>TRUNC(SUMIF(N22:N25, N21, J22:J25),0)</f>
        <v>0</v>
      </c>
      <c r="K26" s="30"/>
      <c r="L26" s="33">
        <f>F26+H26+J26</f>
        <v>4119</v>
      </c>
      <c r="M26" s="27" t="s">
        <v>50</v>
      </c>
      <c r="N26" s="2" t="s">
        <v>142</v>
      </c>
      <c r="O26" s="2" t="s">
        <v>142</v>
      </c>
      <c r="P26" s="2" t="s">
        <v>50</v>
      </c>
      <c r="Q26" s="2" t="s">
        <v>50</v>
      </c>
      <c r="R26" s="2" t="s">
        <v>50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2" t="s">
        <v>50</v>
      </c>
      <c r="AW26" s="2" t="s">
        <v>50</v>
      </c>
      <c r="AX26" s="2" t="s">
        <v>50</v>
      </c>
      <c r="AY26" s="2" t="s">
        <v>50</v>
      </c>
      <c r="AZ26" s="2" t="s">
        <v>50</v>
      </c>
    </row>
    <row r="27" spans="1:52" ht="30" customHeight="1">
      <c r="A27" s="28"/>
      <c r="B27" s="28"/>
      <c r="C27" s="28"/>
      <c r="D27" s="28"/>
      <c r="E27" s="30"/>
      <c r="F27" s="33"/>
      <c r="G27" s="30"/>
      <c r="H27" s="33"/>
      <c r="I27" s="30"/>
      <c r="J27" s="33"/>
      <c r="K27" s="30"/>
      <c r="L27" s="33"/>
      <c r="M27" s="28"/>
    </row>
    <row r="28" spans="1:52" ht="30" customHeight="1">
      <c r="A28" s="24" t="s">
        <v>346</v>
      </c>
      <c r="B28" s="25"/>
      <c r="C28" s="25"/>
      <c r="D28" s="25"/>
      <c r="E28" s="29"/>
      <c r="F28" s="32"/>
      <c r="G28" s="29"/>
      <c r="H28" s="32"/>
      <c r="I28" s="29"/>
      <c r="J28" s="32"/>
      <c r="K28" s="29"/>
      <c r="L28" s="32"/>
      <c r="M28" s="26"/>
      <c r="N28" s="1" t="s">
        <v>82</v>
      </c>
    </row>
    <row r="29" spans="1:52" ht="30" customHeight="1">
      <c r="A29" s="27" t="s">
        <v>348</v>
      </c>
      <c r="B29" s="27" t="s">
        <v>349</v>
      </c>
      <c r="C29" s="27" t="s">
        <v>58</v>
      </c>
      <c r="D29" s="28">
        <v>1.05</v>
      </c>
      <c r="E29" s="30">
        <f>단가대비표!O14</f>
        <v>5105</v>
      </c>
      <c r="F29" s="33">
        <f>TRUNC(E29*D29,1)</f>
        <v>5360.2</v>
      </c>
      <c r="G29" s="30">
        <f>단가대비표!P14</f>
        <v>0</v>
      </c>
      <c r="H29" s="33">
        <f>TRUNC(G29*D29,1)</f>
        <v>0</v>
      </c>
      <c r="I29" s="30">
        <f>단가대비표!V14</f>
        <v>0</v>
      </c>
      <c r="J29" s="33">
        <f>TRUNC(I29*D29,1)</f>
        <v>0</v>
      </c>
      <c r="K29" s="30">
        <f t="shared" ref="K29:L33" si="6">TRUNC(E29+G29+I29,1)</f>
        <v>5105</v>
      </c>
      <c r="L29" s="33">
        <f t="shared" si="6"/>
        <v>5360.2</v>
      </c>
      <c r="M29" s="27" t="s">
        <v>50</v>
      </c>
      <c r="N29" s="2" t="s">
        <v>82</v>
      </c>
      <c r="O29" s="2" t="s">
        <v>350</v>
      </c>
      <c r="P29" s="2" t="s">
        <v>62</v>
      </c>
      <c r="Q29" s="2" t="s">
        <v>62</v>
      </c>
      <c r="R29" s="2" t="s">
        <v>61</v>
      </c>
      <c r="S29" s="3"/>
      <c r="T29" s="3"/>
      <c r="U29" s="3"/>
      <c r="V29" s="3">
        <v>1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2" t="s">
        <v>50</v>
      </c>
      <c r="AW29" s="2" t="s">
        <v>351</v>
      </c>
      <c r="AX29" s="2" t="s">
        <v>50</v>
      </c>
      <c r="AY29" s="2" t="s">
        <v>50</v>
      </c>
      <c r="AZ29" s="2" t="s">
        <v>50</v>
      </c>
    </row>
    <row r="30" spans="1:52" ht="30" customHeight="1">
      <c r="A30" s="27" t="s">
        <v>306</v>
      </c>
      <c r="B30" s="27" t="s">
        <v>307</v>
      </c>
      <c r="C30" s="27" t="s">
        <v>262</v>
      </c>
      <c r="D30" s="28">
        <v>1</v>
      </c>
      <c r="E30" s="30">
        <f>TRUNC(SUMIF(V29:V33, RIGHTB(O30, 1), F29:F33)*U30, 2)</f>
        <v>268.01</v>
      </c>
      <c r="F30" s="33">
        <f>TRUNC(E30*D30,1)</f>
        <v>268</v>
      </c>
      <c r="G30" s="30">
        <v>0</v>
      </c>
      <c r="H30" s="33">
        <f>TRUNC(G30*D30,1)</f>
        <v>0</v>
      </c>
      <c r="I30" s="30">
        <v>0</v>
      </c>
      <c r="J30" s="33">
        <f>TRUNC(I30*D30,1)</f>
        <v>0</v>
      </c>
      <c r="K30" s="30">
        <f t="shared" si="6"/>
        <v>268</v>
      </c>
      <c r="L30" s="33">
        <f t="shared" si="6"/>
        <v>268</v>
      </c>
      <c r="M30" s="27" t="s">
        <v>50</v>
      </c>
      <c r="N30" s="2" t="s">
        <v>82</v>
      </c>
      <c r="O30" s="2" t="s">
        <v>308</v>
      </c>
      <c r="P30" s="2" t="s">
        <v>62</v>
      </c>
      <c r="Q30" s="2" t="s">
        <v>62</v>
      </c>
      <c r="R30" s="2" t="s">
        <v>62</v>
      </c>
      <c r="S30" s="3">
        <v>0</v>
      </c>
      <c r="T30" s="3">
        <v>0</v>
      </c>
      <c r="U30" s="3">
        <v>0.05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2" t="s">
        <v>50</v>
      </c>
      <c r="AW30" s="2" t="s">
        <v>352</v>
      </c>
      <c r="AX30" s="2" t="s">
        <v>50</v>
      </c>
      <c r="AY30" s="2" t="s">
        <v>50</v>
      </c>
      <c r="AZ30" s="2" t="s">
        <v>50</v>
      </c>
    </row>
    <row r="31" spans="1:52" ht="30" customHeight="1">
      <c r="A31" s="27" t="s">
        <v>330</v>
      </c>
      <c r="B31" s="27" t="s">
        <v>314</v>
      </c>
      <c r="C31" s="27" t="s">
        <v>315</v>
      </c>
      <c r="D31" s="28">
        <f>공량산출근거서_일위대가!K18</f>
        <v>6.7759999999999999E-3</v>
      </c>
      <c r="E31" s="30">
        <f>단가대비표!O42</f>
        <v>0</v>
      </c>
      <c r="F31" s="33">
        <f>TRUNC(E31*D31,1)</f>
        <v>0</v>
      </c>
      <c r="G31" s="30">
        <f>단가대비표!P42</f>
        <v>172698</v>
      </c>
      <c r="H31" s="33">
        <f>TRUNC(G31*D31,1)</f>
        <v>1170.2</v>
      </c>
      <c r="I31" s="30">
        <f>단가대비표!V42</f>
        <v>0</v>
      </c>
      <c r="J31" s="33">
        <f>TRUNC(I31*D31,1)</f>
        <v>0</v>
      </c>
      <c r="K31" s="30">
        <f t="shared" si="6"/>
        <v>172698</v>
      </c>
      <c r="L31" s="33">
        <f t="shared" si="6"/>
        <v>1170.2</v>
      </c>
      <c r="M31" s="27" t="s">
        <v>50</v>
      </c>
      <c r="N31" s="2" t="s">
        <v>82</v>
      </c>
      <c r="O31" s="2" t="s">
        <v>331</v>
      </c>
      <c r="P31" s="2" t="s">
        <v>62</v>
      </c>
      <c r="Q31" s="2" t="s">
        <v>62</v>
      </c>
      <c r="R31" s="2" t="s">
        <v>61</v>
      </c>
      <c r="S31" s="3"/>
      <c r="T31" s="3"/>
      <c r="U31" s="3"/>
      <c r="V31" s="3"/>
      <c r="W31" s="3">
        <v>2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2" t="s">
        <v>50</v>
      </c>
      <c r="AW31" s="2" t="s">
        <v>353</v>
      </c>
      <c r="AX31" s="2" t="s">
        <v>50</v>
      </c>
      <c r="AY31" s="2" t="s">
        <v>50</v>
      </c>
      <c r="AZ31" s="2" t="s">
        <v>50</v>
      </c>
    </row>
    <row r="32" spans="1:52" ht="30" customHeight="1">
      <c r="A32" s="27" t="s">
        <v>354</v>
      </c>
      <c r="B32" s="27" t="s">
        <v>314</v>
      </c>
      <c r="C32" s="27" t="s">
        <v>315</v>
      </c>
      <c r="D32" s="28">
        <f>공량산출근거서_일위대가!K19</f>
        <v>6.7759999999999999E-3</v>
      </c>
      <c r="E32" s="30">
        <f>단가대비표!O49</f>
        <v>0</v>
      </c>
      <c r="F32" s="33">
        <f>TRUNC(E32*D32,1)</f>
        <v>0</v>
      </c>
      <c r="G32" s="30">
        <f>단가대비표!P49</f>
        <v>306274</v>
      </c>
      <c r="H32" s="33">
        <f>TRUNC(G32*D32,1)</f>
        <v>2075.3000000000002</v>
      </c>
      <c r="I32" s="30">
        <f>단가대비표!V49</f>
        <v>0</v>
      </c>
      <c r="J32" s="33">
        <f>TRUNC(I32*D32,1)</f>
        <v>0</v>
      </c>
      <c r="K32" s="30">
        <f t="shared" si="6"/>
        <v>306274</v>
      </c>
      <c r="L32" s="33">
        <f t="shared" si="6"/>
        <v>2075.3000000000002</v>
      </c>
      <c r="M32" s="27" t="s">
        <v>50</v>
      </c>
      <c r="N32" s="2" t="s">
        <v>82</v>
      </c>
      <c r="O32" s="2" t="s">
        <v>355</v>
      </c>
      <c r="P32" s="2" t="s">
        <v>62</v>
      </c>
      <c r="Q32" s="2" t="s">
        <v>62</v>
      </c>
      <c r="R32" s="2" t="s">
        <v>61</v>
      </c>
      <c r="S32" s="3"/>
      <c r="T32" s="3"/>
      <c r="U32" s="3"/>
      <c r="V32" s="3"/>
      <c r="W32" s="3">
        <v>2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2" t="s">
        <v>50</v>
      </c>
      <c r="AW32" s="2" t="s">
        <v>356</v>
      </c>
      <c r="AX32" s="2" t="s">
        <v>50</v>
      </c>
      <c r="AY32" s="2" t="s">
        <v>50</v>
      </c>
      <c r="AZ32" s="2" t="s">
        <v>50</v>
      </c>
    </row>
    <row r="33" spans="1:52" ht="30" customHeight="1">
      <c r="A33" s="27" t="s">
        <v>318</v>
      </c>
      <c r="B33" s="27" t="s">
        <v>319</v>
      </c>
      <c r="C33" s="27" t="s">
        <v>262</v>
      </c>
      <c r="D33" s="28">
        <v>1</v>
      </c>
      <c r="E33" s="30">
        <f>TRUNC(SUMIF(W29:W33, RIGHTB(O33, 1), H29:H33)*U33, 2)</f>
        <v>97.36</v>
      </c>
      <c r="F33" s="33">
        <f>TRUNC(E33*D33,1)</f>
        <v>97.3</v>
      </c>
      <c r="G33" s="30">
        <v>0</v>
      </c>
      <c r="H33" s="33">
        <f>TRUNC(G33*D33,1)</f>
        <v>0</v>
      </c>
      <c r="I33" s="30">
        <v>0</v>
      </c>
      <c r="J33" s="33">
        <f>TRUNC(I33*D33,1)</f>
        <v>0</v>
      </c>
      <c r="K33" s="30">
        <f t="shared" si="6"/>
        <v>97.3</v>
      </c>
      <c r="L33" s="33">
        <f t="shared" si="6"/>
        <v>97.3</v>
      </c>
      <c r="M33" s="27" t="s">
        <v>50</v>
      </c>
      <c r="N33" s="2" t="s">
        <v>82</v>
      </c>
      <c r="O33" s="2" t="s">
        <v>312</v>
      </c>
      <c r="P33" s="2" t="s">
        <v>62</v>
      </c>
      <c r="Q33" s="2" t="s">
        <v>62</v>
      </c>
      <c r="R33" s="2" t="s">
        <v>62</v>
      </c>
      <c r="S33" s="3">
        <v>1</v>
      </c>
      <c r="T33" s="3">
        <v>0</v>
      </c>
      <c r="U33" s="3">
        <v>0.03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2" t="s">
        <v>50</v>
      </c>
      <c r="AW33" s="2" t="s">
        <v>357</v>
      </c>
      <c r="AX33" s="2" t="s">
        <v>50</v>
      </c>
      <c r="AY33" s="2" t="s">
        <v>50</v>
      </c>
      <c r="AZ33" s="2" t="s">
        <v>50</v>
      </c>
    </row>
    <row r="34" spans="1:52" ht="30" customHeight="1">
      <c r="A34" s="27" t="s">
        <v>322</v>
      </c>
      <c r="B34" s="27" t="s">
        <v>50</v>
      </c>
      <c r="C34" s="27" t="s">
        <v>50</v>
      </c>
      <c r="D34" s="28"/>
      <c r="E34" s="30"/>
      <c r="F34" s="33">
        <f>TRUNC(SUMIF(N29:N33, N28, F29:F33),0)</f>
        <v>5725</v>
      </c>
      <c r="G34" s="30"/>
      <c r="H34" s="33">
        <f>TRUNC(SUMIF(N29:N33, N28, H29:H33),0)</f>
        <v>3245</v>
      </c>
      <c r="I34" s="30"/>
      <c r="J34" s="33">
        <f>TRUNC(SUMIF(N29:N33, N28, J29:J33),0)</f>
        <v>0</v>
      </c>
      <c r="K34" s="30"/>
      <c r="L34" s="33">
        <f>F34+H34+J34</f>
        <v>8970</v>
      </c>
      <c r="M34" s="27" t="s">
        <v>50</v>
      </c>
      <c r="N34" s="2" t="s">
        <v>142</v>
      </c>
      <c r="O34" s="2" t="s">
        <v>142</v>
      </c>
      <c r="P34" s="2" t="s">
        <v>50</v>
      </c>
      <c r="Q34" s="2" t="s">
        <v>50</v>
      </c>
      <c r="R34" s="2" t="s">
        <v>50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" t="s">
        <v>50</v>
      </c>
      <c r="AW34" s="2" t="s">
        <v>50</v>
      </c>
      <c r="AX34" s="2" t="s">
        <v>50</v>
      </c>
      <c r="AY34" s="2" t="s">
        <v>50</v>
      </c>
      <c r="AZ34" s="2" t="s">
        <v>50</v>
      </c>
    </row>
    <row r="35" spans="1:52" ht="30" customHeight="1">
      <c r="A35" s="28"/>
      <c r="B35" s="28"/>
      <c r="C35" s="28"/>
      <c r="D35" s="28"/>
      <c r="E35" s="30"/>
      <c r="F35" s="33"/>
      <c r="G35" s="30"/>
      <c r="H35" s="33"/>
      <c r="I35" s="30"/>
      <c r="J35" s="33"/>
      <c r="K35" s="30"/>
      <c r="L35" s="33"/>
      <c r="M35" s="28"/>
    </row>
    <row r="36" spans="1:52" ht="30" customHeight="1">
      <c r="A36" s="24" t="s">
        <v>1091</v>
      </c>
      <c r="B36" s="25"/>
      <c r="C36" s="25"/>
      <c r="D36" s="25"/>
      <c r="E36" s="29"/>
      <c r="F36" s="32"/>
      <c r="G36" s="29"/>
      <c r="H36" s="32"/>
      <c r="I36" s="29"/>
      <c r="J36" s="32"/>
      <c r="K36" s="29"/>
      <c r="L36" s="32"/>
      <c r="M36" s="26"/>
      <c r="N36" s="1" t="s">
        <v>88</v>
      </c>
    </row>
    <row r="37" spans="1:52" ht="30" customHeight="1">
      <c r="A37" s="27" t="s">
        <v>359</v>
      </c>
      <c r="B37" s="27" t="s">
        <v>1089</v>
      </c>
      <c r="C37" s="27" t="s">
        <v>86</v>
      </c>
      <c r="D37" s="28">
        <v>1</v>
      </c>
      <c r="E37" s="30">
        <f>단가대비표!O24</f>
        <v>0</v>
      </c>
      <c r="F37" s="33">
        <f>TRUNC(E37*D37,1)</f>
        <v>0</v>
      </c>
      <c r="G37" s="30">
        <f>단가대비표!P24</f>
        <v>0</v>
      </c>
      <c r="H37" s="33">
        <f>TRUNC(G37*D37,1)</f>
        <v>0</v>
      </c>
      <c r="I37" s="30">
        <f>단가대비표!V24</f>
        <v>0</v>
      </c>
      <c r="J37" s="33">
        <f>TRUNC(I37*D37,1)</f>
        <v>0</v>
      </c>
      <c r="K37" s="30">
        <f t="shared" ref="K37:L39" si="7">TRUNC(E37+G37+I37,1)</f>
        <v>0</v>
      </c>
      <c r="L37" s="33">
        <f t="shared" si="7"/>
        <v>0</v>
      </c>
      <c r="M37" s="27" t="s">
        <v>50</v>
      </c>
      <c r="N37" s="2" t="s">
        <v>88</v>
      </c>
      <c r="O37" s="2" t="s">
        <v>360</v>
      </c>
      <c r="P37" s="2" t="s">
        <v>62</v>
      </c>
      <c r="Q37" s="2" t="s">
        <v>62</v>
      </c>
      <c r="R37" s="2" t="s">
        <v>61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2" t="s">
        <v>50</v>
      </c>
      <c r="AW37" s="2" t="s">
        <v>361</v>
      </c>
      <c r="AX37" s="2" t="s">
        <v>50</v>
      </c>
      <c r="AY37" s="2" t="s">
        <v>50</v>
      </c>
      <c r="AZ37" s="2" t="s">
        <v>50</v>
      </c>
    </row>
    <row r="38" spans="1:52" ht="30" customHeight="1">
      <c r="A38" s="27" t="s">
        <v>313</v>
      </c>
      <c r="B38" s="27" t="s">
        <v>314</v>
      </c>
      <c r="C38" s="27" t="s">
        <v>315</v>
      </c>
      <c r="D38" s="28">
        <f>공량산출근거서_일위대가!K22</f>
        <v>1.02</v>
      </c>
      <c r="E38" s="30">
        <f>단가대비표!O48</f>
        <v>0</v>
      </c>
      <c r="F38" s="33">
        <f>TRUNC(E38*D38,1)</f>
        <v>0</v>
      </c>
      <c r="G38" s="30">
        <f>단가대비표!P48</f>
        <v>276108</v>
      </c>
      <c r="H38" s="33">
        <f>TRUNC(G38*D38,1)</f>
        <v>281630.09999999998</v>
      </c>
      <c r="I38" s="30">
        <f>단가대비표!V48</f>
        <v>0</v>
      </c>
      <c r="J38" s="33">
        <f>TRUNC(I38*D38,1)</f>
        <v>0</v>
      </c>
      <c r="K38" s="30">
        <f t="shared" si="7"/>
        <v>276108</v>
      </c>
      <c r="L38" s="33">
        <f t="shared" si="7"/>
        <v>281630.09999999998</v>
      </c>
      <c r="M38" s="27" t="s">
        <v>50</v>
      </c>
      <c r="N38" s="2" t="s">
        <v>88</v>
      </c>
      <c r="O38" s="2" t="s">
        <v>316</v>
      </c>
      <c r="P38" s="2" t="s">
        <v>62</v>
      </c>
      <c r="Q38" s="2" t="s">
        <v>62</v>
      </c>
      <c r="R38" s="2" t="s">
        <v>61</v>
      </c>
      <c r="S38" s="3"/>
      <c r="T38" s="3"/>
      <c r="U38" s="3"/>
      <c r="V38" s="3">
        <v>1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2" t="s">
        <v>50</v>
      </c>
      <c r="AW38" s="2" t="s">
        <v>362</v>
      </c>
      <c r="AX38" s="2" t="s">
        <v>50</v>
      </c>
      <c r="AY38" s="2" t="s">
        <v>50</v>
      </c>
      <c r="AZ38" s="2" t="s">
        <v>50</v>
      </c>
    </row>
    <row r="39" spans="1:52" ht="30" customHeight="1">
      <c r="A39" s="27" t="s">
        <v>318</v>
      </c>
      <c r="B39" s="27" t="s">
        <v>319</v>
      </c>
      <c r="C39" s="27" t="s">
        <v>262</v>
      </c>
      <c r="D39" s="28">
        <v>1</v>
      </c>
      <c r="E39" s="30">
        <f>TRUNC(SUMIF(V37:V39, RIGHTB(O39, 1), H37:H39)*U39, 2)</f>
        <v>8448.9</v>
      </c>
      <c r="F39" s="33">
        <f>TRUNC(E39*D39,1)</f>
        <v>8448.9</v>
      </c>
      <c r="G39" s="30">
        <v>0</v>
      </c>
      <c r="H39" s="33">
        <f>TRUNC(G39*D39,1)</f>
        <v>0</v>
      </c>
      <c r="I39" s="30">
        <v>0</v>
      </c>
      <c r="J39" s="33">
        <f>TRUNC(I39*D39,1)</f>
        <v>0</v>
      </c>
      <c r="K39" s="30">
        <f t="shared" si="7"/>
        <v>8448.9</v>
      </c>
      <c r="L39" s="33">
        <f t="shared" si="7"/>
        <v>8448.9</v>
      </c>
      <c r="M39" s="27" t="s">
        <v>50</v>
      </c>
      <c r="N39" s="2" t="s">
        <v>88</v>
      </c>
      <c r="O39" s="2" t="s">
        <v>308</v>
      </c>
      <c r="P39" s="2" t="s">
        <v>62</v>
      </c>
      <c r="Q39" s="2" t="s">
        <v>62</v>
      </c>
      <c r="R39" s="2" t="s">
        <v>62</v>
      </c>
      <c r="S39" s="3">
        <v>1</v>
      </c>
      <c r="T39" s="3">
        <v>0</v>
      </c>
      <c r="U39" s="3">
        <v>0.03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2" t="s">
        <v>50</v>
      </c>
      <c r="AW39" s="2" t="s">
        <v>363</v>
      </c>
      <c r="AX39" s="2" t="s">
        <v>50</v>
      </c>
      <c r="AY39" s="2" t="s">
        <v>50</v>
      </c>
      <c r="AZ39" s="2" t="s">
        <v>50</v>
      </c>
    </row>
    <row r="40" spans="1:52" ht="30" customHeight="1">
      <c r="A40" s="27" t="s">
        <v>322</v>
      </c>
      <c r="B40" s="27" t="s">
        <v>50</v>
      </c>
      <c r="C40" s="27" t="s">
        <v>50</v>
      </c>
      <c r="D40" s="28"/>
      <c r="E40" s="30"/>
      <c r="F40" s="33">
        <f>TRUNC(SUMIF(N37:N39, N36, F37:F39),0)</f>
        <v>8448</v>
      </c>
      <c r="G40" s="30"/>
      <c r="H40" s="33">
        <f>TRUNC(SUMIF(N37:N39, N36, H37:H39),0)</f>
        <v>281630</v>
      </c>
      <c r="I40" s="30"/>
      <c r="J40" s="33">
        <f>TRUNC(SUMIF(N37:N39, N36, J37:J39),0)</f>
        <v>0</v>
      </c>
      <c r="K40" s="30"/>
      <c r="L40" s="33">
        <f>F40+H40+J40</f>
        <v>290078</v>
      </c>
      <c r="M40" s="27" t="s">
        <v>50</v>
      </c>
      <c r="N40" s="2" t="s">
        <v>142</v>
      </c>
      <c r="O40" s="2" t="s">
        <v>142</v>
      </c>
      <c r="P40" s="2" t="s">
        <v>50</v>
      </c>
      <c r="Q40" s="2" t="s">
        <v>50</v>
      </c>
      <c r="R40" s="2" t="s">
        <v>50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2" t="s">
        <v>50</v>
      </c>
      <c r="AW40" s="2" t="s">
        <v>50</v>
      </c>
      <c r="AX40" s="2" t="s">
        <v>50</v>
      </c>
      <c r="AY40" s="2" t="s">
        <v>50</v>
      </c>
      <c r="AZ40" s="2" t="s">
        <v>50</v>
      </c>
    </row>
    <row r="41" spans="1:52" ht="30" customHeight="1">
      <c r="A41" s="28"/>
      <c r="B41" s="28"/>
      <c r="C41" s="28"/>
      <c r="D41" s="28"/>
      <c r="E41" s="30"/>
      <c r="F41" s="33"/>
      <c r="G41" s="30"/>
      <c r="H41" s="33"/>
      <c r="I41" s="30"/>
      <c r="J41" s="33"/>
      <c r="K41" s="30"/>
      <c r="L41" s="33"/>
      <c r="M41" s="28"/>
    </row>
    <row r="42" spans="1:52" ht="30" customHeight="1">
      <c r="A42" s="24" t="s">
        <v>364</v>
      </c>
      <c r="B42" s="25"/>
      <c r="C42" s="25"/>
      <c r="D42" s="25"/>
      <c r="E42" s="29"/>
      <c r="F42" s="32"/>
      <c r="G42" s="29"/>
      <c r="H42" s="32"/>
      <c r="I42" s="29"/>
      <c r="J42" s="32"/>
      <c r="K42" s="29"/>
      <c r="L42" s="32"/>
      <c r="M42" s="26"/>
      <c r="N42" s="1" t="s">
        <v>94</v>
      </c>
    </row>
    <row r="43" spans="1:52" ht="30" customHeight="1">
      <c r="A43" s="27" t="s">
        <v>365</v>
      </c>
      <c r="B43" s="27" t="s">
        <v>366</v>
      </c>
      <c r="C43" s="27" t="s">
        <v>367</v>
      </c>
      <c r="D43" s="28">
        <v>1</v>
      </c>
      <c r="E43" s="30">
        <f>중기단가목록!E6</f>
        <v>6342</v>
      </c>
      <c r="F43" s="33">
        <f>TRUNC(E43*D43,1)</f>
        <v>6342</v>
      </c>
      <c r="G43" s="30">
        <f>중기단가목록!F6</f>
        <v>30392</v>
      </c>
      <c r="H43" s="33">
        <f>TRUNC(G43*D43,1)</f>
        <v>30392</v>
      </c>
      <c r="I43" s="30">
        <f>중기단가목록!G6</f>
        <v>6804</v>
      </c>
      <c r="J43" s="33">
        <f>TRUNC(I43*D43,1)</f>
        <v>6804</v>
      </c>
      <c r="K43" s="30">
        <f t="shared" ref="K43:L47" si="8">TRUNC(E43+G43+I43,1)</f>
        <v>43538</v>
      </c>
      <c r="L43" s="33">
        <f t="shared" si="8"/>
        <v>43538</v>
      </c>
      <c r="M43" s="27" t="s">
        <v>368</v>
      </c>
      <c r="N43" s="2" t="s">
        <v>94</v>
      </c>
      <c r="O43" s="2" t="s">
        <v>369</v>
      </c>
      <c r="P43" s="2" t="s">
        <v>62</v>
      </c>
      <c r="Q43" s="2" t="s">
        <v>61</v>
      </c>
      <c r="R43" s="2" t="s">
        <v>62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" t="s">
        <v>50</v>
      </c>
      <c r="AW43" s="2" t="s">
        <v>370</v>
      </c>
      <c r="AX43" s="2" t="s">
        <v>50</v>
      </c>
      <c r="AY43" s="2" t="s">
        <v>50</v>
      </c>
      <c r="AZ43" s="2" t="s">
        <v>50</v>
      </c>
    </row>
    <row r="44" spans="1:52" ht="30" customHeight="1">
      <c r="A44" s="27" t="s">
        <v>371</v>
      </c>
      <c r="B44" s="27" t="s">
        <v>91</v>
      </c>
      <c r="C44" s="27" t="s">
        <v>372</v>
      </c>
      <c r="D44" s="28">
        <v>1</v>
      </c>
      <c r="E44" s="30">
        <f>단가대비표!O51</f>
        <v>49000</v>
      </c>
      <c r="F44" s="33">
        <f>TRUNC(E44*D44,1)</f>
        <v>49000</v>
      </c>
      <c r="G44" s="30">
        <f>단가대비표!P51</f>
        <v>0</v>
      </c>
      <c r="H44" s="33">
        <f>TRUNC(G44*D44,1)</f>
        <v>0</v>
      </c>
      <c r="I44" s="30">
        <f>단가대비표!V51</f>
        <v>0</v>
      </c>
      <c r="J44" s="33">
        <f>TRUNC(I44*D44,1)</f>
        <v>0</v>
      </c>
      <c r="K44" s="30">
        <f t="shared" si="8"/>
        <v>49000</v>
      </c>
      <c r="L44" s="33">
        <f t="shared" si="8"/>
        <v>49000</v>
      </c>
      <c r="M44" s="27" t="s">
        <v>50</v>
      </c>
      <c r="N44" s="2" t="s">
        <v>94</v>
      </c>
      <c r="O44" s="2" t="s">
        <v>373</v>
      </c>
      <c r="P44" s="2" t="s">
        <v>62</v>
      </c>
      <c r="Q44" s="2" t="s">
        <v>62</v>
      </c>
      <c r="R44" s="2" t="s">
        <v>61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" t="s">
        <v>50</v>
      </c>
      <c r="AW44" s="2" t="s">
        <v>374</v>
      </c>
      <c r="AX44" s="2" t="s">
        <v>50</v>
      </c>
      <c r="AY44" s="2" t="s">
        <v>50</v>
      </c>
      <c r="AZ44" s="2" t="s">
        <v>50</v>
      </c>
    </row>
    <row r="45" spans="1:52" ht="30" customHeight="1">
      <c r="A45" s="27" t="s">
        <v>313</v>
      </c>
      <c r="B45" s="27" t="s">
        <v>314</v>
      </c>
      <c r="C45" s="27" t="s">
        <v>315</v>
      </c>
      <c r="D45" s="28">
        <f>공량산출근거서_일위대가!K27</f>
        <v>0.08</v>
      </c>
      <c r="E45" s="30">
        <f>단가대비표!O48</f>
        <v>0</v>
      </c>
      <c r="F45" s="33">
        <f>TRUNC(E45*D45,1)</f>
        <v>0</v>
      </c>
      <c r="G45" s="30">
        <f>단가대비표!P48</f>
        <v>276108</v>
      </c>
      <c r="H45" s="33">
        <f>TRUNC(G45*D45,1)</f>
        <v>22088.6</v>
      </c>
      <c r="I45" s="30">
        <f>단가대비표!V48</f>
        <v>0</v>
      </c>
      <c r="J45" s="33">
        <f>TRUNC(I45*D45,1)</f>
        <v>0</v>
      </c>
      <c r="K45" s="30">
        <f t="shared" si="8"/>
        <v>276108</v>
      </c>
      <c r="L45" s="33">
        <f t="shared" si="8"/>
        <v>22088.6</v>
      </c>
      <c r="M45" s="27" t="s">
        <v>50</v>
      </c>
      <c r="N45" s="2" t="s">
        <v>94</v>
      </c>
      <c r="O45" s="2" t="s">
        <v>316</v>
      </c>
      <c r="P45" s="2" t="s">
        <v>62</v>
      </c>
      <c r="Q45" s="2" t="s">
        <v>62</v>
      </c>
      <c r="R45" s="2" t="s">
        <v>61</v>
      </c>
      <c r="S45" s="3"/>
      <c r="T45" s="3"/>
      <c r="U45" s="3"/>
      <c r="V45" s="3">
        <v>1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" t="s">
        <v>50</v>
      </c>
      <c r="AW45" s="2" t="s">
        <v>375</v>
      </c>
      <c r="AX45" s="2" t="s">
        <v>50</v>
      </c>
      <c r="AY45" s="2" t="s">
        <v>50</v>
      </c>
      <c r="AZ45" s="2" t="s">
        <v>50</v>
      </c>
    </row>
    <row r="46" spans="1:52" ht="30" customHeight="1">
      <c r="A46" s="27" t="s">
        <v>330</v>
      </c>
      <c r="B46" s="27" t="s">
        <v>314</v>
      </c>
      <c r="C46" s="27" t="s">
        <v>315</v>
      </c>
      <c r="D46" s="28">
        <f>공량산출근거서_일위대가!K26</f>
        <v>0.19</v>
      </c>
      <c r="E46" s="30">
        <f>단가대비표!O42</f>
        <v>0</v>
      </c>
      <c r="F46" s="33">
        <f>TRUNC(E46*D46,1)</f>
        <v>0</v>
      </c>
      <c r="G46" s="30">
        <f>단가대비표!P42</f>
        <v>172698</v>
      </c>
      <c r="H46" s="33">
        <f>TRUNC(G46*D46,1)</f>
        <v>32812.6</v>
      </c>
      <c r="I46" s="30">
        <f>단가대비표!V42</f>
        <v>0</v>
      </c>
      <c r="J46" s="33">
        <f>TRUNC(I46*D46,1)</f>
        <v>0</v>
      </c>
      <c r="K46" s="30">
        <f t="shared" si="8"/>
        <v>172698</v>
      </c>
      <c r="L46" s="33">
        <f t="shared" si="8"/>
        <v>32812.6</v>
      </c>
      <c r="M46" s="27" t="s">
        <v>50</v>
      </c>
      <c r="N46" s="2" t="s">
        <v>94</v>
      </c>
      <c r="O46" s="2" t="s">
        <v>331</v>
      </c>
      <c r="P46" s="2" t="s">
        <v>62</v>
      </c>
      <c r="Q46" s="2" t="s">
        <v>62</v>
      </c>
      <c r="R46" s="2" t="s">
        <v>61</v>
      </c>
      <c r="S46" s="3"/>
      <c r="T46" s="3"/>
      <c r="U46" s="3"/>
      <c r="V46" s="3">
        <v>1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" t="s">
        <v>50</v>
      </c>
      <c r="AW46" s="2" t="s">
        <v>376</v>
      </c>
      <c r="AX46" s="2" t="s">
        <v>50</v>
      </c>
      <c r="AY46" s="2" t="s">
        <v>50</v>
      </c>
      <c r="AZ46" s="2" t="s">
        <v>50</v>
      </c>
    </row>
    <row r="47" spans="1:52" ht="30" customHeight="1">
      <c r="A47" s="27" t="s">
        <v>318</v>
      </c>
      <c r="B47" s="27" t="s">
        <v>319</v>
      </c>
      <c r="C47" s="27" t="s">
        <v>262</v>
      </c>
      <c r="D47" s="28">
        <v>1</v>
      </c>
      <c r="E47" s="30">
        <f>TRUNC(SUMIF(V43:V47, RIGHTB(O47, 1), H43:H47)*U47, 2)</f>
        <v>1647.03</v>
      </c>
      <c r="F47" s="33">
        <f>TRUNC(E47*D47,1)</f>
        <v>1647</v>
      </c>
      <c r="G47" s="30">
        <v>0</v>
      </c>
      <c r="H47" s="33">
        <f>TRUNC(G47*D47,1)</f>
        <v>0</v>
      </c>
      <c r="I47" s="30">
        <v>0</v>
      </c>
      <c r="J47" s="33">
        <f>TRUNC(I47*D47,1)</f>
        <v>0</v>
      </c>
      <c r="K47" s="30">
        <f t="shared" si="8"/>
        <v>1647</v>
      </c>
      <c r="L47" s="33">
        <f t="shared" si="8"/>
        <v>1647</v>
      </c>
      <c r="M47" s="27" t="s">
        <v>50</v>
      </c>
      <c r="N47" s="2" t="s">
        <v>94</v>
      </c>
      <c r="O47" s="2" t="s">
        <v>308</v>
      </c>
      <c r="P47" s="2" t="s">
        <v>62</v>
      </c>
      <c r="Q47" s="2" t="s">
        <v>62</v>
      </c>
      <c r="R47" s="2" t="s">
        <v>62</v>
      </c>
      <c r="S47" s="3">
        <v>1</v>
      </c>
      <c r="T47" s="3">
        <v>0</v>
      </c>
      <c r="U47" s="3">
        <v>0.03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" t="s">
        <v>50</v>
      </c>
      <c r="AW47" s="2" t="s">
        <v>377</v>
      </c>
      <c r="AX47" s="2" t="s">
        <v>50</v>
      </c>
      <c r="AY47" s="2" t="s">
        <v>50</v>
      </c>
      <c r="AZ47" s="2" t="s">
        <v>50</v>
      </c>
    </row>
    <row r="48" spans="1:52" ht="30" customHeight="1">
      <c r="A48" s="27" t="s">
        <v>322</v>
      </c>
      <c r="B48" s="27" t="s">
        <v>50</v>
      </c>
      <c r="C48" s="27" t="s">
        <v>50</v>
      </c>
      <c r="D48" s="28"/>
      <c r="E48" s="30"/>
      <c r="F48" s="33">
        <f>TRUNC(SUMIF(N43:N47, N42, F43:F47),0)</f>
        <v>56989</v>
      </c>
      <c r="G48" s="30"/>
      <c r="H48" s="33">
        <f>TRUNC(SUMIF(N43:N47, N42, H43:H47),0)</f>
        <v>85293</v>
      </c>
      <c r="I48" s="30"/>
      <c r="J48" s="33">
        <f>TRUNC(SUMIF(N43:N47, N42, J43:J47),0)</f>
        <v>6804</v>
      </c>
      <c r="K48" s="30"/>
      <c r="L48" s="33">
        <f>F48+H48+J48</f>
        <v>149086</v>
      </c>
      <c r="M48" s="27" t="s">
        <v>50</v>
      </c>
      <c r="N48" s="2" t="s">
        <v>142</v>
      </c>
      <c r="O48" s="2" t="s">
        <v>142</v>
      </c>
      <c r="P48" s="2" t="s">
        <v>50</v>
      </c>
      <c r="Q48" s="2" t="s">
        <v>50</v>
      </c>
      <c r="R48" s="2" t="s">
        <v>50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" t="s">
        <v>50</v>
      </c>
      <c r="AW48" s="2" t="s">
        <v>50</v>
      </c>
      <c r="AX48" s="2" t="s">
        <v>50</v>
      </c>
      <c r="AY48" s="2" t="s">
        <v>50</v>
      </c>
      <c r="AZ48" s="2" t="s">
        <v>50</v>
      </c>
    </row>
    <row r="49" spans="1:52" ht="30" customHeight="1">
      <c r="A49" s="28"/>
      <c r="B49" s="28"/>
      <c r="C49" s="28"/>
      <c r="D49" s="28"/>
      <c r="E49" s="30"/>
      <c r="F49" s="33"/>
      <c r="G49" s="30"/>
      <c r="H49" s="33"/>
      <c r="I49" s="30"/>
      <c r="J49" s="33"/>
      <c r="K49" s="30"/>
      <c r="L49" s="33"/>
      <c r="M49" s="28"/>
    </row>
    <row r="50" spans="1:52" ht="30" customHeight="1">
      <c r="A50" s="24" t="s">
        <v>378</v>
      </c>
      <c r="B50" s="25"/>
      <c r="C50" s="25"/>
      <c r="D50" s="25"/>
      <c r="E50" s="29"/>
      <c r="F50" s="32"/>
      <c r="G50" s="29"/>
      <c r="H50" s="32"/>
      <c r="I50" s="29"/>
      <c r="J50" s="32"/>
      <c r="K50" s="29"/>
      <c r="L50" s="32"/>
      <c r="M50" s="26"/>
      <c r="N50" s="1" t="s">
        <v>100</v>
      </c>
    </row>
    <row r="51" spans="1:52" ht="30" customHeight="1">
      <c r="A51" s="27" t="s">
        <v>313</v>
      </c>
      <c r="B51" s="27" t="s">
        <v>314</v>
      </c>
      <c r="C51" s="27" t="s">
        <v>315</v>
      </c>
      <c r="D51" s="28">
        <v>0.14000000000000001</v>
      </c>
      <c r="E51" s="30">
        <f>단가대비표!O48</f>
        <v>0</v>
      </c>
      <c r="F51" s="33">
        <f>TRUNC(E51*D51,1)</f>
        <v>0</v>
      </c>
      <c r="G51" s="30">
        <f>단가대비표!P48</f>
        <v>276108</v>
      </c>
      <c r="H51" s="33">
        <f>TRUNC(G51*D51,1)</f>
        <v>38655.1</v>
      </c>
      <c r="I51" s="30">
        <f>단가대비표!V48</f>
        <v>0</v>
      </c>
      <c r="J51" s="33">
        <f>TRUNC(I51*D51,1)</f>
        <v>0</v>
      </c>
      <c r="K51" s="30">
        <f>TRUNC(E51+G51+I51,1)</f>
        <v>276108</v>
      </c>
      <c r="L51" s="33">
        <f>TRUNC(F51+H51+J51,1)</f>
        <v>38655.1</v>
      </c>
      <c r="M51" s="27" t="s">
        <v>50</v>
      </c>
      <c r="N51" s="2" t="s">
        <v>100</v>
      </c>
      <c r="O51" s="2" t="s">
        <v>316</v>
      </c>
      <c r="P51" s="2" t="s">
        <v>62</v>
      </c>
      <c r="Q51" s="2" t="s">
        <v>62</v>
      </c>
      <c r="R51" s="2" t="s">
        <v>61</v>
      </c>
      <c r="S51" s="3"/>
      <c r="T51" s="3"/>
      <c r="U51" s="3"/>
      <c r="V51" s="3">
        <v>1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" t="s">
        <v>50</v>
      </c>
      <c r="AW51" s="2" t="s">
        <v>380</v>
      </c>
      <c r="AX51" s="2" t="s">
        <v>50</v>
      </c>
      <c r="AY51" s="2" t="s">
        <v>50</v>
      </c>
      <c r="AZ51" s="2" t="s">
        <v>50</v>
      </c>
    </row>
    <row r="52" spans="1:52" ht="30" customHeight="1">
      <c r="A52" s="27" t="s">
        <v>318</v>
      </c>
      <c r="B52" s="27" t="s">
        <v>319</v>
      </c>
      <c r="C52" s="27" t="s">
        <v>262</v>
      </c>
      <c r="D52" s="28">
        <v>1</v>
      </c>
      <c r="E52" s="30">
        <f>TRUNC(SUMIF(V51:V52, RIGHTB(O52, 1), H51:H52)*U52, 2)</f>
        <v>1159.6500000000001</v>
      </c>
      <c r="F52" s="33">
        <f>TRUNC(E52*D52,1)</f>
        <v>1159.5999999999999</v>
      </c>
      <c r="G52" s="30">
        <v>0</v>
      </c>
      <c r="H52" s="33">
        <f>TRUNC(G52*D52,1)</f>
        <v>0</v>
      </c>
      <c r="I52" s="30">
        <v>0</v>
      </c>
      <c r="J52" s="33">
        <f>TRUNC(I52*D52,1)</f>
        <v>0</v>
      </c>
      <c r="K52" s="30">
        <f>TRUNC(E52+G52+I52,1)</f>
        <v>1159.5999999999999</v>
      </c>
      <c r="L52" s="33">
        <f>TRUNC(F52+H52+J52,1)</f>
        <v>1159.5999999999999</v>
      </c>
      <c r="M52" s="27" t="s">
        <v>50</v>
      </c>
      <c r="N52" s="2" t="s">
        <v>100</v>
      </c>
      <c r="O52" s="2" t="s">
        <v>308</v>
      </c>
      <c r="P52" s="2" t="s">
        <v>62</v>
      </c>
      <c r="Q52" s="2" t="s">
        <v>62</v>
      </c>
      <c r="R52" s="2" t="s">
        <v>62</v>
      </c>
      <c r="S52" s="3">
        <v>1</v>
      </c>
      <c r="T52" s="3">
        <v>0</v>
      </c>
      <c r="U52" s="3">
        <v>0.03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" t="s">
        <v>50</v>
      </c>
      <c r="AW52" s="2" t="s">
        <v>381</v>
      </c>
      <c r="AX52" s="2" t="s">
        <v>50</v>
      </c>
      <c r="AY52" s="2" t="s">
        <v>50</v>
      </c>
      <c r="AZ52" s="2" t="s">
        <v>50</v>
      </c>
    </row>
    <row r="53" spans="1:52" ht="30" customHeight="1">
      <c r="A53" s="27" t="s">
        <v>322</v>
      </c>
      <c r="B53" s="27" t="s">
        <v>50</v>
      </c>
      <c r="C53" s="27" t="s">
        <v>50</v>
      </c>
      <c r="D53" s="28"/>
      <c r="E53" s="30"/>
      <c r="F53" s="33">
        <f>TRUNC(SUMIF(N51:N52, N50, F51:F52),0)</f>
        <v>1159</v>
      </c>
      <c r="G53" s="30"/>
      <c r="H53" s="33">
        <f>TRUNC(SUMIF(N51:N52, N50, H51:H52),0)</f>
        <v>38655</v>
      </c>
      <c r="I53" s="30"/>
      <c r="J53" s="33">
        <f>TRUNC(SUMIF(N51:N52, N50, J51:J52),0)</f>
        <v>0</v>
      </c>
      <c r="K53" s="30"/>
      <c r="L53" s="33">
        <f>F53+H53+J53</f>
        <v>39814</v>
      </c>
      <c r="M53" s="27" t="s">
        <v>50</v>
      </c>
      <c r="N53" s="2" t="s">
        <v>142</v>
      </c>
      <c r="O53" s="2" t="s">
        <v>142</v>
      </c>
      <c r="P53" s="2" t="s">
        <v>50</v>
      </c>
      <c r="Q53" s="2" t="s">
        <v>50</v>
      </c>
      <c r="R53" s="2" t="s">
        <v>50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" t="s">
        <v>50</v>
      </c>
      <c r="AW53" s="2" t="s">
        <v>50</v>
      </c>
      <c r="AX53" s="2" t="s">
        <v>50</v>
      </c>
      <c r="AY53" s="2" t="s">
        <v>50</v>
      </c>
      <c r="AZ53" s="2" t="s">
        <v>50</v>
      </c>
    </row>
    <row r="54" spans="1:52" ht="30" customHeight="1">
      <c r="A54" s="28"/>
      <c r="B54" s="28"/>
      <c r="C54" s="28"/>
      <c r="D54" s="28"/>
      <c r="E54" s="30"/>
      <c r="F54" s="33"/>
      <c r="G54" s="30"/>
      <c r="H54" s="33"/>
      <c r="I54" s="30"/>
      <c r="J54" s="33"/>
      <c r="K54" s="30"/>
      <c r="L54" s="33"/>
      <c r="M54" s="28"/>
    </row>
    <row r="55" spans="1:52" ht="30" customHeight="1">
      <c r="A55" s="24" t="s">
        <v>382</v>
      </c>
      <c r="B55" s="25"/>
      <c r="C55" s="25"/>
      <c r="D55" s="25"/>
      <c r="E55" s="29"/>
      <c r="F55" s="32"/>
      <c r="G55" s="29"/>
      <c r="H55" s="32"/>
      <c r="I55" s="29"/>
      <c r="J55" s="32"/>
      <c r="K55" s="29"/>
      <c r="L55" s="32"/>
      <c r="M55" s="26"/>
      <c r="N55" s="1" t="s">
        <v>105</v>
      </c>
    </row>
    <row r="56" spans="1:52" ht="30" customHeight="1">
      <c r="A56" s="27" t="s">
        <v>383</v>
      </c>
      <c r="B56" s="27" t="s">
        <v>384</v>
      </c>
      <c r="C56" s="27" t="s">
        <v>66</v>
      </c>
      <c r="D56" s="28">
        <v>3</v>
      </c>
      <c r="E56" s="30">
        <f>단가대비표!O26</f>
        <v>5118</v>
      </c>
      <c r="F56" s="33">
        <f t="shared" ref="F56:F62" si="9">TRUNC(E56*D56,1)</f>
        <v>15354</v>
      </c>
      <c r="G56" s="30">
        <f>단가대비표!P26</f>
        <v>0</v>
      </c>
      <c r="H56" s="33">
        <f t="shared" ref="H56:H62" si="10">TRUNC(G56*D56,1)</f>
        <v>0</v>
      </c>
      <c r="I56" s="30">
        <f>단가대비표!V26</f>
        <v>0</v>
      </c>
      <c r="J56" s="33">
        <f t="shared" ref="J56:J62" si="11">TRUNC(I56*D56,1)</f>
        <v>0</v>
      </c>
      <c r="K56" s="30">
        <f t="shared" ref="K56:L62" si="12">TRUNC(E56+G56+I56,1)</f>
        <v>5118</v>
      </c>
      <c r="L56" s="33">
        <f t="shared" si="12"/>
        <v>15354</v>
      </c>
      <c r="M56" s="27" t="s">
        <v>50</v>
      </c>
      <c r="N56" s="2" t="s">
        <v>105</v>
      </c>
      <c r="O56" s="2" t="s">
        <v>385</v>
      </c>
      <c r="P56" s="2" t="s">
        <v>62</v>
      </c>
      <c r="Q56" s="2" t="s">
        <v>62</v>
      </c>
      <c r="R56" s="2" t="s">
        <v>61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2" t="s">
        <v>50</v>
      </c>
      <c r="AW56" s="2" t="s">
        <v>386</v>
      </c>
      <c r="AX56" s="2" t="s">
        <v>50</v>
      </c>
      <c r="AY56" s="2" t="s">
        <v>50</v>
      </c>
      <c r="AZ56" s="2" t="s">
        <v>50</v>
      </c>
    </row>
    <row r="57" spans="1:52" ht="30" customHeight="1">
      <c r="A57" s="27" t="s">
        <v>387</v>
      </c>
      <c r="B57" s="27" t="s">
        <v>388</v>
      </c>
      <c r="C57" s="27" t="s">
        <v>66</v>
      </c>
      <c r="D57" s="28">
        <v>3</v>
      </c>
      <c r="E57" s="30">
        <f>단가대비표!O25</f>
        <v>843</v>
      </c>
      <c r="F57" s="33">
        <f t="shared" si="9"/>
        <v>2529</v>
      </c>
      <c r="G57" s="30">
        <f>단가대비표!P25</f>
        <v>0</v>
      </c>
      <c r="H57" s="33">
        <f t="shared" si="10"/>
        <v>0</v>
      </c>
      <c r="I57" s="30">
        <f>단가대비표!V25</f>
        <v>0</v>
      </c>
      <c r="J57" s="33">
        <f t="shared" si="11"/>
        <v>0</v>
      </c>
      <c r="K57" s="30">
        <f t="shared" si="12"/>
        <v>843</v>
      </c>
      <c r="L57" s="33">
        <f t="shared" si="12"/>
        <v>2529</v>
      </c>
      <c r="M57" s="27" t="s">
        <v>50</v>
      </c>
      <c r="N57" s="2" t="s">
        <v>105</v>
      </c>
      <c r="O57" s="2" t="s">
        <v>389</v>
      </c>
      <c r="P57" s="2" t="s">
        <v>62</v>
      </c>
      <c r="Q57" s="2" t="s">
        <v>62</v>
      </c>
      <c r="R57" s="2" t="s">
        <v>61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" t="s">
        <v>50</v>
      </c>
      <c r="AW57" s="2" t="s">
        <v>390</v>
      </c>
      <c r="AX57" s="2" t="s">
        <v>50</v>
      </c>
      <c r="AY57" s="2" t="s">
        <v>50</v>
      </c>
      <c r="AZ57" s="2" t="s">
        <v>50</v>
      </c>
    </row>
    <row r="58" spans="1:52" ht="30" customHeight="1">
      <c r="A58" s="27" t="s">
        <v>391</v>
      </c>
      <c r="B58" s="27" t="s">
        <v>392</v>
      </c>
      <c r="C58" s="27" t="s">
        <v>393</v>
      </c>
      <c r="D58" s="28">
        <v>2</v>
      </c>
      <c r="E58" s="30">
        <f>단가대비표!O27</f>
        <v>10035</v>
      </c>
      <c r="F58" s="33">
        <f t="shared" si="9"/>
        <v>20070</v>
      </c>
      <c r="G58" s="30">
        <f>단가대비표!P27</f>
        <v>0</v>
      </c>
      <c r="H58" s="33">
        <f t="shared" si="10"/>
        <v>0</v>
      </c>
      <c r="I58" s="30">
        <f>단가대비표!V27</f>
        <v>0</v>
      </c>
      <c r="J58" s="33">
        <f t="shared" si="11"/>
        <v>0</v>
      </c>
      <c r="K58" s="30">
        <f t="shared" si="12"/>
        <v>10035</v>
      </c>
      <c r="L58" s="33">
        <f t="shared" si="12"/>
        <v>20070</v>
      </c>
      <c r="M58" s="27" t="s">
        <v>50</v>
      </c>
      <c r="N58" s="2" t="s">
        <v>105</v>
      </c>
      <c r="O58" s="2" t="s">
        <v>394</v>
      </c>
      <c r="P58" s="2" t="s">
        <v>62</v>
      </c>
      <c r="Q58" s="2" t="s">
        <v>62</v>
      </c>
      <c r="R58" s="2" t="s">
        <v>61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" t="s">
        <v>50</v>
      </c>
      <c r="AW58" s="2" t="s">
        <v>395</v>
      </c>
      <c r="AX58" s="2" t="s">
        <v>50</v>
      </c>
      <c r="AY58" s="2" t="s">
        <v>50</v>
      </c>
      <c r="AZ58" s="2" t="s">
        <v>50</v>
      </c>
    </row>
    <row r="59" spans="1:52" ht="30" customHeight="1">
      <c r="A59" s="27" t="s">
        <v>396</v>
      </c>
      <c r="B59" s="27" t="s">
        <v>397</v>
      </c>
      <c r="C59" s="27" t="s">
        <v>66</v>
      </c>
      <c r="D59" s="28">
        <v>1</v>
      </c>
      <c r="E59" s="30">
        <f>단가대비표!O35</f>
        <v>0</v>
      </c>
      <c r="F59" s="33">
        <f t="shared" si="9"/>
        <v>0</v>
      </c>
      <c r="G59" s="30">
        <f>단가대비표!P35</f>
        <v>0</v>
      </c>
      <c r="H59" s="33">
        <f t="shared" si="10"/>
        <v>0</v>
      </c>
      <c r="I59" s="30">
        <f>단가대비표!V35</f>
        <v>0</v>
      </c>
      <c r="J59" s="33">
        <f t="shared" si="11"/>
        <v>0</v>
      </c>
      <c r="K59" s="30">
        <f t="shared" si="12"/>
        <v>0</v>
      </c>
      <c r="L59" s="33">
        <f t="shared" si="12"/>
        <v>0</v>
      </c>
      <c r="M59" s="27" t="s">
        <v>398</v>
      </c>
      <c r="N59" s="2" t="s">
        <v>105</v>
      </c>
      <c r="O59" s="2" t="s">
        <v>399</v>
      </c>
      <c r="P59" s="2" t="s">
        <v>62</v>
      </c>
      <c r="Q59" s="2" t="s">
        <v>62</v>
      </c>
      <c r="R59" s="2" t="s">
        <v>61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" t="s">
        <v>50</v>
      </c>
      <c r="AW59" s="2" t="s">
        <v>400</v>
      </c>
      <c r="AX59" s="2" t="s">
        <v>50</v>
      </c>
      <c r="AY59" s="2" t="s">
        <v>50</v>
      </c>
      <c r="AZ59" s="2" t="s">
        <v>50</v>
      </c>
    </row>
    <row r="60" spans="1:52" ht="30" customHeight="1">
      <c r="A60" s="27" t="s">
        <v>330</v>
      </c>
      <c r="B60" s="27" t="s">
        <v>314</v>
      </c>
      <c r="C60" s="27" t="s">
        <v>315</v>
      </c>
      <c r="D60" s="28">
        <f>공량산출근거서_일위대가!K31</f>
        <v>0.2</v>
      </c>
      <c r="E60" s="30">
        <f>단가대비표!O42</f>
        <v>0</v>
      </c>
      <c r="F60" s="33">
        <f t="shared" si="9"/>
        <v>0</v>
      </c>
      <c r="G60" s="30">
        <f>단가대비표!P42</f>
        <v>172698</v>
      </c>
      <c r="H60" s="33">
        <f t="shared" si="10"/>
        <v>34539.599999999999</v>
      </c>
      <c r="I60" s="30">
        <f>단가대비표!V42</f>
        <v>0</v>
      </c>
      <c r="J60" s="33">
        <f t="shared" si="11"/>
        <v>0</v>
      </c>
      <c r="K60" s="30">
        <f t="shared" si="12"/>
        <v>172698</v>
      </c>
      <c r="L60" s="33">
        <f t="shared" si="12"/>
        <v>34539.599999999999</v>
      </c>
      <c r="M60" s="27" t="s">
        <v>50</v>
      </c>
      <c r="N60" s="2" t="s">
        <v>105</v>
      </c>
      <c r="O60" s="2" t="s">
        <v>331</v>
      </c>
      <c r="P60" s="2" t="s">
        <v>62</v>
      </c>
      <c r="Q60" s="2" t="s">
        <v>62</v>
      </c>
      <c r="R60" s="2" t="s">
        <v>61</v>
      </c>
      <c r="S60" s="3"/>
      <c r="T60" s="3"/>
      <c r="U60" s="3"/>
      <c r="V60" s="3">
        <v>1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" t="s">
        <v>50</v>
      </c>
      <c r="AW60" s="2" t="s">
        <v>401</v>
      </c>
      <c r="AX60" s="2" t="s">
        <v>50</v>
      </c>
      <c r="AY60" s="2" t="s">
        <v>50</v>
      </c>
      <c r="AZ60" s="2" t="s">
        <v>50</v>
      </c>
    </row>
    <row r="61" spans="1:52" ht="30" customHeight="1">
      <c r="A61" s="27" t="s">
        <v>313</v>
      </c>
      <c r="B61" s="27" t="s">
        <v>314</v>
      </c>
      <c r="C61" s="27" t="s">
        <v>315</v>
      </c>
      <c r="D61" s="28">
        <f>공량산출근거서_일위대가!K32</f>
        <v>0.24</v>
      </c>
      <c r="E61" s="30">
        <f>단가대비표!O48</f>
        <v>0</v>
      </c>
      <c r="F61" s="33">
        <f t="shared" si="9"/>
        <v>0</v>
      </c>
      <c r="G61" s="30">
        <f>단가대비표!P48</f>
        <v>276108</v>
      </c>
      <c r="H61" s="33">
        <f t="shared" si="10"/>
        <v>66265.899999999994</v>
      </c>
      <c r="I61" s="30">
        <f>단가대비표!V48</f>
        <v>0</v>
      </c>
      <c r="J61" s="33">
        <f t="shared" si="11"/>
        <v>0</v>
      </c>
      <c r="K61" s="30">
        <f t="shared" si="12"/>
        <v>276108</v>
      </c>
      <c r="L61" s="33">
        <f t="shared" si="12"/>
        <v>66265.899999999994</v>
      </c>
      <c r="M61" s="27" t="s">
        <v>50</v>
      </c>
      <c r="N61" s="2" t="s">
        <v>105</v>
      </c>
      <c r="O61" s="2" t="s">
        <v>316</v>
      </c>
      <c r="P61" s="2" t="s">
        <v>62</v>
      </c>
      <c r="Q61" s="2" t="s">
        <v>62</v>
      </c>
      <c r="R61" s="2" t="s">
        <v>61</v>
      </c>
      <c r="S61" s="3"/>
      <c r="T61" s="3"/>
      <c r="U61" s="3"/>
      <c r="V61" s="3">
        <v>1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" t="s">
        <v>50</v>
      </c>
      <c r="AW61" s="2" t="s">
        <v>402</v>
      </c>
      <c r="AX61" s="2" t="s">
        <v>50</v>
      </c>
      <c r="AY61" s="2" t="s">
        <v>50</v>
      </c>
      <c r="AZ61" s="2" t="s">
        <v>50</v>
      </c>
    </row>
    <row r="62" spans="1:52" ht="30" customHeight="1">
      <c r="A62" s="27" t="s">
        <v>318</v>
      </c>
      <c r="B62" s="27" t="s">
        <v>319</v>
      </c>
      <c r="C62" s="27" t="s">
        <v>262</v>
      </c>
      <c r="D62" s="28">
        <v>1</v>
      </c>
      <c r="E62" s="30">
        <f>TRUNC(SUMIF(V56:V62, RIGHTB(O62, 1), H56:H62)*U62, 2)</f>
        <v>3024.16</v>
      </c>
      <c r="F62" s="33">
        <f t="shared" si="9"/>
        <v>3024.1</v>
      </c>
      <c r="G62" s="30">
        <v>0</v>
      </c>
      <c r="H62" s="33">
        <f t="shared" si="10"/>
        <v>0</v>
      </c>
      <c r="I62" s="30">
        <v>0</v>
      </c>
      <c r="J62" s="33">
        <f t="shared" si="11"/>
        <v>0</v>
      </c>
      <c r="K62" s="30">
        <f t="shared" si="12"/>
        <v>3024.1</v>
      </c>
      <c r="L62" s="33">
        <f t="shared" si="12"/>
        <v>3024.1</v>
      </c>
      <c r="M62" s="27" t="s">
        <v>50</v>
      </c>
      <c r="N62" s="2" t="s">
        <v>105</v>
      </c>
      <c r="O62" s="2" t="s">
        <v>308</v>
      </c>
      <c r="P62" s="2" t="s">
        <v>62</v>
      </c>
      <c r="Q62" s="2" t="s">
        <v>62</v>
      </c>
      <c r="R62" s="2" t="s">
        <v>62</v>
      </c>
      <c r="S62" s="3">
        <v>1</v>
      </c>
      <c r="T62" s="3">
        <v>0</v>
      </c>
      <c r="U62" s="3">
        <v>0.03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" t="s">
        <v>50</v>
      </c>
      <c r="AW62" s="2" t="s">
        <v>403</v>
      </c>
      <c r="AX62" s="2" t="s">
        <v>50</v>
      </c>
      <c r="AY62" s="2" t="s">
        <v>50</v>
      </c>
      <c r="AZ62" s="2" t="s">
        <v>50</v>
      </c>
    </row>
    <row r="63" spans="1:52" ht="30" customHeight="1">
      <c r="A63" s="27" t="s">
        <v>322</v>
      </c>
      <c r="B63" s="27" t="s">
        <v>50</v>
      </c>
      <c r="C63" s="27" t="s">
        <v>50</v>
      </c>
      <c r="D63" s="28"/>
      <c r="E63" s="30"/>
      <c r="F63" s="33">
        <f>TRUNC(SUMIF(N56:N62, N55, F56:F62),0)</f>
        <v>40977</v>
      </c>
      <c r="G63" s="30"/>
      <c r="H63" s="33">
        <f>TRUNC(SUMIF(N56:N62, N55, H56:H62),0)</f>
        <v>100805</v>
      </c>
      <c r="I63" s="30"/>
      <c r="J63" s="33">
        <f>TRUNC(SUMIF(N56:N62, N55, J56:J62),0)</f>
        <v>0</v>
      </c>
      <c r="K63" s="30"/>
      <c r="L63" s="33">
        <f>F63+H63+J63</f>
        <v>141782</v>
      </c>
      <c r="M63" s="27" t="s">
        <v>50</v>
      </c>
      <c r="N63" s="2" t="s">
        <v>142</v>
      </c>
      <c r="O63" s="2" t="s">
        <v>142</v>
      </c>
      <c r="P63" s="2" t="s">
        <v>50</v>
      </c>
      <c r="Q63" s="2" t="s">
        <v>50</v>
      </c>
      <c r="R63" s="2" t="s">
        <v>50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" t="s">
        <v>50</v>
      </c>
      <c r="AW63" s="2" t="s">
        <v>50</v>
      </c>
      <c r="AX63" s="2" t="s">
        <v>50</v>
      </c>
      <c r="AY63" s="2" t="s">
        <v>50</v>
      </c>
      <c r="AZ63" s="2" t="s">
        <v>50</v>
      </c>
    </row>
    <row r="64" spans="1:52" ht="30" customHeight="1">
      <c r="A64" s="28"/>
      <c r="B64" s="28"/>
      <c r="C64" s="28"/>
      <c r="D64" s="28"/>
      <c r="E64" s="30"/>
      <c r="F64" s="33"/>
      <c r="G64" s="30"/>
      <c r="H64" s="33"/>
      <c r="I64" s="30"/>
      <c r="J64" s="33"/>
      <c r="K64" s="30"/>
      <c r="L64" s="33"/>
      <c r="M64" s="28"/>
    </row>
    <row r="65" spans="1:52" ht="30" customHeight="1">
      <c r="A65" s="24" t="s">
        <v>404</v>
      </c>
      <c r="B65" s="25"/>
      <c r="C65" s="25"/>
      <c r="D65" s="25"/>
      <c r="E65" s="29"/>
      <c r="F65" s="32"/>
      <c r="G65" s="29"/>
      <c r="H65" s="32"/>
      <c r="I65" s="29"/>
      <c r="J65" s="32"/>
      <c r="K65" s="29"/>
      <c r="L65" s="32"/>
      <c r="M65" s="26"/>
      <c r="N65" s="1" t="s">
        <v>110</v>
      </c>
    </row>
    <row r="66" spans="1:52" ht="30" customHeight="1">
      <c r="A66" s="27" t="s">
        <v>112</v>
      </c>
      <c r="B66" s="27" t="s">
        <v>113</v>
      </c>
      <c r="C66" s="27" t="s">
        <v>114</v>
      </c>
      <c r="D66" s="28">
        <v>0.82599999999999996</v>
      </c>
      <c r="E66" s="30">
        <f>중기단가목록!E4</f>
        <v>255</v>
      </c>
      <c r="F66" s="33">
        <f t="shared" ref="F66:F73" si="13">TRUNC(E66*D66,1)</f>
        <v>210.6</v>
      </c>
      <c r="G66" s="30">
        <f>중기단가목록!F4</f>
        <v>4342</v>
      </c>
      <c r="H66" s="33">
        <f t="shared" ref="H66:H73" si="14">TRUNC(G66*D66,1)</f>
        <v>3586.4</v>
      </c>
      <c r="I66" s="30">
        <f>중기단가목록!G4</f>
        <v>352</v>
      </c>
      <c r="J66" s="33">
        <f t="shared" ref="J66:J73" si="15">TRUNC(I66*D66,1)</f>
        <v>290.7</v>
      </c>
      <c r="K66" s="30">
        <f t="shared" ref="K66:L73" si="16">TRUNC(E66+G66+I66,1)</f>
        <v>4949</v>
      </c>
      <c r="L66" s="33">
        <f t="shared" si="16"/>
        <v>4087.7</v>
      </c>
      <c r="M66" s="27" t="s">
        <v>115</v>
      </c>
      <c r="N66" s="2" t="s">
        <v>110</v>
      </c>
      <c r="O66" s="2" t="s">
        <v>116</v>
      </c>
      <c r="P66" s="2" t="s">
        <v>62</v>
      </c>
      <c r="Q66" s="2" t="s">
        <v>61</v>
      </c>
      <c r="R66" s="2" t="s">
        <v>62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" t="s">
        <v>50</v>
      </c>
      <c r="AW66" s="2" t="s">
        <v>406</v>
      </c>
      <c r="AX66" s="2" t="s">
        <v>50</v>
      </c>
      <c r="AY66" s="2" t="s">
        <v>50</v>
      </c>
      <c r="AZ66" s="2" t="s">
        <v>50</v>
      </c>
    </row>
    <row r="67" spans="1:52" ht="30" customHeight="1">
      <c r="A67" s="27" t="s">
        <v>118</v>
      </c>
      <c r="B67" s="27" t="s">
        <v>119</v>
      </c>
      <c r="C67" s="27" t="s">
        <v>114</v>
      </c>
      <c r="D67" s="28">
        <v>0.625</v>
      </c>
      <c r="E67" s="30">
        <f>중기단가목록!E5</f>
        <v>350</v>
      </c>
      <c r="F67" s="33">
        <f t="shared" si="13"/>
        <v>218.7</v>
      </c>
      <c r="G67" s="30">
        <f>중기단가목록!F5</f>
        <v>6690</v>
      </c>
      <c r="H67" s="33">
        <f t="shared" si="14"/>
        <v>4181.2</v>
      </c>
      <c r="I67" s="30">
        <f>중기단가목록!G5</f>
        <v>315</v>
      </c>
      <c r="J67" s="33">
        <f t="shared" si="15"/>
        <v>196.8</v>
      </c>
      <c r="K67" s="30">
        <f t="shared" si="16"/>
        <v>7355</v>
      </c>
      <c r="L67" s="33">
        <f t="shared" si="16"/>
        <v>4596.7</v>
      </c>
      <c r="M67" s="27" t="s">
        <v>120</v>
      </c>
      <c r="N67" s="2" t="s">
        <v>110</v>
      </c>
      <c r="O67" s="2" t="s">
        <v>121</v>
      </c>
      <c r="P67" s="2" t="s">
        <v>62</v>
      </c>
      <c r="Q67" s="2" t="s">
        <v>61</v>
      </c>
      <c r="R67" s="2" t="s">
        <v>62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" t="s">
        <v>50</v>
      </c>
      <c r="AW67" s="2" t="s">
        <v>407</v>
      </c>
      <c r="AX67" s="2" t="s">
        <v>50</v>
      </c>
      <c r="AY67" s="2" t="s">
        <v>50</v>
      </c>
      <c r="AZ67" s="2" t="s">
        <v>50</v>
      </c>
    </row>
    <row r="68" spans="1:52" ht="30" customHeight="1">
      <c r="A68" s="27" t="s">
        <v>408</v>
      </c>
      <c r="B68" s="27" t="s">
        <v>108</v>
      </c>
      <c r="C68" s="27" t="s">
        <v>372</v>
      </c>
      <c r="D68" s="28">
        <v>1</v>
      </c>
      <c r="E68" s="30">
        <f>단가대비표!O16</f>
        <v>130000</v>
      </c>
      <c r="F68" s="33">
        <f t="shared" si="13"/>
        <v>130000</v>
      </c>
      <c r="G68" s="30">
        <f>단가대비표!P16</f>
        <v>0</v>
      </c>
      <c r="H68" s="33">
        <f t="shared" si="14"/>
        <v>0</v>
      </c>
      <c r="I68" s="30">
        <f>단가대비표!V16</f>
        <v>0</v>
      </c>
      <c r="J68" s="33">
        <f t="shared" si="15"/>
        <v>0</v>
      </c>
      <c r="K68" s="30">
        <f t="shared" si="16"/>
        <v>130000</v>
      </c>
      <c r="L68" s="33">
        <f t="shared" si="16"/>
        <v>130000</v>
      </c>
      <c r="M68" s="27" t="s">
        <v>50</v>
      </c>
      <c r="N68" s="2" t="s">
        <v>110</v>
      </c>
      <c r="O68" s="2" t="s">
        <v>409</v>
      </c>
      <c r="P68" s="2" t="s">
        <v>62</v>
      </c>
      <c r="Q68" s="2" t="s">
        <v>62</v>
      </c>
      <c r="R68" s="2" t="s">
        <v>61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" t="s">
        <v>50</v>
      </c>
      <c r="AW68" s="2" t="s">
        <v>410</v>
      </c>
      <c r="AX68" s="2" t="s">
        <v>50</v>
      </c>
      <c r="AY68" s="2" t="s">
        <v>50</v>
      </c>
      <c r="AZ68" s="2" t="s">
        <v>50</v>
      </c>
    </row>
    <row r="69" spans="1:52" ht="30" customHeight="1">
      <c r="A69" s="27" t="s">
        <v>411</v>
      </c>
      <c r="B69" s="27" t="s">
        <v>412</v>
      </c>
      <c r="C69" s="27" t="s">
        <v>372</v>
      </c>
      <c r="D69" s="28">
        <v>1</v>
      </c>
      <c r="E69" s="30">
        <f>단가대비표!O17</f>
        <v>430000</v>
      </c>
      <c r="F69" s="33">
        <f t="shared" si="13"/>
        <v>430000</v>
      </c>
      <c r="G69" s="30">
        <f>단가대비표!P17</f>
        <v>0</v>
      </c>
      <c r="H69" s="33">
        <f t="shared" si="14"/>
        <v>0</v>
      </c>
      <c r="I69" s="30">
        <f>단가대비표!V17</f>
        <v>0</v>
      </c>
      <c r="J69" s="33">
        <f t="shared" si="15"/>
        <v>0</v>
      </c>
      <c r="K69" s="30">
        <f t="shared" si="16"/>
        <v>430000</v>
      </c>
      <c r="L69" s="33">
        <f t="shared" si="16"/>
        <v>430000</v>
      </c>
      <c r="M69" s="27" t="s">
        <v>50</v>
      </c>
      <c r="N69" s="2" t="s">
        <v>110</v>
      </c>
      <c r="O69" s="2" t="s">
        <v>413</v>
      </c>
      <c r="P69" s="2" t="s">
        <v>62</v>
      </c>
      <c r="Q69" s="2" t="s">
        <v>62</v>
      </c>
      <c r="R69" s="2" t="s">
        <v>61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2" t="s">
        <v>50</v>
      </c>
      <c r="AW69" s="2" t="s">
        <v>414</v>
      </c>
      <c r="AX69" s="2" t="s">
        <v>50</v>
      </c>
      <c r="AY69" s="2" t="s">
        <v>50</v>
      </c>
      <c r="AZ69" s="2" t="s">
        <v>50</v>
      </c>
    </row>
    <row r="70" spans="1:52" ht="30" customHeight="1">
      <c r="A70" s="27" t="s">
        <v>415</v>
      </c>
      <c r="B70" s="27" t="s">
        <v>314</v>
      </c>
      <c r="C70" s="27" t="s">
        <v>315</v>
      </c>
      <c r="D70" s="28">
        <f>공량산출근거서_일위대가!K37</f>
        <v>0.28000000000000003</v>
      </c>
      <c r="E70" s="30">
        <f>단가대비표!O41</f>
        <v>0</v>
      </c>
      <c r="F70" s="33">
        <f t="shared" si="13"/>
        <v>0</v>
      </c>
      <c r="G70" s="30">
        <f>단가대비표!P41</f>
        <v>218316</v>
      </c>
      <c r="H70" s="33">
        <f t="shared" si="14"/>
        <v>61128.4</v>
      </c>
      <c r="I70" s="30">
        <f>단가대비표!V41</f>
        <v>0</v>
      </c>
      <c r="J70" s="33">
        <f t="shared" si="15"/>
        <v>0</v>
      </c>
      <c r="K70" s="30">
        <f t="shared" si="16"/>
        <v>218316</v>
      </c>
      <c r="L70" s="33">
        <f t="shared" si="16"/>
        <v>61128.4</v>
      </c>
      <c r="M70" s="27" t="s">
        <v>50</v>
      </c>
      <c r="N70" s="2" t="s">
        <v>110</v>
      </c>
      <c r="O70" s="2" t="s">
        <v>416</v>
      </c>
      <c r="P70" s="2" t="s">
        <v>62</v>
      </c>
      <c r="Q70" s="2" t="s">
        <v>62</v>
      </c>
      <c r="R70" s="2" t="s">
        <v>61</v>
      </c>
      <c r="S70" s="3"/>
      <c r="T70" s="3"/>
      <c r="U70" s="3"/>
      <c r="V70" s="3">
        <v>1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2" t="s">
        <v>50</v>
      </c>
      <c r="AW70" s="2" t="s">
        <v>417</v>
      </c>
      <c r="AX70" s="2" t="s">
        <v>50</v>
      </c>
      <c r="AY70" s="2" t="s">
        <v>50</v>
      </c>
      <c r="AZ70" s="2" t="s">
        <v>50</v>
      </c>
    </row>
    <row r="71" spans="1:52" ht="30" customHeight="1">
      <c r="A71" s="27" t="s">
        <v>418</v>
      </c>
      <c r="B71" s="27" t="s">
        <v>314</v>
      </c>
      <c r="C71" s="27" t="s">
        <v>315</v>
      </c>
      <c r="D71" s="28">
        <f>공량산출근거서_일위대가!K38</f>
        <v>1.33</v>
      </c>
      <c r="E71" s="30">
        <f>단가대비표!O43</f>
        <v>0</v>
      </c>
      <c r="F71" s="33">
        <f t="shared" si="13"/>
        <v>0</v>
      </c>
      <c r="G71" s="30">
        <f>단가대비표!P43</f>
        <v>228717</v>
      </c>
      <c r="H71" s="33">
        <f t="shared" si="14"/>
        <v>304193.59999999998</v>
      </c>
      <c r="I71" s="30">
        <f>단가대비표!V43</f>
        <v>0</v>
      </c>
      <c r="J71" s="33">
        <f t="shared" si="15"/>
        <v>0</v>
      </c>
      <c r="K71" s="30">
        <f t="shared" si="16"/>
        <v>228717</v>
      </c>
      <c r="L71" s="33">
        <f t="shared" si="16"/>
        <v>304193.59999999998</v>
      </c>
      <c r="M71" s="27" t="s">
        <v>50</v>
      </c>
      <c r="N71" s="2" t="s">
        <v>110</v>
      </c>
      <c r="O71" s="2" t="s">
        <v>419</v>
      </c>
      <c r="P71" s="2" t="s">
        <v>62</v>
      </c>
      <c r="Q71" s="2" t="s">
        <v>62</v>
      </c>
      <c r="R71" s="2" t="s">
        <v>61</v>
      </c>
      <c r="S71" s="3"/>
      <c r="T71" s="3"/>
      <c r="U71" s="3"/>
      <c r="V71" s="3">
        <v>1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2" t="s">
        <v>50</v>
      </c>
      <c r="AW71" s="2" t="s">
        <v>420</v>
      </c>
      <c r="AX71" s="2" t="s">
        <v>50</v>
      </c>
      <c r="AY71" s="2" t="s">
        <v>50</v>
      </c>
      <c r="AZ71" s="2" t="s">
        <v>50</v>
      </c>
    </row>
    <row r="72" spans="1:52" ht="30" customHeight="1">
      <c r="A72" s="27" t="s">
        <v>421</v>
      </c>
      <c r="B72" s="27" t="s">
        <v>314</v>
      </c>
      <c r="C72" s="27" t="s">
        <v>315</v>
      </c>
      <c r="D72" s="28">
        <f>공량산출근거서_일위대가!K39</f>
        <v>0.03</v>
      </c>
      <c r="E72" s="30">
        <f>단가대비표!O44</f>
        <v>0</v>
      </c>
      <c r="F72" s="33">
        <f t="shared" si="13"/>
        <v>0</v>
      </c>
      <c r="G72" s="30">
        <f>단가대비표!P44</f>
        <v>212390</v>
      </c>
      <c r="H72" s="33">
        <f t="shared" si="14"/>
        <v>6371.7</v>
      </c>
      <c r="I72" s="30">
        <f>단가대비표!V44</f>
        <v>0</v>
      </c>
      <c r="J72" s="33">
        <f t="shared" si="15"/>
        <v>0</v>
      </c>
      <c r="K72" s="30">
        <f t="shared" si="16"/>
        <v>212390</v>
      </c>
      <c r="L72" s="33">
        <f t="shared" si="16"/>
        <v>6371.7</v>
      </c>
      <c r="M72" s="27" t="s">
        <v>50</v>
      </c>
      <c r="N72" s="2" t="s">
        <v>110</v>
      </c>
      <c r="O72" s="2" t="s">
        <v>422</v>
      </c>
      <c r="P72" s="2" t="s">
        <v>62</v>
      </c>
      <c r="Q72" s="2" t="s">
        <v>62</v>
      </c>
      <c r="R72" s="2" t="s">
        <v>61</v>
      </c>
      <c r="S72" s="3"/>
      <c r="T72" s="3"/>
      <c r="U72" s="3"/>
      <c r="V72" s="3">
        <v>1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2" t="s">
        <v>50</v>
      </c>
      <c r="AW72" s="2" t="s">
        <v>423</v>
      </c>
      <c r="AX72" s="2" t="s">
        <v>50</v>
      </c>
      <c r="AY72" s="2" t="s">
        <v>50</v>
      </c>
      <c r="AZ72" s="2" t="s">
        <v>50</v>
      </c>
    </row>
    <row r="73" spans="1:52" ht="30" customHeight="1">
      <c r="A73" s="27" t="s">
        <v>318</v>
      </c>
      <c r="B73" s="27" t="s">
        <v>319</v>
      </c>
      <c r="C73" s="27" t="s">
        <v>262</v>
      </c>
      <c r="D73" s="28">
        <v>1</v>
      </c>
      <c r="E73" s="30">
        <f>TRUNC(SUMIF(V66:V73, RIGHTB(O73, 1), H66:H73)*U73, 2)</f>
        <v>11150.81</v>
      </c>
      <c r="F73" s="33">
        <f t="shared" si="13"/>
        <v>11150.8</v>
      </c>
      <c r="G73" s="30">
        <v>0</v>
      </c>
      <c r="H73" s="33">
        <f t="shared" si="14"/>
        <v>0</v>
      </c>
      <c r="I73" s="30">
        <v>0</v>
      </c>
      <c r="J73" s="33">
        <f t="shared" si="15"/>
        <v>0</v>
      </c>
      <c r="K73" s="30">
        <f t="shared" si="16"/>
        <v>11150.8</v>
      </c>
      <c r="L73" s="33">
        <f t="shared" si="16"/>
        <v>11150.8</v>
      </c>
      <c r="M73" s="27" t="s">
        <v>50</v>
      </c>
      <c r="N73" s="2" t="s">
        <v>110</v>
      </c>
      <c r="O73" s="2" t="s">
        <v>308</v>
      </c>
      <c r="P73" s="2" t="s">
        <v>62</v>
      </c>
      <c r="Q73" s="2" t="s">
        <v>62</v>
      </c>
      <c r="R73" s="2" t="s">
        <v>62</v>
      </c>
      <c r="S73" s="3">
        <v>1</v>
      </c>
      <c r="T73" s="3">
        <v>0</v>
      </c>
      <c r="U73" s="3">
        <v>0.03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2" t="s">
        <v>50</v>
      </c>
      <c r="AW73" s="2" t="s">
        <v>424</v>
      </c>
      <c r="AX73" s="2" t="s">
        <v>50</v>
      </c>
      <c r="AY73" s="2" t="s">
        <v>50</v>
      </c>
      <c r="AZ73" s="2" t="s">
        <v>50</v>
      </c>
    </row>
    <row r="74" spans="1:52" ht="30" customHeight="1">
      <c r="A74" s="27" t="s">
        <v>322</v>
      </c>
      <c r="B74" s="27" t="s">
        <v>50</v>
      </c>
      <c r="C74" s="27" t="s">
        <v>50</v>
      </c>
      <c r="D74" s="28"/>
      <c r="E74" s="30"/>
      <c r="F74" s="33">
        <f>TRUNC(SUMIF(N66:N73, N65, F66:F73),0)</f>
        <v>571580</v>
      </c>
      <c r="G74" s="30"/>
      <c r="H74" s="33">
        <f>TRUNC(SUMIF(N66:N73, N65, H66:H73),0)</f>
        <v>379461</v>
      </c>
      <c r="I74" s="30"/>
      <c r="J74" s="33">
        <f>TRUNC(SUMIF(N66:N73, N65, J66:J73),0)</f>
        <v>487</v>
      </c>
      <c r="K74" s="30"/>
      <c r="L74" s="33">
        <f>F74+H74+J74</f>
        <v>951528</v>
      </c>
      <c r="M74" s="27" t="s">
        <v>50</v>
      </c>
      <c r="N74" s="2" t="s">
        <v>142</v>
      </c>
      <c r="O74" s="2" t="s">
        <v>142</v>
      </c>
      <c r="P74" s="2" t="s">
        <v>50</v>
      </c>
      <c r="Q74" s="2" t="s">
        <v>50</v>
      </c>
      <c r="R74" s="2" t="s">
        <v>50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2" t="s">
        <v>50</v>
      </c>
      <c r="AW74" s="2" t="s">
        <v>50</v>
      </c>
      <c r="AX74" s="2" t="s">
        <v>50</v>
      </c>
      <c r="AY74" s="2" t="s">
        <v>50</v>
      </c>
      <c r="AZ74" s="2" t="s">
        <v>50</v>
      </c>
    </row>
    <row r="75" spans="1:52" ht="30" customHeight="1">
      <c r="A75" s="28"/>
      <c r="B75" s="28"/>
      <c r="C75" s="28"/>
      <c r="D75" s="28"/>
      <c r="E75" s="30"/>
      <c r="F75" s="33"/>
      <c r="G75" s="30"/>
      <c r="H75" s="33"/>
      <c r="I75" s="30"/>
      <c r="J75" s="33"/>
      <c r="K75" s="30"/>
      <c r="L75" s="33"/>
      <c r="M75" s="28"/>
    </row>
    <row r="76" spans="1:52" ht="30" customHeight="1">
      <c r="A76" s="24" t="s">
        <v>425</v>
      </c>
      <c r="B76" s="25"/>
      <c r="C76" s="25"/>
      <c r="D76" s="25"/>
      <c r="E76" s="29"/>
      <c r="F76" s="32"/>
      <c r="G76" s="29"/>
      <c r="H76" s="32"/>
      <c r="I76" s="29"/>
      <c r="J76" s="32"/>
      <c r="K76" s="29"/>
      <c r="L76" s="32"/>
      <c r="M76" s="26"/>
      <c r="N76" s="1" t="s">
        <v>126</v>
      </c>
    </row>
    <row r="77" spans="1:52" ht="30" customHeight="1">
      <c r="A77" s="27" t="s">
        <v>123</v>
      </c>
      <c r="B77" s="27" t="s">
        <v>50</v>
      </c>
      <c r="C77" s="27" t="s">
        <v>124</v>
      </c>
      <c r="D77" s="28">
        <v>1</v>
      </c>
      <c r="E77" s="30">
        <f>단가대비표!O36</f>
        <v>0</v>
      </c>
      <c r="F77" s="33">
        <f>TRUNC(E77*D77,1)</f>
        <v>0</v>
      </c>
      <c r="G77" s="30">
        <f>단가대비표!P36</f>
        <v>0</v>
      </c>
      <c r="H77" s="33">
        <f>TRUNC(G77*D77,1)</f>
        <v>0</v>
      </c>
      <c r="I77" s="30">
        <f>단가대비표!V36</f>
        <v>0</v>
      </c>
      <c r="J77" s="33">
        <f>TRUNC(I77*D77,1)</f>
        <v>0</v>
      </c>
      <c r="K77" s="30">
        <f t="shared" ref="K77:L80" si="17">TRUNC(E77+G77+I77,1)</f>
        <v>0</v>
      </c>
      <c r="L77" s="33">
        <f t="shared" si="17"/>
        <v>0</v>
      </c>
      <c r="M77" s="27" t="s">
        <v>398</v>
      </c>
      <c r="N77" s="2" t="s">
        <v>126</v>
      </c>
      <c r="O77" s="2" t="s">
        <v>427</v>
      </c>
      <c r="P77" s="2" t="s">
        <v>62</v>
      </c>
      <c r="Q77" s="2" t="s">
        <v>62</v>
      </c>
      <c r="R77" s="2" t="s">
        <v>61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2" t="s">
        <v>50</v>
      </c>
      <c r="AW77" s="2" t="s">
        <v>428</v>
      </c>
      <c r="AX77" s="2" t="s">
        <v>50</v>
      </c>
      <c r="AY77" s="2" t="s">
        <v>50</v>
      </c>
      <c r="AZ77" s="2" t="s">
        <v>50</v>
      </c>
    </row>
    <row r="78" spans="1:52" ht="30" customHeight="1">
      <c r="A78" s="27" t="s">
        <v>330</v>
      </c>
      <c r="B78" s="27" t="s">
        <v>314</v>
      </c>
      <c r="C78" s="27" t="s">
        <v>315</v>
      </c>
      <c r="D78" s="28">
        <f>공량산출근거서_일위대가!K43</f>
        <v>6.0000000000000001E-3</v>
      </c>
      <c r="E78" s="30">
        <f>단가대비표!O42</f>
        <v>0</v>
      </c>
      <c r="F78" s="33">
        <f>TRUNC(E78*D78,1)</f>
        <v>0</v>
      </c>
      <c r="G78" s="30">
        <f>단가대비표!P42</f>
        <v>172698</v>
      </c>
      <c r="H78" s="33">
        <f>TRUNC(G78*D78,1)</f>
        <v>1036.0999999999999</v>
      </c>
      <c r="I78" s="30">
        <f>단가대비표!V42</f>
        <v>0</v>
      </c>
      <c r="J78" s="33">
        <f>TRUNC(I78*D78,1)</f>
        <v>0</v>
      </c>
      <c r="K78" s="30">
        <f t="shared" si="17"/>
        <v>172698</v>
      </c>
      <c r="L78" s="33">
        <f t="shared" si="17"/>
        <v>1036.0999999999999</v>
      </c>
      <c r="M78" s="27" t="s">
        <v>50</v>
      </c>
      <c r="N78" s="2" t="s">
        <v>126</v>
      </c>
      <c r="O78" s="2" t="s">
        <v>331</v>
      </c>
      <c r="P78" s="2" t="s">
        <v>62</v>
      </c>
      <c r="Q78" s="2" t="s">
        <v>62</v>
      </c>
      <c r="R78" s="2" t="s">
        <v>61</v>
      </c>
      <c r="S78" s="3"/>
      <c r="T78" s="3"/>
      <c r="U78" s="3"/>
      <c r="V78" s="3">
        <v>1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2" t="s">
        <v>50</v>
      </c>
      <c r="AW78" s="2" t="s">
        <v>429</v>
      </c>
      <c r="AX78" s="2" t="s">
        <v>50</v>
      </c>
      <c r="AY78" s="2" t="s">
        <v>50</v>
      </c>
      <c r="AZ78" s="2" t="s">
        <v>50</v>
      </c>
    </row>
    <row r="79" spans="1:52" ht="30" customHeight="1">
      <c r="A79" s="27" t="s">
        <v>418</v>
      </c>
      <c r="B79" s="27" t="s">
        <v>314</v>
      </c>
      <c r="C79" s="27" t="s">
        <v>315</v>
      </c>
      <c r="D79" s="28">
        <f>공량산출근거서_일위대가!K44</f>
        <v>3.0000000000000001E-3</v>
      </c>
      <c r="E79" s="30">
        <f>단가대비표!O43</f>
        <v>0</v>
      </c>
      <c r="F79" s="33">
        <f>TRUNC(E79*D79,1)</f>
        <v>0</v>
      </c>
      <c r="G79" s="30">
        <f>단가대비표!P43</f>
        <v>228717</v>
      </c>
      <c r="H79" s="33">
        <f>TRUNC(G79*D79,1)</f>
        <v>686.1</v>
      </c>
      <c r="I79" s="30">
        <f>단가대비표!V43</f>
        <v>0</v>
      </c>
      <c r="J79" s="33">
        <f>TRUNC(I79*D79,1)</f>
        <v>0</v>
      </c>
      <c r="K79" s="30">
        <f t="shared" si="17"/>
        <v>228717</v>
      </c>
      <c r="L79" s="33">
        <f t="shared" si="17"/>
        <v>686.1</v>
      </c>
      <c r="M79" s="27" t="s">
        <v>50</v>
      </c>
      <c r="N79" s="2" t="s">
        <v>126</v>
      </c>
      <c r="O79" s="2" t="s">
        <v>419</v>
      </c>
      <c r="P79" s="2" t="s">
        <v>62</v>
      </c>
      <c r="Q79" s="2" t="s">
        <v>62</v>
      </c>
      <c r="R79" s="2" t="s">
        <v>61</v>
      </c>
      <c r="S79" s="3"/>
      <c r="T79" s="3"/>
      <c r="U79" s="3"/>
      <c r="V79" s="3">
        <v>1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2" t="s">
        <v>50</v>
      </c>
      <c r="AW79" s="2" t="s">
        <v>430</v>
      </c>
      <c r="AX79" s="2" t="s">
        <v>50</v>
      </c>
      <c r="AY79" s="2" t="s">
        <v>50</v>
      </c>
      <c r="AZ79" s="2" t="s">
        <v>50</v>
      </c>
    </row>
    <row r="80" spans="1:52" ht="30" customHeight="1">
      <c r="A80" s="27" t="s">
        <v>318</v>
      </c>
      <c r="B80" s="27" t="s">
        <v>319</v>
      </c>
      <c r="C80" s="27" t="s">
        <v>262</v>
      </c>
      <c r="D80" s="28">
        <v>1</v>
      </c>
      <c r="E80" s="30">
        <f>TRUNC(SUMIF(V77:V80, RIGHTB(O80, 1), H77:H80)*U80, 2)</f>
        <v>51.66</v>
      </c>
      <c r="F80" s="33">
        <f>TRUNC(E80*D80,1)</f>
        <v>51.6</v>
      </c>
      <c r="G80" s="30">
        <v>0</v>
      </c>
      <c r="H80" s="33">
        <f>TRUNC(G80*D80,1)</f>
        <v>0</v>
      </c>
      <c r="I80" s="30">
        <v>0</v>
      </c>
      <c r="J80" s="33">
        <f>TRUNC(I80*D80,1)</f>
        <v>0</v>
      </c>
      <c r="K80" s="30">
        <f t="shared" si="17"/>
        <v>51.6</v>
      </c>
      <c r="L80" s="33">
        <f t="shared" si="17"/>
        <v>51.6</v>
      </c>
      <c r="M80" s="27" t="s">
        <v>50</v>
      </c>
      <c r="N80" s="2" t="s">
        <v>126</v>
      </c>
      <c r="O80" s="2" t="s">
        <v>308</v>
      </c>
      <c r="P80" s="2" t="s">
        <v>62</v>
      </c>
      <c r="Q80" s="2" t="s">
        <v>62</v>
      </c>
      <c r="R80" s="2" t="s">
        <v>62</v>
      </c>
      <c r="S80" s="3">
        <v>1</v>
      </c>
      <c r="T80" s="3">
        <v>0</v>
      </c>
      <c r="U80" s="3">
        <v>0.03</v>
      </c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2" t="s">
        <v>50</v>
      </c>
      <c r="AW80" s="2" t="s">
        <v>431</v>
      </c>
      <c r="AX80" s="2" t="s">
        <v>50</v>
      </c>
      <c r="AY80" s="2" t="s">
        <v>50</v>
      </c>
      <c r="AZ80" s="2" t="s">
        <v>50</v>
      </c>
    </row>
    <row r="81" spans="1:52" ht="30" customHeight="1">
      <c r="A81" s="27" t="s">
        <v>322</v>
      </c>
      <c r="B81" s="27" t="s">
        <v>50</v>
      </c>
      <c r="C81" s="27" t="s">
        <v>50</v>
      </c>
      <c r="D81" s="28"/>
      <c r="E81" s="30"/>
      <c r="F81" s="33">
        <f>TRUNC(SUMIF(N77:N80, N76, F77:F80),0)</f>
        <v>51</v>
      </c>
      <c r="G81" s="30"/>
      <c r="H81" s="33">
        <f>TRUNC(SUMIF(N77:N80, N76, H77:H80),0)</f>
        <v>1722</v>
      </c>
      <c r="I81" s="30"/>
      <c r="J81" s="33">
        <f>TRUNC(SUMIF(N77:N80, N76, J77:J80),0)</f>
        <v>0</v>
      </c>
      <c r="K81" s="30"/>
      <c r="L81" s="33">
        <f>F81+H81+J81</f>
        <v>1773</v>
      </c>
      <c r="M81" s="27" t="s">
        <v>50</v>
      </c>
      <c r="N81" s="2" t="s">
        <v>142</v>
      </c>
      <c r="O81" s="2" t="s">
        <v>142</v>
      </c>
      <c r="P81" s="2" t="s">
        <v>50</v>
      </c>
      <c r="Q81" s="2" t="s">
        <v>50</v>
      </c>
      <c r="R81" s="2" t="s">
        <v>50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2" t="s">
        <v>50</v>
      </c>
      <c r="AW81" s="2" t="s">
        <v>50</v>
      </c>
      <c r="AX81" s="2" t="s">
        <v>50</v>
      </c>
      <c r="AY81" s="2" t="s">
        <v>50</v>
      </c>
      <c r="AZ81" s="2" t="s">
        <v>50</v>
      </c>
    </row>
    <row r="82" spans="1:52" ht="30" customHeight="1">
      <c r="A82" s="28"/>
      <c r="B82" s="28"/>
      <c r="C82" s="28"/>
      <c r="D82" s="28"/>
      <c r="E82" s="30"/>
      <c r="F82" s="33"/>
      <c r="G82" s="30"/>
      <c r="H82" s="33"/>
      <c r="I82" s="30"/>
      <c r="J82" s="33"/>
      <c r="K82" s="30"/>
      <c r="L82" s="33"/>
      <c r="M82" s="28"/>
    </row>
    <row r="83" spans="1:52" ht="30" customHeight="1">
      <c r="A83" s="24" t="s">
        <v>432</v>
      </c>
      <c r="B83" s="25"/>
      <c r="C83" s="25"/>
      <c r="D83" s="25"/>
      <c r="E83" s="29"/>
      <c r="F83" s="32"/>
      <c r="G83" s="29"/>
      <c r="H83" s="32"/>
      <c r="I83" s="29"/>
      <c r="J83" s="32"/>
      <c r="K83" s="29"/>
      <c r="L83" s="32"/>
      <c r="M83" s="26"/>
      <c r="N83" s="1" t="s">
        <v>131</v>
      </c>
    </row>
    <row r="84" spans="1:52" ht="30" customHeight="1">
      <c r="A84" s="27" t="s">
        <v>433</v>
      </c>
      <c r="B84" s="27" t="s">
        <v>434</v>
      </c>
      <c r="C84" s="27" t="s">
        <v>124</v>
      </c>
      <c r="D84" s="28">
        <v>0.01</v>
      </c>
      <c r="E84" s="30">
        <f>단가대비표!O37</f>
        <v>0</v>
      </c>
      <c r="F84" s="33">
        <f>TRUNC(E84*D84,1)</f>
        <v>0</v>
      </c>
      <c r="G84" s="30">
        <f>단가대비표!P37</f>
        <v>0</v>
      </c>
      <c r="H84" s="33">
        <f>TRUNC(G84*D84,1)</f>
        <v>0</v>
      </c>
      <c r="I84" s="30">
        <f>단가대비표!V37</f>
        <v>0</v>
      </c>
      <c r="J84" s="33">
        <f>TRUNC(I84*D84,1)</f>
        <v>0</v>
      </c>
      <c r="K84" s="30">
        <f t="shared" ref="K84:L88" si="18">TRUNC(E84+G84+I84,1)</f>
        <v>0</v>
      </c>
      <c r="L84" s="33">
        <f t="shared" si="18"/>
        <v>0</v>
      </c>
      <c r="M84" s="27" t="s">
        <v>435</v>
      </c>
      <c r="N84" s="2" t="s">
        <v>131</v>
      </c>
      <c r="O84" s="2" t="s">
        <v>436</v>
      </c>
      <c r="P84" s="2" t="s">
        <v>62</v>
      </c>
      <c r="Q84" s="2" t="s">
        <v>62</v>
      </c>
      <c r="R84" s="2" t="s">
        <v>61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2" t="s">
        <v>50</v>
      </c>
      <c r="AW84" s="2" t="s">
        <v>437</v>
      </c>
      <c r="AX84" s="2" t="s">
        <v>50</v>
      </c>
      <c r="AY84" s="2" t="s">
        <v>50</v>
      </c>
      <c r="AZ84" s="2" t="s">
        <v>50</v>
      </c>
    </row>
    <row r="85" spans="1:52" ht="30" customHeight="1">
      <c r="A85" s="27" t="s">
        <v>438</v>
      </c>
      <c r="B85" s="27" t="s">
        <v>439</v>
      </c>
      <c r="C85" s="27" t="s">
        <v>440</v>
      </c>
      <c r="D85" s="28">
        <v>4.3999999999999997E-2</v>
      </c>
      <c r="E85" s="30">
        <f>단가대비표!O8</f>
        <v>30000</v>
      </c>
      <c r="F85" s="33">
        <f>TRUNC(E85*D85,1)</f>
        <v>1320</v>
      </c>
      <c r="G85" s="30">
        <f>단가대비표!P8</f>
        <v>0</v>
      </c>
      <c r="H85" s="33">
        <f>TRUNC(G85*D85,1)</f>
        <v>0</v>
      </c>
      <c r="I85" s="30">
        <f>단가대비표!V8</f>
        <v>0</v>
      </c>
      <c r="J85" s="33">
        <f>TRUNC(I85*D85,1)</f>
        <v>0</v>
      </c>
      <c r="K85" s="30">
        <f t="shared" si="18"/>
        <v>30000</v>
      </c>
      <c r="L85" s="33">
        <f t="shared" si="18"/>
        <v>1320</v>
      </c>
      <c r="M85" s="27" t="s">
        <v>50</v>
      </c>
      <c r="N85" s="2" t="s">
        <v>131</v>
      </c>
      <c r="O85" s="2" t="s">
        <v>441</v>
      </c>
      <c r="P85" s="2" t="s">
        <v>62</v>
      </c>
      <c r="Q85" s="2" t="s">
        <v>62</v>
      </c>
      <c r="R85" s="2" t="s">
        <v>61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2" t="s">
        <v>50</v>
      </c>
      <c r="AW85" s="2" t="s">
        <v>442</v>
      </c>
      <c r="AX85" s="2" t="s">
        <v>50</v>
      </c>
      <c r="AY85" s="2" t="s">
        <v>50</v>
      </c>
      <c r="AZ85" s="2" t="s">
        <v>50</v>
      </c>
    </row>
    <row r="86" spans="1:52" ht="30" customHeight="1">
      <c r="A86" s="27" t="s">
        <v>330</v>
      </c>
      <c r="B86" s="27" t="s">
        <v>314</v>
      </c>
      <c r="C86" s="27" t="s">
        <v>315</v>
      </c>
      <c r="D86" s="28">
        <f>공량산출근거서_일위대가!K48</f>
        <v>1.2999999999999999E-2</v>
      </c>
      <c r="E86" s="30">
        <f>단가대비표!O42</f>
        <v>0</v>
      </c>
      <c r="F86" s="33">
        <f>TRUNC(E86*D86,1)</f>
        <v>0</v>
      </c>
      <c r="G86" s="30">
        <f>단가대비표!P42</f>
        <v>172698</v>
      </c>
      <c r="H86" s="33">
        <f>TRUNC(G86*D86,1)</f>
        <v>2245</v>
      </c>
      <c r="I86" s="30">
        <f>단가대비표!V42</f>
        <v>0</v>
      </c>
      <c r="J86" s="33">
        <f>TRUNC(I86*D86,1)</f>
        <v>0</v>
      </c>
      <c r="K86" s="30">
        <f t="shared" si="18"/>
        <v>172698</v>
      </c>
      <c r="L86" s="33">
        <f t="shared" si="18"/>
        <v>2245</v>
      </c>
      <c r="M86" s="27" t="s">
        <v>50</v>
      </c>
      <c r="N86" s="2" t="s">
        <v>131</v>
      </c>
      <c r="O86" s="2" t="s">
        <v>331</v>
      </c>
      <c r="P86" s="2" t="s">
        <v>62</v>
      </c>
      <c r="Q86" s="2" t="s">
        <v>62</v>
      </c>
      <c r="R86" s="2" t="s">
        <v>61</v>
      </c>
      <c r="S86" s="3"/>
      <c r="T86" s="3"/>
      <c r="U86" s="3"/>
      <c r="V86" s="3">
        <v>1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2" t="s">
        <v>50</v>
      </c>
      <c r="AW86" s="2" t="s">
        <v>443</v>
      </c>
      <c r="AX86" s="2" t="s">
        <v>50</v>
      </c>
      <c r="AY86" s="2" t="s">
        <v>50</v>
      </c>
      <c r="AZ86" s="2" t="s">
        <v>50</v>
      </c>
    </row>
    <row r="87" spans="1:52" ht="30" customHeight="1">
      <c r="A87" s="27" t="s">
        <v>418</v>
      </c>
      <c r="B87" s="27" t="s">
        <v>314</v>
      </c>
      <c r="C87" s="27" t="s">
        <v>315</v>
      </c>
      <c r="D87" s="28">
        <f>공량산출근거서_일위대가!K49</f>
        <v>6.0000000000000001E-3</v>
      </c>
      <c r="E87" s="30">
        <f>단가대비표!O43</f>
        <v>0</v>
      </c>
      <c r="F87" s="33">
        <f>TRUNC(E87*D87,1)</f>
        <v>0</v>
      </c>
      <c r="G87" s="30">
        <f>단가대비표!P43</f>
        <v>228717</v>
      </c>
      <c r="H87" s="33">
        <f>TRUNC(G87*D87,1)</f>
        <v>1372.3</v>
      </c>
      <c r="I87" s="30">
        <f>단가대비표!V43</f>
        <v>0</v>
      </c>
      <c r="J87" s="33">
        <f>TRUNC(I87*D87,1)</f>
        <v>0</v>
      </c>
      <c r="K87" s="30">
        <f t="shared" si="18"/>
        <v>228717</v>
      </c>
      <c r="L87" s="33">
        <f t="shared" si="18"/>
        <v>1372.3</v>
      </c>
      <c r="M87" s="27" t="s">
        <v>50</v>
      </c>
      <c r="N87" s="2" t="s">
        <v>131</v>
      </c>
      <c r="O87" s="2" t="s">
        <v>419</v>
      </c>
      <c r="P87" s="2" t="s">
        <v>62</v>
      </c>
      <c r="Q87" s="2" t="s">
        <v>62</v>
      </c>
      <c r="R87" s="2" t="s">
        <v>61</v>
      </c>
      <c r="S87" s="3"/>
      <c r="T87" s="3"/>
      <c r="U87" s="3"/>
      <c r="V87" s="3">
        <v>1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2" t="s">
        <v>50</v>
      </c>
      <c r="AW87" s="2" t="s">
        <v>444</v>
      </c>
      <c r="AX87" s="2" t="s">
        <v>50</v>
      </c>
      <c r="AY87" s="2" t="s">
        <v>50</v>
      </c>
      <c r="AZ87" s="2" t="s">
        <v>50</v>
      </c>
    </row>
    <row r="88" spans="1:52" ht="30" customHeight="1">
      <c r="A88" s="27" t="s">
        <v>318</v>
      </c>
      <c r="B88" s="27" t="s">
        <v>319</v>
      </c>
      <c r="C88" s="27" t="s">
        <v>262</v>
      </c>
      <c r="D88" s="28">
        <v>1</v>
      </c>
      <c r="E88" s="30">
        <f>TRUNC(SUMIF(V84:V88, RIGHTB(O88, 1), H84:H88)*U88, 2)</f>
        <v>108.51</v>
      </c>
      <c r="F88" s="33">
        <f>TRUNC(E88*D88,1)</f>
        <v>108.5</v>
      </c>
      <c r="G88" s="30">
        <v>0</v>
      </c>
      <c r="H88" s="33">
        <f>TRUNC(G88*D88,1)</f>
        <v>0</v>
      </c>
      <c r="I88" s="30">
        <v>0</v>
      </c>
      <c r="J88" s="33">
        <f>TRUNC(I88*D88,1)</f>
        <v>0</v>
      </c>
      <c r="K88" s="30">
        <f t="shared" si="18"/>
        <v>108.5</v>
      </c>
      <c r="L88" s="33">
        <f t="shared" si="18"/>
        <v>108.5</v>
      </c>
      <c r="M88" s="27" t="s">
        <v>50</v>
      </c>
      <c r="N88" s="2" t="s">
        <v>131</v>
      </c>
      <c r="O88" s="2" t="s">
        <v>308</v>
      </c>
      <c r="P88" s="2" t="s">
        <v>62</v>
      </c>
      <c r="Q88" s="2" t="s">
        <v>62</v>
      </c>
      <c r="R88" s="2" t="s">
        <v>62</v>
      </c>
      <c r="S88" s="3">
        <v>1</v>
      </c>
      <c r="T88" s="3">
        <v>0</v>
      </c>
      <c r="U88" s="3">
        <v>0.03</v>
      </c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" t="s">
        <v>50</v>
      </c>
      <c r="AW88" s="2" t="s">
        <v>445</v>
      </c>
      <c r="AX88" s="2" t="s">
        <v>50</v>
      </c>
      <c r="AY88" s="2" t="s">
        <v>50</v>
      </c>
      <c r="AZ88" s="2" t="s">
        <v>50</v>
      </c>
    </row>
    <row r="89" spans="1:52" ht="30" customHeight="1">
      <c r="A89" s="27" t="s">
        <v>322</v>
      </c>
      <c r="B89" s="27" t="s">
        <v>50</v>
      </c>
      <c r="C89" s="27" t="s">
        <v>50</v>
      </c>
      <c r="D89" s="28"/>
      <c r="E89" s="30"/>
      <c r="F89" s="33">
        <f>TRUNC(SUMIF(N84:N88, N83, F84:F88),0)</f>
        <v>1428</v>
      </c>
      <c r="G89" s="30"/>
      <c r="H89" s="33">
        <f>TRUNC(SUMIF(N84:N88, N83, H84:H88),0)</f>
        <v>3617</v>
      </c>
      <c r="I89" s="30"/>
      <c r="J89" s="33">
        <f>TRUNC(SUMIF(N84:N88, N83, J84:J88),0)</f>
        <v>0</v>
      </c>
      <c r="K89" s="30"/>
      <c r="L89" s="33">
        <f>F89+H89+J89</f>
        <v>5045</v>
      </c>
      <c r="M89" s="27" t="s">
        <v>50</v>
      </c>
      <c r="N89" s="2" t="s">
        <v>142</v>
      </c>
      <c r="O89" s="2" t="s">
        <v>142</v>
      </c>
      <c r="P89" s="2" t="s">
        <v>50</v>
      </c>
      <c r="Q89" s="2" t="s">
        <v>50</v>
      </c>
      <c r="R89" s="2" t="s">
        <v>50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" t="s">
        <v>50</v>
      </c>
      <c r="AW89" s="2" t="s">
        <v>50</v>
      </c>
      <c r="AX89" s="2" t="s">
        <v>50</v>
      </c>
      <c r="AY89" s="2" t="s">
        <v>50</v>
      </c>
      <c r="AZ89" s="2" t="s">
        <v>50</v>
      </c>
    </row>
    <row r="90" spans="1:52" ht="30" customHeight="1">
      <c r="A90" s="28"/>
      <c r="B90" s="28"/>
      <c r="C90" s="28"/>
      <c r="D90" s="28"/>
      <c r="E90" s="30"/>
      <c r="F90" s="33"/>
      <c r="G90" s="30"/>
      <c r="H90" s="33"/>
      <c r="I90" s="30"/>
      <c r="J90" s="33"/>
      <c r="K90" s="30"/>
      <c r="L90" s="33"/>
      <c r="M90" s="28"/>
    </row>
    <row r="91" spans="1:52" ht="30" customHeight="1">
      <c r="A91" s="24" t="s">
        <v>1051</v>
      </c>
      <c r="B91" s="25"/>
      <c r="C91" s="25"/>
      <c r="D91" s="25"/>
      <c r="E91" s="29"/>
      <c r="F91" s="32"/>
      <c r="G91" s="29"/>
      <c r="H91" s="32"/>
      <c r="I91" s="29"/>
      <c r="J91" s="32"/>
      <c r="K91" s="29"/>
      <c r="L91" s="32"/>
      <c r="M91" s="26"/>
      <c r="N91" s="1" t="s">
        <v>148</v>
      </c>
    </row>
    <row r="92" spans="1:52" ht="30" customHeight="1">
      <c r="A92" s="27" t="s">
        <v>447</v>
      </c>
      <c r="B92" s="27" t="s">
        <v>448</v>
      </c>
      <c r="C92" s="27" t="s">
        <v>58</v>
      </c>
      <c r="D92" s="28">
        <v>1.05</v>
      </c>
      <c r="E92" s="30">
        <v>0</v>
      </c>
      <c r="F92" s="33">
        <f>TRUNC(E92*D92,1)</f>
        <v>0</v>
      </c>
      <c r="G92" s="30">
        <f>단가대비표!P34</f>
        <v>0</v>
      </c>
      <c r="H92" s="33">
        <f>TRUNC(G92*D92,1)</f>
        <v>0</v>
      </c>
      <c r="I92" s="30">
        <f>단가대비표!V34</f>
        <v>0</v>
      </c>
      <c r="J92" s="33">
        <f>TRUNC(I92*D92,1)</f>
        <v>0</v>
      </c>
      <c r="K92" s="30">
        <f t="shared" ref="K92:L94" si="19">TRUNC(E92+G92+I92,1)</f>
        <v>0</v>
      </c>
      <c r="L92" s="33">
        <f t="shared" si="19"/>
        <v>0</v>
      </c>
      <c r="M92" s="27" t="s">
        <v>50</v>
      </c>
      <c r="N92" s="2" t="s">
        <v>148</v>
      </c>
      <c r="O92" s="2" t="s">
        <v>449</v>
      </c>
      <c r="P92" s="2" t="s">
        <v>62</v>
      </c>
      <c r="Q92" s="2" t="s">
        <v>62</v>
      </c>
      <c r="R92" s="2" t="s">
        <v>61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2" t="s">
        <v>50</v>
      </c>
      <c r="AW92" s="2" t="s">
        <v>450</v>
      </c>
      <c r="AX92" s="2" t="s">
        <v>50</v>
      </c>
      <c r="AY92" s="2" t="s">
        <v>50</v>
      </c>
      <c r="AZ92" s="2" t="s">
        <v>50</v>
      </c>
    </row>
    <row r="93" spans="1:52" ht="30" customHeight="1">
      <c r="A93" s="27" t="s">
        <v>313</v>
      </c>
      <c r="B93" s="27" t="s">
        <v>314</v>
      </c>
      <c r="C93" s="27" t="s">
        <v>315</v>
      </c>
      <c r="D93" s="28">
        <f>공량산출근거서_일위대가!K52</f>
        <v>0.28000000000000003</v>
      </c>
      <c r="E93" s="30">
        <f>단가대비표!O48</f>
        <v>0</v>
      </c>
      <c r="F93" s="33">
        <f>TRUNC(E93*D93,1)</f>
        <v>0</v>
      </c>
      <c r="G93" s="30">
        <f>단가대비표!P48</f>
        <v>276108</v>
      </c>
      <c r="H93" s="33">
        <f>TRUNC(G93*D93,1)</f>
        <v>77310.2</v>
      </c>
      <c r="I93" s="30">
        <f>단가대비표!V48</f>
        <v>0</v>
      </c>
      <c r="J93" s="33">
        <f>TRUNC(I93*D93,1)</f>
        <v>0</v>
      </c>
      <c r="K93" s="30">
        <f t="shared" si="19"/>
        <v>276108</v>
      </c>
      <c r="L93" s="33">
        <f t="shared" si="19"/>
        <v>77310.2</v>
      </c>
      <c r="M93" s="27" t="s">
        <v>50</v>
      </c>
      <c r="N93" s="2" t="s">
        <v>148</v>
      </c>
      <c r="O93" s="2" t="s">
        <v>316</v>
      </c>
      <c r="P93" s="2" t="s">
        <v>62</v>
      </c>
      <c r="Q93" s="2" t="s">
        <v>62</v>
      </c>
      <c r="R93" s="2" t="s">
        <v>61</v>
      </c>
      <c r="S93" s="3"/>
      <c r="T93" s="3"/>
      <c r="U93" s="3"/>
      <c r="V93" s="3">
        <v>1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" t="s">
        <v>50</v>
      </c>
      <c r="AW93" s="2" t="s">
        <v>451</v>
      </c>
      <c r="AX93" s="2" t="s">
        <v>50</v>
      </c>
      <c r="AY93" s="2" t="s">
        <v>50</v>
      </c>
      <c r="AZ93" s="2" t="s">
        <v>50</v>
      </c>
    </row>
    <row r="94" spans="1:52" ht="30" customHeight="1">
      <c r="A94" s="27" t="s">
        <v>318</v>
      </c>
      <c r="B94" s="27" t="s">
        <v>319</v>
      </c>
      <c r="C94" s="27" t="s">
        <v>262</v>
      </c>
      <c r="D94" s="28">
        <v>1</v>
      </c>
      <c r="E94" s="30">
        <f>TRUNC(SUMIF(V92:V94, RIGHTB(O94, 1), H92:H94)*U94, 2)</f>
        <v>2319.3000000000002</v>
      </c>
      <c r="F94" s="33">
        <f>TRUNC(E94*D94,1)</f>
        <v>2319.3000000000002</v>
      </c>
      <c r="G94" s="30">
        <v>0</v>
      </c>
      <c r="H94" s="33">
        <f>TRUNC(G94*D94,1)</f>
        <v>0</v>
      </c>
      <c r="I94" s="30">
        <v>0</v>
      </c>
      <c r="J94" s="33">
        <f>TRUNC(I94*D94,1)</f>
        <v>0</v>
      </c>
      <c r="K94" s="30">
        <f t="shared" si="19"/>
        <v>2319.3000000000002</v>
      </c>
      <c r="L94" s="33">
        <f t="shared" si="19"/>
        <v>2319.3000000000002</v>
      </c>
      <c r="M94" s="27" t="s">
        <v>50</v>
      </c>
      <c r="N94" s="2" t="s">
        <v>148</v>
      </c>
      <c r="O94" s="2" t="s">
        <v>308</v>
      </c>
      <c r="P94" s="2" t="s">
        <v>62</v>
      </c>
      <c r="Q94" s="2" t="s">
        <v>62</v>
      </c>
      <c r="R94" s="2" t="s">
        <v>62</v>
      </c>
      <c r="S94" s="3">
        <v>1</v>
      </c>
      <c r="T94" s="3">
        <v>0</v>
      </c>
      <c r="U94" s="3">
        <v>0.03</v>
      </c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" t="s">
        <v>50</v>
      </c>
      <c r="AW94" s="2" t="s">
        <v>452</v>
      </c>
      <c r="AX94" s="2" t="s">
        <v>50</v>
      </c>
      <c r="AY94" s="2" t="s">
        <v>50</v>
      </c>
      <c r="AZ94" s="2" t="s">
        <v>50</v>
      </c>
    </row>
    <row r="95" spans="1:52" ht="30" customHeight="1">
      <c r="A95" s="27" t="s">
        <v>322</v>
      </c>
      <c r="B95" s="27" t="s">
        <v>50</v>
      </c>
      <c r="C95" s="27" t="s">
        <v>50</v>
      </c>
      <c r="D95" s="28"/>
      <c r="E95" s="30"/>
      <c r="F95" s="33">
        <f>TRUNC(SUMIF(N92:N94, N91, F92:F94),0)</f>
        <v>2319</v>
      </c>
      <c r="G95" s="30"/>
      <c r="H95" s="33">
        <f>TRUNC(SUMIF(N92:N94, N91, H92:H94),0)</f>
        <v>77310</v>
      </c>
      <c r="I95" s="30"/>
      <c r="J95" s="33">
        <f>TRUNC(SUMIF(N92:N94, N91, J92:J94),0)</f>
        <v>0</v>
      </c>
      <c r="K95" s="30"/>
      <c r="L95" s="33">
        <f>F95+H95+J95</f>
        <v>79629</v>
      </c>
      <c r="M95" s="27" t="s">
        <v>50</v>
      </c>
      <c r="N95" s="2" t="s">
        <v>142</v>
      </c>
      <c r="O95" s="2" t="s">
        <v>142</v>
      </c>
      <c r="P95" s="2" t="s">
        <v>50</v>
      </c>
      <c r="Q95" s="2" t="s">
        <v>50</v>
      </c>
      <c r="R95" s="2" t="s">
        <v>50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" t="s">
        <v>50</v>
      </c>
      <c r="AW95" s="2" t="s">
        <v>50</v>
      </c>
      <c r="AX95" s="2" t="s">
        <v>50</v>
      </c>
      <c r="AY95" s="2" t="s">
        <v>50</v>
      </c>
      <c r="AZ95" s="2" t="s">
        <v>50</v>
      </c>
    </row>
    <row r="96" spans="1:52" ht="30" customHeight="1">
      <c r="A96" s="28"/>
      <c r="B96" s="28"/>
      <c r="C96" s="28"/>
      <c r="D96" s="28"/>
      <c r="E96" s="30"/>
      <c r="F96" s="33"/>
      <c r="G96" s="30"/>
      <c r="H96" s="33"/>
      <c r="I96" s="30"/>
      <c r="J96" s="33"/>
      <c r="K96" s="30"/>
      <c r="L96" s="33"/>
      <c r="M96" s="28"/>
    </row>
    <row r="97" spans="1:52" ht="30" customHeight="1">
      <c r="A97" s="24" t="s">
        <v>1050</v>
      </c>
      <c r="B97" s="25"/>
      <c r="C97" s="25"/>
      <c r="D97" s="25"/>
      <c r="E97" s="29"/>
      <c r="F97" s="32"/>
      <c r="G97" s="29"/>
      <c r="H97" s="32"/>
      <c r="I97" s="29"/>
      <c r="J97" s="32"/>
      <c r="K97" s="29"/>
      <c r="L97" s="32"/>
      <c r="M97" s="26"/>
      <c r="N97" s="1" t="s">
        <v>152</v>
      </c>
    </row>
    <row r="98" spans="1:52" ht="30" customHeight="1">
      <c r="A98" s="27" t="s">
        <v>150</v>
      </c>
      <c r="B98" s="27" t="s">
        <v>453</v>
      </c>
      <c r="C98" s="27" t="s">
        <v>58</v>
      </c>
      <c r="D98" s="28">
        <v>1</v>
      </c>
      <c r="E98" s="30">
        <f>단가대비표!O33</f>
        <v>14000</v>
      </c>
      <c r="F98" s="33">
        <f>TRUNC(E98*D98,1)</f>
        <v>14000</v>
      </c>
      <c r="G98" s="30">
        <f>단가대비표!P33</f>
        <v>0</v>
      </c>
      <c r="H98" s="33">
        <f>TRUNC(G98*D98,1)</f>
        <v>0</v>
      </c>
      <c r="I98" s="30">
        <f>단가대비표!V33</f>
        <v>0</v>
      </c>
      <c r="J98" s="33">
        <f>TRUNC(I98*D98,1)</f>
        <v>0</v>
      </c>
      <c r="K98" s="30">
        <f t="shared" ref="K98:L100" si="20">TRUNC(E98+G98+I98,1)</f>
        <v>14000</v>
      </c>
      <c r="L98" s="33">
        <f t="shared" si="20"/>
        <v>14000</v>
      </c>
      <c r="M98" s="27" t="s">
        <v>50</v>
      </c>
      <c r="N98" s="2" t="s">
        <v>152</v>
      </c>
      <c r="O98" s="2" t="s">
        <v>454</v>
      </c>
      <c r="P98" s="2" t="s">
        <v>62</v>
      </c>
      <c r="Q98" s="2" t="s">
        <v>62</v>
      </c>
      <c r="R98" s="2" t="s">
        <v>61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2" t="s">
        <v>50</v>
      </c>
      <c r="AW98" s="2" t="s">
        <v>455</v>
      </c>
      <c r="AX98" s="2" t="s">
        <v>50</v>
      </c>
      <c r="AY98" s="2" t="s">
        <v>50</v>
      </c>
      <c r="AZ98" s="2" t="s">
        <v>50</v>
      </c>
    </row>
    <row r="99" spans="1:52" ht="30" customHeight="1">
      <c r="A99" s="27" t="s">
        <v>313</v>
      </c>
      <c r="B99" s="27" t="s">
        <v>314</v>
      </c>
      <c r="C99" s="27" t="s">
        <v>315</v>
      </c>
      <c r="D99" s="28">
        <f>공량산출근거서_일위대가!K55</f>
        <v>0.14000000000000001</v>
      </c>
      <c r="E99" s="30">
        <f>단가대비표!O48</f>
        <v>0</v>
      </c>
      <c r="F99" s="33">
        <f>TRUNC(E99*D99,1)</f>
        <v>0</v>
      </c>
      <c r="G99" s="30">
        <f>단가대비표!P48</f>
        <v>276108</v>
      </c>
      <c r="H99" s="33">
        <f>TRUNC(G99*D99,1)</f>
        <v>38655.1</v>
      </c>
      <c r="I99" s="30">
        <f>단가대비표!V48</f>
        <v>0</v>
      </c>
      <c r="J99" s="33">
        <f>TRUNC(I99*D99,1)</f>
        <v>0</v>
      </c>
      <c r="K99" s="30">
        <f t="shared" si="20"/>
        <v>276108</v>
      </c>
      <c r="L99" s="33">
        <f t="shared" si="20"/>
        <v>38655.1</v>
      </c>
      <c r="M99" s="27" t="s">
        <v>50</v>
      </c>
      <c r="N99" s="2" t="s">
        <v>152</v>
      </c>
      <c r="O99" s="2" t="s">
        <v>316</v>
      </c>
      <c r="P99" s="2" t="s">
        <v>62</v>
      </c>
      <c r="Q99" s="2" t="s">
        <v>62</v>
      </c>
      <c r="R99" s="2" t="s">
        <v>61</v>
      </c>
      <c r="S99" s="3"/>
      <c r="T99" s="3"/>
      <c r="U99" s="3"/>
      <c r="V99" s="3">
        <v>1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2" t="s">
        <v>50</v>
      </c>
      <c r="AW99" s="2" t="s">
        <v>456</v>
      </c>
      <c r="AX99" s="2" t="s">
        <v>50</v>
      </c>
      <c r="AY99" s="2" t="s">
        <v>50</v>
      </c>
      <c r="AZ99" s="2" t="s">
        <v>50</v>
      </c>
    </row>
    <row r="100" spans="1:52" ht="30" customHeight="1">
      <c r="A100" s="27" t="s">
        <v>318</v>
      </c>
      <c r="B100" s="27" t="s">
        <v>319</v>
      </c>
      <c r="C100" s="27" t="s">
        <v>262</v>
      </c>
      <c r="D100" s="28">
        <v>1</v>
      </c>
      <c r="E100" s="30">
        <f>TRUNC(SUMIF(V98:V100, RIGHTB(O100, 1), H98:H100)*U100, 2)</f>
        <v>1159.6500000000001</v>
      </c>
      <c r="F100" s="33">
        <f>TRUNC(E100*D100,1)</f>
        <v>1159.5999999999999</v>
      </c>
      <c r="G100" s="30">
        <v>0</v>
      </c>
      <c r="H100" s="33">
        <f>TRUNC(G100*D100,1)</f>
        <v>0</v>
      </c>
      <c r="I100" s="30">
        <v>0</v>
      </c>
      <c r="J100" s="33">
        <f>TRUNC(I100*D100,1)</f>
        <v>0</v>
      </c>
      <c r="K100" s="30">
        <f t="shared" si="20"/>
        <v>1159.5999999999999</v>
      </c>
      <c r="L100" s="33">
        <f t="shared" si="20"/>
        <v>1159.5999999999999</v>
      </c>
      <c r="M100" s="27" t="s">
        <v>50</v>
      </c>
      <c r="N100" s="2" t="s">
        <v>152</v>
      </c>
      <c r="O100" s="2" t="s">
        <v>308</v>
      </c>
      <c r="P100" s="2" t="s">
        <v>62</v>
      </c>
      <c r="Q100" s="2" t="s">
        <v>62</v>
      </c>
      <c r="R100" s="2" t="s">
        <v>62</v>
      </c>
      <c r="S100" s="3">
        <v>1</v>
      </c>
      <c r="T100" s="3">
        <v>0</v>
      </c>
      <c r="U100" s="3">
        <v>0.03</v>
      </c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2" t="s">
        <v>50</v>
      </c>
      <c r="AW100" s="2" t="s">
        <v>457</v>
      </c>
      <c r="AX100" s="2" t="s">
        <v>50</v>
      </c>
      <c r="AY100" s="2" t="s">
        <v>50</v>
      </c>
      <c r="AZ100" s="2" t="s">
        <v>50</v>
      </c>
    </row>
    <row r="101" spans="1:52" ht="30" customHeight="1">
      <c r="A101" s="27" t="s">
        <v>322</v>
      </c>
      <c r="B101" s="27" t="s">
        <v>50</v>
      </c>
      <c r="C101" s="27" t="s">
        <v>50</v>
      </c>
      <c r="D101" s="28"/>
      <c r="E101" s="30"/>
      <c r="F101" s="33">
        <f>TRUNC(SUMIF(N98:N100, N97, F98:F100),0)</f>
        <v>15159</v>
      </c>
      <c r="G101" s="30"/>
      <c r="H101" s="33">
        <f>TRUNC(SUMIF(N98:N100, N97, H98:H100),0)</f>
        <v>38655</v>
      </c>
      <c r="I101" s="30"/>
      <c r="J101" s="33">
        <f>TRUNC(SUMIF(N98:N100, N97, J98:J100),0)</f>
        <v>0</v>
      </c>
      <c r="K101" s="30"/>
      <c r="L101" s="33">
        <f>F101+H101+J101</f>
        <v>53814</v>
      </c>
      <c r="M101" s="27" t="s">
        <v>50</v>
      </c>
      <c r="N101" s="2" t="s">
        <v>142</v>
      </c>
      <c r="O101" s="2" t="s">
        <v>142</v>
      </c>
      <c r="P101" s="2" t="s">
        <v>50</v>
      </c>
      <c r="Q101" s="2" t="s">
        <v>50</v>
      </c>
      <c r="R101" s="2" t="s">
        <v>50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2" t="s">
        <v>50</v>
      </c>
      <c r="AW101" s="2" t="s">
        <v>50</v>
      </c>
      <c r="AX101" s="2" t="s">
        <v>50</v>
      </c>
      <c r="AY101" s="2" t="s">
        <v>50</v>
      </c>
      <c r="AZ101" s="2" t="s">
        <v>50</v>
      </c>
    </row>
    <row r="102" spans="1:52" ht="30" customHeight="1">
      <c r="A102" s="28"/>
      <c r="B102" s="28"/>
      <c r="C102" s="28"/>
      <c r="D102" s="28"/>
      <c r="E102" s="30"/>
      <c r="F102" s="33"/>
      <c r="G102" s="30"/>
      <c r="H102" s="33"/>
      <c r="I102" s="30"/>
      <c r="J102" s="33"/>
      <c r="K102" s="30"/>
      <c r="L102" s="33"/>
      <c r="M102" s="28"/>
    </row>
    <row r="103" spans="1:52" ht="30" customHeight="1">
      <c r="A103" s="24" t="s">
        <v>1049</v>
      </c>
      <c r="B103" s="25"/>
      <c r="C103" s="25"/>
      <c r="D103" s="25"/>
      <c r="E103" s="29"/>
      <c r="F103" s="32"/>
      <c r="G103" s="29"/>
      <c r="H103" s="32"/>
      <c r="I103" s="29"/>
      <c r="J103" s="32"/>
      <c r="K103" s="29"/>
      <c r="L103" s="32"/>
      <c r="M103" s="26"/>
      <c r="N103" s="1" t="s">
        <v>155</v>
      </c>
    </row>
    <row r="104" spans="1:52" ht="30" customHeight="1">
      <c r="A104" s="27" t="s">
        <v>339</v>
      </c>
      <c r="B104" s="27" t="s">
        <v>458</v>
      </c>
      <c r="C104" s="27" t="s">
        <v>58</v>
      </c>
      <c r="D104" s="28">
        <v>1.1000000000000001</v>
      </c>
      <c r="E104" s="30">
        <f>단가대비표!O11</f>
        <v>1408</v>
      </c>
      <c r="F104" s="33">
        <f>TRUNC(E104*D104,1)</f>
        <v>1548.8</v>
      </c>
      <c r="G104" s="30">
        <f>단가대비표!P11</f>
        <v>0</v>
      </c>
      <c r="H104" s="33">
        <f>TRUNC(G104*D104,1)</f>
        <v>0</v>
      </c>
      <c r="I104" s="30">
        <f>단가대비표!V11</f>
        <v>0</v>
      </c>
      <c r="J104" s="33">
        <f>TRUNC(I104*D104,1)</f>
        <v>0</v>
      </c>
      <c r="K104" s="30">
        <f t="shared" ref="K104:L107" si="21">TRUNC(E104+G104+I104,1)</f>
        <v>1408</v>
      </c>
      <c r="L104" s="33">
        <f t="shared" si="21"/>
        <v>1548.8</v>
      </c>
      <c r="M104" s="27" t="s">
        <v>50</v>
      </c>
      <c r="N104" s="2" t="s">
        <v>155</v>
      </c>
      <c r="O104" s="2" t="s">
        <v>459</v>
      </c>
      <c r="P104" s="2" t="s">
        <v>62</v>
      </c>
      <c r="Q104" s="2" t="s">
        <v>62</v>
      </c>
      <c r="R104" s="2" t="s">
        <v>61</v>
      </c>
      <c r="S104" s="3"/>
      <c r="T104" s="3"/>
      <c r="U104" s="3"/>
      <c r="V104" s="3">
        <v>1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2" t="s">
        <v>50</v>
      </c>
      <c r="AW104" s="2" t="s">
        <v>460</v>
      </c>
      <c r="AX104" s="2" t="s">
        <v>50</v>
      </c>
      <c r="AY104" s="2" t="s">
        <v>50</v>
      </c>
      <c r="AZ104" s="2" t="s">
        <v>50</v>
      </c>
    </row>
    <row r="105" spans="1:52" ht="30" customHeight="1">
      <c r="A105" s="27" t="s">
        <v>306</v>
      </c>
      <c r="B105" s="27" t="s">
        <v>307</v>
      </c>
      <c r="C105" s="27" t="s">
        <v>262</v>
      </c>
      <c r="D105" s="28">
        <v>1</v>
      </c>
      <c r="E105" s="30">
        <f>TRUNC(SUMIF(V104:V107, RIGHTB(O105, 1), F104:F107)*U105, 2)</f>
        <v>77.44</v>
      </c>
      <c r="F105" s="33">
        <f>TRUNC(E105*D105,1)</f>
        <v>77.400000000000006</v>
      </c>
      <c r="G105" s="30">
        <v>0</v>
      </c>
      <c r="H105" s="33">
        <f>TRUNC(G105*D105,1)</f>
        <v>0</v>
      </c>
      <c r="I105" s="30">
        <v>0</v>
      </c>
      <c r="J105" s="33">
        <f>TRUNC(I105*D105,1)</f>
        <v>0</v>
      </c>
      <c r="K105" s="30">
        <f t="shared" si="21"/>
        <v>77.400000000000006</v>
      </c>
      <c r="L105" s="33">
        <f t="shared" si="21"/>
        <v>77.400000000000006</v>
      </c>
      <c r="M105" s="27" t="s">
        <v>50</v>
      </c>
      <c r="N105" s="2" t="s">
        <v>155</v>
      </c>
      <c r="O105" s="2" t="s">
        <v>308</v>
      </c>
      <c r="P105" s="2" t="s">
        <v>62</v>
      </c>
      <c r="Q105" s="2" t="s">
        <v>62</v>
      </c>
      <c r="R105" s="2" t="s">
        <v>62</v>
      </c>
      <c r="S105" s="3">
        <v>0</v>
      </c>
      <c r="T105" s="3">
        <v>0</v>
      </c>
      <c r="U105" s="3">
        <v>0.05</v>
      </c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2" t="s">
        <v>50</v>
      </c>
      <c r="AW105" s="2" t="s">
        <v>461</v>
      </c>
      <c r="AX105" s="2" t="s">
        <v>50</v>
      </c>
      <c r="AY105" s="2" t="s">
        <v>50</v>
      </c>
      <c r="AZ105" s="2" t="s">
        <v>50</v>
      </c>
    </row>
    <row r="106" spans="1:52" ht="30" customHeight="1">
      <c r="A106" s="27" t="s">
        <v>313</v>
      </c>
      <c r="B106" s="27" t="s">
        <v>314</v>
      </c>
      <c r="C106" s="27" t="s">
        <v>315</v>
      </c>
      <c r="D106" s="28">
        <f>공량산출근거서_일위대가!K58</f>
        <v>1.4999999999999999E-2</v>
      </c>
      <c r="E106" s="30">
        <f>단가대비표!O48</f>
        <v>0</v>
      </c>
      <c r="F106" s="33">
        <f>TRUNC(E106*D106,1)</f>
        <v>0</v>
      </c>
      <c r="G106" s="30">
        <f>단가대비표!P48</f>
        <v>276108</v>
      </c>
      <c r="H106" s="33">
        <f>TRUNC(G106*D106,1)</f>
        <v>4141.6000000000004</v>
      </c>
      <c r="I106" s="30">
        <f>단가대비표!V48</f>
        <v>0</v>
      </c>
      <c r="J106" s="33">
        <f>TRUNC(I106*D106,1)</f>
        <v>0</v>
      </c>
      <c r="K106" s="30">
        <f t="shared" si="21"/>
        <v>276108</v>
      </c>
      <c r="L106" s="33">
        <f t="shared" si="21"/>
        <v>4141.6000000000004</v>
      </c>
      <c r="M106" s="27" t="s">
        <v>50</v>
      </c>
      <c r="N106" s="2" t="s">
        <v>155</v>
      </c>
      <c r="O106" s="2" t="s">
        <v>316</v>
      </c>
      <c r="P106" s="2" t="s">
        <v>62</v>
      </c>
      <c r="Q106" s="2" t="s">
        <v>62</v>
      </c>
      <c r="R106" s="2" t="s">
        <v>61</v>
      </c>
      <c r="S106" s="3"/>
      <c r="T106" s="3"/>
      <c r="U106" s="3"/>
      <c r="V106" s="3"/>
      <c r="W106" s="3">
        <v>2</v>
      </c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2" t="s">
        <v>50</v>
      </c>
      <c r="AW106" s="2" t="s">
        <v>462</v>
      </c>
      <c r="AX106" s="2" t="s">
        <v>50</v>
      </c>
      <c r="AY106" s="2" t="s">
        <v>50</v>
      </c>
      <c r="AZ106" s="2" t="s">
        <v>50</v>
      </c>
    </row>
    <row r="107" spans="1:52" ht="30" customHeight="1">
      <c r="A107" s="27" t="s">
        <v>318</v>
      </c>
      <c r="B107" s="27" t="s">
        <v>319</v>
      </c>
      <c r="C107" s="27" t="s">
        <v>262</v>
      </c>
      <c r="D107" s="28">
        <v>1</v>
      </c>
      <c r="E107" s="30">
        <f>TRUNC(SUMIF(W104:W107, RIGHTB(O107, 1), H104:H107)*U107, 2)</f>
        <v>124.24</v>
      </c>
      <c r="F107" s="33">
        <f>TRUNC(E107*D107,1)</f>
        <v>124.2</v>
      </c>
      <c r="G107" s="30">
        <v>0</v>
      </c>
      <c r="H107" s="33">
        <f>TRUNC(G107*D107,1)</f>
        <v>0</v>
      </c>
      <c r="I107" s="30">
        <v>0</v>
      </c>
      <c r="J107" s="33">
        <f>TRUNC(I107*D107,1)</f>
        <v>0</v>
      </c>
      <c r="K107" s="30">
        <f t="shared" si="21"/>
        <v>124.2</v>
      </c>
      <c r="L107" s="33">
        <f t="shared" si="21"/>
        <v>124.2</v>
      </c>
      <c r="M107" s="27" t="s">
        <v>50</v>
      </c>
      <c r="N107" s="2" t="s">
        <v>155</v>
      </c>
      <c r="O107" s="2" t="s">
        <v>312</v>
      </c>
      <c r="P107" s="2" t="s">
        <v>62</v>
      </c>
      <c r="Q107" s="2" t="s">
        <v>62</v>
      </c>
      <c r="R107" s="2" t="s">
        <v>62</v>
      </c>
      <c r="S107" s="3">
        <v>1</v>
      </c>
      <c r="T107" s="3">
        <v>0</v>
      </c>
      <c r="U107" s="3">
        <v>0.03</v>
      </c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2" t="s">
        <v>50</v>
      </c>
      <c r="AW107" s="2" t="s">
        <v>463</v>
      </c>
      <c r="AX107" s="2" t="s">
        <v>50</v>
      </c>
      <c r="AY107" s="2" t="s">
        <v>50</v>
      </c>
      <c r="AZ107" s="2" t="s">
        <v>50</v>
      </c>
    </row>
    <row r="108" spans="1:52" ht="30" customHeight="1">
      <c r="A108" s="27" t="s">
        <v>322</v>
      </c>
      <c r="B108" s="27" t="s">
        <v>50</v>
      </c>
      <c r="C108" s="27" t="s">
        <v>50</v>
      </c>
      <c r="D108" s="28"/>
      <c r="E108" s="30"/>
      <c r="F108" s="33">
        <f>TRUNC(SUMIF(N104:N107, N103, F104:F107),0)</f>
        <v>1750</v>
      </c>
      <c r="G108" s="30"/>
      <c r="H108" s="33">
        <f>TRUNC(SUMIF(N104:N107, N103, H104:H107),0)</f>
        <v>4141</v>
      </c>
      <c r="I108" s="30"/>
      <c r="J108" s="33">
        <f>TRUNC(SUMIF(N104:N107, N103, J104:J107),0)</f>
        <v>0</v>
      </c>
      <c r="K108" s="30"/>
      <c r="L108" s="33">
        <f>F108+H108+J108</f>
        <v>5891</v>
      </c>
      <c r="M108" s="27" t="s">
        <v>50</v>
      </c>
      <c r="N108" s="2" t="s">
        <v>142</v>
      </c>
      <c r="O108" s="2" t="s">
        <v>142</v>
      </c>
      <c r="P108" s="2" t="s">
        <v>50</v>
      </c>
      <c r="Q108" s="2" t="s">
        <v>50</v>
      </c>
      <c r="R108" s="2" t="s">
        <v>50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2" t="s">
        <v>50</v>
      </c>
      <c r="AW108" s="2" t="s">
        <v>50</v>
      </c>
      <c r="AX108" s="2" t="s">
        <v>50</v>
      </c>
      <c r="AY108" s="2" t="s">
        <v>50</v>
      </c>
      <c r="AZ108" s="2" t="s">
        <v>50</v>
      </c>
    </row>
    <row r="109" spans="1:52" ht="30" customHeight="1">
      <c r="A109" s="28"/>
      <c r="B109" s="28"/>
      <c r="C109" s="28"/>
      <c r="D109" s="28"/>
      <c r="E109" s="30"/>
      <c r="F109" s="33"/>
      <c r="G109" s="30"/>
      <c r="H109" s="33"/>
      <c r="I109" s="30"/>
      <c r="J109" s="33"/>
      <c r="K109" s="30"/>
      <c r="L109" s="33"/>
      <c r="M109" s="28"/>
    </row>
    <row r="110" spans="1:52" ht="30" customHeight="1">
      <c r="A110" s="24" t="s">
        <v>1048</v>
      </c>
      <c r="B110" s="25"/>
      <c r="C110" s="25"/>
      <c r="D110" s="25"/>
      <c r="E110" s="29"/>
      <c r="F110" s="32"/>
      <c r="G110" s="29"/>
      <c r="H110" s="32"/>
      <c r="I110" s="29"/>
      <c r="J110" s="32"/>
      <c r="K110" s="29"/>
      <c r="L110" s="32"/>
      <c r="M110" s="26"/>
      <c r="N110" s="1" t="s">
        <v>158</v>
      </c>
    </row>
    <row r="111" spans="1:52" ht="30" customHeight="1">
      <c r="A111" s="27" t="s">
        <v>348</v>
      </c>
      <c r="B111" s="27" t="s">
        <v>464</v>
      </c>
      <c r="C111" s="27" t="s">
        <v>58</v>
      </c>
      <c r="D111" s="28">
        <v>1.05</v>
      </c>
      <c r="E111" s="30">
        <f>단가대비표!O13</f>
        <v>1842</v>
      </c>
      <c r="F111" s="33">
        <f>TRUNC(E111*D111,1)</f>
        <v>1934.1</v>
      </c>
      <c r="G111" s="30">
        <f>단가대비표!P13</f>
        <v>0</v>
      </c>
      <c r="H111" s="33">
        <f>TRUNC(G111*D111,1)</f>
        <v>0</v>
      </c>
      <c r="I111" s="30">
        <f>단가대비표!V13</f>
        <v>0</v>
      </c>
      <c r="J111" s="33">
        <f>TRUNC(I111*D111,1)</f>
        <v>0</v>
      </c>
      <c r="K111" s="30">
        <f t="shared" ref="K111:L115" si="22">TRUNC(E111+G111+I111,1)</f>
        <v>1842</v>
      </c>
      <c r="L111" s="33">
        <f t="shared" si="22"/>
        <v>1934.1</v>
      </c>
      <c r="M111" s="27" t="s">
        <v>50</v>
      </c>
      <c r="N111" s="2" t="s">
        <v>158</v>
      </c>
      <c r="O111" s="2" t="s">
        <v>465</v>
      </c>
      <c r="P111" s="2" t="s">
        <v>62</v>
      </c>
      <c r="Q111" s="2" t="s">
        <v>62</v>
      </c>
      <c r="R111" s="2" t="s">
        <v>61</v>
      </c>
      <c r="S111" s="3"/>
      <c r="T111" s="3"/>
      <c r="U111" s="3"/>
      <c r="V111" s="3">
        <v>1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2" t="s">
        <v>50</v>
      </c>
      <c r="AW111" s="2" t="s">
        <v>466</v>
      </c>
      <c r="AX111" s="2" t="s">
        <v>50</v>
      </c>
      <c r="AY111" s="2" t="s">
        <v>50</v>
      </c>
      <c r="AZ111" s="2" t="s">
        <v>50</v>
      </c>
    </row>
    <row r="112" spans="1:52" ht="30" customHeight="1">
      <c r="A112" s="27" t="s">
        <v>306</v>
      </c>
      <c r="B112" s="27" t="s">
        <v>307</v>
      </c>
      <c r="C112" s="27" t="s">
        <v>262</v>
      </c>
      <c r="D112" s="28">
        <v>1</v>
      </c>
      <c r="E112" s="30">
        <f>TRUNC(SUMIF(V111:V115, RIGHTB(O112, 1), F111:F115)*U112, 2)</f>
        <v>96.7</v>
      </c>
      <c r="F112" s="33">
        <f>TRUNC(E112*D112,1)</f>
        <v>96.7</v>
      </c>
      <c r="G112" s="30">
        <v>0</v>
      </c>
      <c r="H112" s="33">
        <f>TRUNC(G112*D112,1)</f>
        <v>0</v>
      </c>
      <c r="I112" s="30">
        <v>0</v>
      </c>
      <c r="J112" s="33">
        <f>TRUNC(I112*D112,1)</f>
        <v>0</v>
      </c>
      <c r="K112" s="30">
        <f t="shared" si="22"/>
        <v>96.7</v>
      </c>
      <c r="L112" s="33">
        <f t="shared" si="22"/>
        <v>96.7</v>
      </c>
      <c r="M112" s="27" t="s">
        <v>50</v>
      </c>
      <c r="N112" s="2" t="s">
        <v>158</v>
      </c>
      <c r="O112" s="2" t="s">
        <v>308</v>
      </c>
      <c r="P112" s="2" t="s">
        <v>62</v>
      </c>
      <c r="Q112" s="2" t="s">
        <v>62</v>
      </c>
      <c r="R112" s="2" t="s">
        <v>62</v>
      </c>
      <c r="S112" s="3">
        <v>0</v>
      </c>
      <c r="T112" s="3">
        <v>0</v>
      </c>
      <c r="U112" s="3">
        <v>0.05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2" t="s">
        <v>50</v>
      </c>
      <c r="AW112" s="2" t="s">
        <v>467</v>
      </c>
      <c r="AX112" s="2" t="s">
        <v>50</v>
      </c>
      <c r="AY112" s="2" t="s">
        <v>50</v>
      </c>
      <c r="AZ112" s="2" t="s">
        <v>50</v>
      </c>
    </row>
    <row r="113" spans="1:52" ht="30" customHeight="1">
      <c r="A113" s="27" t="s">
        <v>330</v>
      </c>
      <c r="B113" s="27" t="s">
        <v>314</v>
      </c>
      <c r="C113" s="27" t="s">
        <v>315</v>
      </c>
      <c r="D113" s="28">
        <f>공량산출근거서_일위대가!K62</f>
        <v>6.4679999999999998E-3</v>
      </c>
      <c r="E113" s="30">
        <f>단가대비표!O42</f>
        <v>0</v>
      </c>
      <c r="F113" s="33">
        <f>TRUNC(E113*D113,1)</f>
        <v>0</v>
      </c>
      <c r="G113" s="30">
        <f>단가대비표!P42</f>
        <v>172698</v>
      </c>
      <c r="H113" s="33">
        <f>TRUNC(G113*D113,1)</f>
        <v>1117</v>
      </c>
      <c r="I113" s="30">
        <f>단가대비표!V42</f>
        <v>0</v>
      </c>
      <c r="J113" s="33">
        <f>TRUNC(I113*D113,1)</f>
        <v>0</v>
      </c>
      <c r="K113" s="30">
        <f t="shared" si="22"/>
        <v>172698</v>
      </c>
      <c r="L113" s="33">
        <f t="shared" si="22"/>
        <v>1117</v>
      </c>
      <c r="M113" s="27" t="s">
        <v>50</v>
      </c>
      <c r="N113" s="2" t="s">
        <v>158</v>
      </c>
      <c r="O113" s="2" t="s">
        <v>331</v>
      </c>
      <c r="P113" s="2" t="s">
        <v>62</v>
      </c>
      <c r="Q113" s="2" t="s">
        <v>62</v>
      </c>
      <c r="R113" s="2" t="s">
        <v>61</v>
      </c>
      <c r="S113" s="3"/>
      <c r="T113" s="3"/>
      <c r="U113" s="3"/>
      <c r="V113" s="3"/>
      <c r="W113" s="3">
        <v>2</v>
      </c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2" t="s">
        <v>50</v>
      </c>
      <c r="AW113" s="2" t="s">
        <v>468</v>
      </c>
      <c r="AX113" s="2" t="s">
        <v>50</v>
      </c>
      <c r="AY113" s="2" t="s">
        <v>50</v>
      </c>
      <c r="AZ113" s="2" t="s">
        <v>50</v>
      </c>
    </row>
    <row r="114" spans="1:52" ht="30" customHeight="1">
      <c r="A114" s="27" t="s">
        <v>354</v>
      </c>
      <c r="B114" s="27" t="s">
        <v>314</v>
      </c>
      <c r="C114" s="27" t="s">
        <v>315</v>
      </c>
      <c r="D114" s="28">
        <f>공량산출근거서_일위대가!K63</f>
        <v>6.4679999999999998E-3</v>
      </c>
      <c r="E114" s="30">
        <f>단가대비표!O49</f>
        <v>0</v>
      </c>
      <c r="F114" s="33">
        <f>TRUNC(E114*D114,1)</f>
        <v>0</v>
      </c>
      <c r="G114" s="30">
        <f>단가대비표!P49</f>
        <v>306274</v>
      </c>
      <c r="H114" s="33">
        <f>TRUNC(G114*D114,1)</f>
        <v>1980.9</v>
      </c>
      <c r="I114" s="30">
        <f>단가대비표!V49</f>
        <v>0</v>
      </c>
      <c r="J114" s="33">
        <f>TRUNC(I114*D114,1)</f>
        <v>0</v>
      </c>
      <c r="K114" s="30">
        <f t="shared" si="22"/>
        <v>306274</v>
      </c>
      <c r="L114" s="33">
        <f t="shared" si="22"/>
        <v>1980.9</v>
      </c>
      <c r="M114" s="27" t="s">
        <v>50</v>
      </c>
      <c r="N114" s="2" t="s">
        <v>158</v>
      </c>
      <c r="O114" s="2" t="s">
        <v>355</v>
      </c>
      <c r="P114" s="2" t="s">
        <v>62</v>
      </c>
      <c r="Q114" s="2" t="s">
        <v>62</v>
      </c>
      <c r="R114" s="2" t="s">
        <v>61</v>
      </c>
      <c r="S114" s="3"/>
      <c r="T114" s="3"/>
      <c r="U114" s="3"/>
      <c r="V114" s="3"/>
      <c r="W114" s="3">
        <v>2</v>
      </c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2" t="s">
        <v>50</v>
      </c>
      <c r="AW114" s="2" t="s">
        <v>469</v>
      </c>
      <c r="AX114" s="2" t="s">
        <v>50</v>
      </c>
      <c r="AY114" s="2" t="s">
        <v>50</v>
      </c>
      <c r="AZ114" s="2" t="s">
        <v>50</v>
      </c>
    </row>
    <row r="115" spans="1:52" ht="30" customHeight="1">
      <c r="A115" s="27" t="s">
        <v>318</v>
      </c>
      <c r="B115" s="27" t="s">
        <v>319</v>
      </c>
      <c r="C115" s="27" t="s">
        <v>262</v>
      </c>
      <c r="D115" s="28">
        <v>1</v>
      </c>
      <c r="E115" s="30">
        <f>TRUNC(SUMIF(W111:W115, RIGHTB(O115, 1), H111:H115)*U115, 2)</f>
        <v>92.93</v>
      </c>
      <c r="F115" s="33">
        <f>TRUNC(E115*D115,1)</f>
        <v>92.9</v>
      </c>
      <c r="G115" s="30">
        <v>0</v>
      </c>
      <c r="H115" s="33">
        <f>TRUNC(G115*D115,1)</f>
        <v>0</v>
      </c>
      <c r="I115" s="30">
        <v>0</v>
      </c>
      <c r="J115" s="33">
        <f>TRUNC(I115*D115,1)</f>
        <v>0</v>
      </c>
      <c r="K115" s="30">
        <f t="shared" si="22"/>
        <v>92.9</v>
      </c>
      <c r="L115" s="33">
        <f t="shared" si="22"/>
        <v>92.9</v>
      </c>
      <c r="M115" s="27" t="s">
        <v>50</v>
      </c>
      <c r="N115" s="2" t="s">
        <v>158</v>
      </c>
      <c r="O115" s="2" t="s">
        <v>312</v>
      </c>
      <c r="P115" s="2" t="s">
        <v>62</v>
      </c>
      <c r="Q115" s="2" t="s">
        <v>62</v>
      </c>
      <c r="R115" s="2" t="s">
        <v>62</v>
      </c>
      <c r="S115" s="3">
        <v>1</v>
      </c>
      <c r="T115" s="3">
        <v>0</v>
      </c>
      <c r="U115" s="3">
        <v>0.03</v>
      </c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2" t="s">
        <v>50</v>
      </c>
      <c r="AW115" s="2" t="s">
        <v>470</v>
      </c>
      <c r="AX115" s="2" t="s">
        <v>50</v>
      </c>
      <c r="AY115" s="2" t="s">
        <v>50</v>
      </c>
      <c r="AZ115" s="2" t="s">
        <v>50</v>
      </c>
    </row>
    <row r="116" spans="1:52" ht="30" customHeight="1">
      <c r="A116" s="27" t="s">
        <v>322</v>
      </c>
      <c r="B116" s="27" t="s">
        <v>50</v>
      </c>
      <c r="C116" s="27" t="s">
        <v>50</v>
      </c>
      <c r="D116" s="28"/>
      <c r="E116" s="30"/>
      <c r="F116" s="33">
        <f>TRUNC(SUMIF(N111:N115, N110, F111:F115),0)</f>
        <v>2123</v>
      </c>
      <c r="G116" s="30"/>
      <c r="H116" s="33">
        <f>TRUNC(SUMIF(N111:N115, N110, H111:H115),0)</f>
        <v>3097</v>
      </c>
      <c r="I116" s="30"/>
      <c r="J116" s="33">
        <f>TRUNC(SUMIF(N111:N115, N110, J111:J115),0)</f>
        <v>0</v>
      </c>
      <c r="K116" s="30"/>
      <c r="L116" s="33">
        <f>F116+H116+J116</f>
        <v>5220</v>
      </c>
      <c r="M116" s="27" t="s">
        <v>50</v>
      </c>
      <c r="N116" s="2" t="s">
        <v>142</v>
      </c>
      <c r="O116" s="2" t="s">
        <v>142</v>
      </c>
      <c r="P116" s="2" t="s">
        <v>50</v>
      </c>
      <c r="Q116" s="2" t="s">
        <v>50</v>
      </c>
      <c r="R116" s="2" t="s">
        <v>50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2" t="s">
        <v>50</v>
      </c>
      <c r="AW116" s="2" t="s">
        <v>50</v>
      </c>
      <c r="AX116" s="2" t="s">
        <v>50</v>
      </c>
      <c r="AY116" s="2" t="s">
        <v>50</v>
      </c>
      <c r="AZ116" s="2" t="s">
        <v>50</v>
      </c>
    </row>
    <row r="117" spans="1:52" ht="30" customHeight="1">
      <c r="A117" s="28"/>
      <c r="B117" s="28"/>
      <c r="C117" s="28"/>
      <c r="D117" s="28"/>
      <c r="E117" s="30"/>
      <c r="F117" s="33"/>
      <c r="G117" s="30"/>
      <c r="H117" s="33"/>
      <c r="I117" s="30"/>
      <c r="J117" s="33"/>
      <c r="K117" s="30"/>
      <c r="L117" s="33"/>
      <c r="M117" s="28"/>
    </row>
    <row r="118" spans="1:52" ht="30" customHeight="1">
      <c r="A118" s="24" t="s">
        <v>1052</v>
      </c>
      <c r="B118" s="25"/>
      <c r="C118" s="25"/>
      <c r="D118" s="25"/>
      <c r="E118" s="29"/>
      <c r="F118" s="32"/>
      <c r="G118" s="29"/>
      <c r="H118" s="32"/>
      <c r="I118" s="29"/>
      <c r="J118" s="32"/>
      <c r="K118" s="29"/>
      <c r="L118" s="32"/>
      <c r="M118" s="26"/>
      <c r="N118" s="1" t="s">
        <v>161</v>
      </c>
    </row>
    <row r="119" spans="1:52" ht="30" customHeight="1">
      <c r="A119" s="27" t="s">
        <v>348</v>
      </c>
      <c r="B119" s="27" t="s">
        <v>471</v>
      </c>
      <c r="C119" s="27" t="s">
        <v>58</v>
      </c>
      <c r="D119" s="28">
        <v>1.05</v>
      </c>
      <c r="E119" s="30">
        <f>단가대비표!O15</f>
        <v>2548</v>
      </c>
      <c r="F119" s="33">
        <f>TRUNC(E119*D119,1)</f>
        <v>2675.4</v>
      </c>
      <c r="G119" s="30">
        <f>단가대비표!P15</f>
        <v>0</v>
      </c>
      <c r="H119" s="33">
        <f>TRUNC(G119*D119,1)</f>
        <v>0</v>
      </c>
      <c r="I119" s="30">
        <f>단가대비표!V15</f>
        <v>0</v>
      </c>
      <c r="J119" s="33">
        <f>TRUNC(I119*D119,1)</f>
        <v>0</v>
      </c>
      <c r="K119" s="30">
        <f t="shared" ref="K119:L123" si="23">TRUNC(E119+G119+I119,1)</f>
        <v>2548</v>
      </c>
      <c r="L119" s="33">
        <f t="shared" si="23"/>
        <v>2675.4</v>
      </c>
      <c r="M119" s="27" t="s">
        <v>50</v>
      </c>
      <c r="N119" s="2" t="s">
        <v>161</v>
      </c>
      <c r="O119" s="2" t="s">
        <v>472</v>
      </c>
      <c r="P119" s="2" t="s">
        <v>62</v>
      </c>
      <c r="Q119" s="2" t="s">
        <v>62</v>
      </c>
      <c r="R119" s="2" t="s">
        <v>61</v>
      </c>
      <c r="S119" s="3"/>
      <c r="T119" s="3"/>
      <c r="U119" s="3"/>
      <c r="V119" s="3">
        <v>1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2" t="s">
        <v>50</v>
      </c>
      <c r="AW119" s="2" t="s">
        <v>473</v>
      </c>
      <c r="AX119" s="2" t="s">
        <v>50</v>
      </c>
      <c r="AY119" s="2" t="s">
        <v>50</v>
      </c>
      <c r="AZ119" s="2" t="s">
        <v>50</v>
      </c>
    </row>
    <row r="120" spans="1:52" ht="30" customHeight="1">
      <c r="A120" s="27" t="s">
        <v>306</v>
      </c>
      <c r="B120" s="27" t="s">
        <v>307</v>
      </c>
      <c r="C120" s="27" t="s">
        <v>262</v>
      </c>
      <c r="D120" s="28">
        <v>1</v>
      </c>
      <c r="E120" s="30">
        <f>TRUNC(SUMIF(V119:V123, RIGHTB(O120, 1), F119:F123)*U120, 2)</f>
        <v>133.77000000000001</v>
      </c>
      <c r="F120" s="33">
        <f>TRUNC(E120*D120,1)</f>
        <v>133.69999999999999</v>
      </c>
      <c r="G120" s="30">
        <v>0</v>
      </c>
      <c r="H120" s="33">
        <f>TRUNC(G120*D120,1)</f>
        <v>0</v>
      </c>
      <c r="I120" s="30">
        <v>0</v>
      </c>
      <c r="J120" s="33">
        <f>TRUNC(I120*D120,1)</f>
        <v>0</v>
      </c>
      <c r="K120" s="30">
        <f t="shared" si="23"/>
        <v>133.69999999999999</v>
      </c>
      <c r="L120" s="33">
        <f t="shared" si="23"/>
        <v>133.69999999999999</v>
      </c>
      <c r="M120" s="27" t="s">
        <v>50</v>
      </c>
      <c r="N120" s="2" t="s">
        <v>161</v>
      </c>
      <c r="O120" s="2" t="s">
        <v>308</v>
      </c>
      <c r="P120" s="2" t="s">
        <v>62</v>
      </c>
      <c r="Q120" s="2" t="s">
        <v>62</v>
      </c>
      <c r="R120" s="2" t="s">
        <v>62</v>
      </c>
      <c r="S120" s="3">
        <v>0</v>
      </c>
      <c r="T120" s="3">
        <v>0</v>
      </c>
      <c r="U120" s="3">
        <v>0.05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2" t="s">
        <v>50</v>
      </c>
      <c r="AW120" s="2" t="s">
        <v>474</v>
      </c>
      <c r="AX120" s="2" t="s">
        <v>50</v>
      </c>
      <c r="AY120" s="2" t="s">
        <v>50</v>
      </c>
      <c r="AZ120" s="2" t="s">
        <v>50</v>
      </c>
    </row>
    <row r="121" spans="1:52" ht="30" customHeight="1">
      <c r="A121" s="27" t="s">
        <v>330</v>
      </c>
      <c r="B121" s="27" t="s">
        <v>314</v>
      </c>
      <c r="C121" s="27" t="s">
        <v>315</v>
      </c>
      <c r="D121" s="28">
        <f>공량산출근거서_일위대가!K67</f>
        <v>6.4679999999999998E-3</v>
      </c>
      <c r="E121" s="30">
        <f>단가대비표!O42</f>
        <v>0</v>
      </c>
      <c r="F121" s="33">
        <f>TRUNC(E121*D121,1)</f>
        <v>0</v>
      </c>
      <c r="G121" s="30">
        <f>단가대비표!P42</f>
        <v>172698</v>
      </c>
      <c r="H121" s="33">
        <f>TRUNC(G121*D121,1)</f>
        <v>1117</v>
      </c>
      <c r="I121" s="30">
        <f>단가대비표!V42</f>
        <v>0</v>
      </c>
      <c r="J121" s="33">
        <f>TRUNC(I121*D121,1)</f>
        <v>0</v>
      </c>
      <c r="K121" s="30">
        <f t="shared" si="23"/>
        <v>172698</v>
      </c>
      <c r="L121" s="33">
        <f t="shared" si="23"/>
        <v>1117</v>
      </c>
      <c r="M121" s="27" t="s">
        <v>50</v>
      </c>
      <c r="N121" s="2" t="s">
        <v>161</v>
      </c>
      <c r="O121" s="2" t="s">
        <v>331</v>
      </c>
      <c r="P121" s="2" t="s">
        <v>62</v>
      </c>
      <c r="Q121" s="2" t="s">
        <v>62</v>
      </c>
      <c r="R121" s="2" t="s">
        <v>61</v>
      </c>
      <c r="S121" s="3"/>
      <c r="T121" s="3"/>
      <c r="U121" s="3"/>
      <c r="V121" s="3"/>
      <c r="W121" s="3">
        <v>2</v>
      </c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2" t="s">
        <v>50</v>
      </c>
      <c r="AW121" s="2" t="s">
        <v>475</v>
      </c>
      <c r="AX121" s="2" t="s">
        <v>50</v>
      </c>
      <c r="AY121" s="2" t="s">
        <v>50</v>
      </c>
      <c r="AZ121" s="2" t="s">
        <v>50</v>
      </c>
    </row>
    <row r="122" spans="1:52" ht="30" customHeight="1">
      <c r="A122" s="27" t="s">
        <v>354</v>
      </c>
      <c r="B122" s="27" t="s">
        <v>314</v>
      </c>
      <c r="C122" s="27" t="s">
        <v>315</v>
      </c>
      <c r="D122" s="28">
        <f>공량산출근거서_일위대가!K68</f>
        <v>6.4679999999999998E-3</v>
      </c>
      <c r="E122" s="30">
        <f>단가대비표!O49</f>
        <v>0</v>
      </c>
      <c r="F122" s="33">
        <f>TRUNC(E122*D122,1)</f>
        <v>0</v>
      </c>
      <c r="G122" s="30">
        <f>단가대비표!P49</f>
        <v>306274</v>
      </c>
      <c r="H122" s="33">
        <f>TRUNC(G122*D122,1)</f>
        <v>1980.9</v>
      </c>
      <c r="I122" s="30">
        <f>단가대비표!V49</f>
        <v>0</v>
      </c>
      <c r="J122" s="33">
        <f>TRUNC(I122*D122,1)</f>
        <v>0</v>
      </c>
      <c r="K122" s="30">
        <f t="shared" si="23"/>
        <v>306274</v>
      </c>
      <c r="L122" s="33">
        <f t="shared" si="23"/>
        <v>1980.9</v>
      </c>
      <c r="M122" s="27" t="s">
        <v>50</v>
      </c>
      <c r="N122" s="2" t="s">
        <v>161</v>
      </c>
      <c r="O122" s="2" t="s">
        <v>355</v>
      </c>
      <c r="P122" s="2" t="s">
        <v>62</v>
      </c>
      <c r="Q122" s="2" t="s">
        <v>62</v>
      </c>
      <c r="R122" s="2" t="s">
        <v>61</v>
      </c>
      <c r="S122" s="3"/>
      <c r="T122" s="3"/>
      <c r="U122" s="3"/>
      <c r="V122" s="3"/>
      <c r="W122" s="3">
        <v>2</v>
      </c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" t="s">
        <v>50</v>
      </c>
      <c r="AW122" s="2" t="s">
        <v>476</v>
      </c>
      <c r="AX122" s="2" t="s">
        <v>50</v>
      </c>
      <c r="AY122" s="2" t="s">
        <v>50</v>
      </c>
      <c r="AZ122" s="2" t="s">
        <v>50</v>
      </c>
    </row>
    <row r="123" spans="1:52" ht="30" customHeight="1">
      <c r="A123" s="27" t="s">
        <v>318</v>
      </c>
      <c r="B123" s="27" t="s">
        <v>319</v>
      </c>
      <c r="C123" s="27" t="s">
        <v>262</v>
      </c>
      <c r="D123" s="28">
        <v>1</v>
      </c>
      <c r="E123" s="30">
        <f>TRUNC(SUMIF(W119:W123, RIGHTB(O123, 1), H119:H123)*U123, 2)</f>
        <v>92.93</v>
      </c>
      <c r="F123" s="33">
        <f>TRUNC(E123*D123,1)</f>
        <v>92.9</v>
      </c>
      <c r="G123" s="30">
        <v>0</v>
      </c>
      <c r="H123" s="33">
        <f>TRUNC(G123*D123,1)</f>
        <v>0</v>
      </c>
      <c r="I123" s="30">
        <v>0</v>
      </c>
      <c r="J123" s="33">
        <f>TRUNC(I123*D123,1)</f>
        <v>0</v>
      </c>
      <c r="K123" s="30">
        <f t="shared" si="23"/>
        <v>92.9</v>
      </c>
      <c r="L123" s="33">
        <f t="shared" si="23"/>
        <v>92.9</v>
      </c>
      <c r="M123" s="27" t="s">
        <v>50</v>
      </c>
      <c r="N123" s="2" t="s">
        <v>161</v>
      </c>
      <c r="O123" s="2" t="s">
        <v>312</v>
      </c>
      <c r="P123" s="2" t="s">
        <v>62</v>
      </c>
      <c r="Q123" s="2" t="s">
        <v>62</v>
      </c>
      <c r="R123" s="2" t="s">
        <v>62</v>
      </c>
      <c r="S123" s="3">
        <v>1</v>
      </c>
      <c r="T123" s="3">
        <v>0</v>
      </c>
      <c r="U123" s="3">
        <v>0.03</v>
      </c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" t="s">
        <v>50</v>
      </c>
      <c r="AW123" s="2" t="s">
        <v>477</v>
      </c>
      <c r="AX123" s="2" t="s">
        <v>50</v>
      </c>
      <c r="AY123" s="2" t="s">
        <v>50</v>
      </c>
      <c r="AZ123" s="2" t="s">
        <v>50</v>
      </c>
    </row>
    <row r="124" spans="1:52" ht="30" customHeight="1">
      <c r="A124" s="27" t="s">
        <v>322</v>
      </c>
      <c r="B124" s="27" t="s">
        <v>50</v>
      </c>
      <c r="C124" s="27" t="s">
        <v>50</v>
      </c>
      <c r="D124" s="28"/>
      <c r="E124" s="30"/>
      <c r="F124" s="33">
        <f>TRUNC(SUMIF(N119:N123, N118, F119:F123),0)</f>
        <v>2902</v>
      </c>
      <c r="G124" s="30"/>
      <c r="H124" s="33">
        <f>TRUNC(SUMIF(N119:N123, N118, H119:H123),0)</f>
        <v>3097</v>
      </c>
      <c r="I124" s="30"/>
      <c r="J124" s="33">
        <f>TRUNC(SUMIF(N119:N123, N118, J119:J123),0)</f>
        <v>0</v>
      </c>
      <c r="K124" s="30"/>
      <c r="L124" s="33">
        <f>F124+H124+J124</f>
        <v>5999</v>
      </c>
      <c r="M124" s="27" t="s">
        <v>50</v>
      </c>
      <c r="N124" s="2" t="s">
        <v>142</v>
      </c>
      <c r="O124" s="2" t="s">
        <v>142</v>
      </c>
      <c r="P124" s="2" t="s">
        <v>50</v>
      </c>
      <c r="Q124" s="2" t="s">
        <v>50</v>
      </c>
      <c r="R124" s="2" t="s">
        <v>50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" t="s">
        <v>50</v>
      </c>
      <c r="AW124" s="2" t="s">
        <v>50</v>
      </c>
      <c r="AX124" s="2" t="s">
        <v>50</v>
      </c>
      <c r="AY124" s="2" t="s">
        <v>50</v>
      </c>
      <c r="AZ124" s="2" t="s">
        <v>50</v>
      </c>
    </row>
    <row r="125" spans="1:52" ht="30" customHeight="1">
      <c r="A125" s="28"/>
      <c r="B125" s="28"/>
      <c r="C125" s="28"/>
      <c r="D125" s="28"/>
      <c r="E125" s="30"/>
      <c r="F125" s="33"/>
      <c r="G125" s="30"/>
      <c r="H125" s="33"/>
      <c r="I125" s="30"/>
      <c r="J125" s="33"/>
      <c r="K125" s="30"/>
      <c r="L125" s="33"/>
      <c r="M125" s="28"/>
    </row>
    <row r="126" spans="1:52" ht="30" customHeight="1">
      <c r="A126" s="24" t="s">
        <v>1053</v>
      </c>
      <c r="B126" s="25"/>
      <c r="C126" s="25"/>
      <c r="D126" s="25"/>
      <c r="E126" s="29"/>
      <c r="F126" s="32"/>
      <c r="G126" s="29"/>
      <c r="H126" s="32"/>
      <c r="I126" s="29"/>
      <c r="J126" s="32"/>
      <c r="K126" s="29"/>
      <c r="L126" s="32"/>
      <c r="M126" s="26"/>
      <c r="N126" s="1" t="s">
        <v>166</v>
      </c>
    </row>
    <row r="127" spans="1:52" ht="30" customHeight="1">
      <c r="A127" s="27" t="s">
        <v>163</v>
      </c>
      <c r="B127" s="27" t="s">
        <v>479</v>
      </c>
      <c r="C127" s="27" t="s">
        <v>164</v>
      </c>
      <c r="D127" s="28">
        <v>1.05</v>
      </c>
      <c r="E127" s="30">
        <f>단가대비표!O38</f>
        <v>12700</v>
      </c>
      <c r="F127" s="33">
        <f>TRUNC(E127*D127,1)</f>
        <v>13335</v>
      </c>
      <c r="G127" s="30">
        <f>단가대비표!P38</f>
        <v>0</v>
      </c>
      <c r="H127" s="33">
        <f>TRUNC(G127*D127,1)</f>
        <v>0</v>
      </c>
      <c r="I127" s="30">
        <f>단가대비표!V38</f>
        <v>0</v>
      </c>
      <c r="J127" s="33">
        <f>TRUNC(I127*D127,1)</f>
        <v>0</v>
      </c>
      <c r="K127" s="30">
        <f t="shared" ref="K127:L129" si="24">TRUNC(E127+G127+I127,1)</f>
        <v>12700</v>
      </c>
      <c r="L127" s="33">
        <f t="shared" si="24"/>
        <v>13335</v>
      </c>
      <c r="M127" s="27" t="s">
        <v>50</v>
      </c>
      <c r="N127" s="2" t="s">
        <v>166</v>
      </c>
      <c r="O127" s="2" t="s">
        <v>480</v>
      </c>
      <c r="P127" s="2" t="s">
        <v>62</v>
      </c>
      <c r="Q127" s="2" t="s">
        <v>62</v>
      </c>
      <c r="R127" s="2" t="s">
        <v>61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" t="s">
        <v>50</v>
      </c>
      <c r="AW127" s="2" t="s">
        <v>481</v>
      </c>
      <c r="AX127" s="2" t="s">
        <v>50</v>
      </c>
      <c r="AY127" s="2" t="s">
        <v>50</v>
      </c>
      <c r="AZ127" s="2" t="s">
        <v>50</v>
      </c>
    </row>
    <row r="128" spans="1:52" ht="30" customHeight="1">
      <c r="A128" s="27" t="s">
        <v>354</v>
      </c>
      <c r="B128" s="27" t="s">
        <v>314</v>
      </c>
      <c r="C128" s="27" t="s">
        <v>315</v>
      </c>
      <c r="D128" s="28">
        <f>공량산출근거서_일위대가!K71</f>
        <v>2.5999999999999999E-2</v>
      </c>
      <c r="E128" s="30">
        <f>단가대비표!O49</f>
        <v>0</v>
      </c>
      <c r="F128" s="33">
        <f>TRUNC(E128*D128,1)</f>
        <v>0</v>
      </c>
      <c r="G128" s="30">
        <f>단가대비표!P49</f>
        <v>306274</v>
      </c>
      <c r="H128" s="33">
        <f>TRUNC(G128*D128,1)</f>
        <v>7963.1</v>
      </c>
      <c r="I128" s="30">
        <f>단가대비표!V49</f>
        <v>0</v>
      </c>
      <c r="J128" s="33">
        <f>TRUNC(I128*D128,1)</f>
        <v>0</v>
      </c>
      <c r="K128" s="30">
        <f t="shared" si="24"/>
        <v>306274</v>
      </c>
      <c r="L128" s="33">
        <f t="shared" si="24"/>
        <v>7963.1</v>
      </c>
      <c r="M128" s="27" t="s">
        <v>50</v>
      </c>
      <c r="N128" s="2" t="s">
        <v>166</v>
      </c>
      <c r="O128" s="2" t="s">
        <v>355</v>
      </c>
      <c r="P128" s="2" t="s">
        <v>62</v>
      </c>
      <c r="Q128" s="2" t="s">
        <v>62</v>
      </c>
      <c r="R128" s="2" t="s">
        <v>61</v>
      </c>
      <c r="S128" s="3"/>
      <c r="T128" s="3"/>
      <c r="U128" s="3"/>
      <c r="V128" s="3">
        <v>1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" t="s">
        <v>50</v>
      </c>
      <c r="AW128" s="2" t="s">
        <v>482</v>
      </c>
      <c r="AX128" s="2" t="s">
        <v>50</v>
      </c>
      <c r="AY128" s="2" t="s">
        <v>50</v>
      </c>
      <c r="AZ128" s="2" t="s">
        <v>50</v>
      </c>
    </row>
    <row r="129" spans="1:52" ht="30" customHeight="1">
      <c r="A129" s="27" t="s">
        <v>318</v>
      </c>
      <c r="B129" s="27" t="s">
        <v>319</v>
      </c>
      <c r="C129" s="27" t="s">
        <v>262</v>
      </c>
      <c r="D129" s="28">
        <v>1</v>
      </c>
      <c r="E129" s="30">
        <f>TRUNC(SUMIF(V127:V129, RIGHTB(O129, 1), H127:H129)*U129, 2)</f>
        <v>238.89</v>
      </c>
      <c r="F129" s="33">
        <f>TRUNC(E129*D129,1)</f>
        <v>238.8</v>
      </c>
      <c r="G129" s="30">
        <v>0</v>
      </c>
      <c r="H129" s="33">
        <f>TRUNC(G129*D129,1)</f>
        <v>0</v>
      </c>
      <c r="I129" s="30">
        <v>0</v>
      </c>
      <c r="J129" s="33">
        <f>TRUNC(I129*D129,1)</f>
        <v>0</v>
      </c>
      <c r="K129" s="30">
        <f t="shared" si="24"/>
        <v>238.8</v>
      </c>
      <c r="L129" s="33">
        <f t="shared" si="24"/>
        <v>238.8</v>
      </c>
      <c r="M129" s="27" t="s">
        <v>50</v>
      </c>
      <c r="N129" s="2" t="s">
        <v>166</v>
      </c>
      <c r="O129" s="2" t="s">
        <v>308</v>
      </c>
      <c r="P129" s="2" t="s">
        <v>62</v>
      </c>
      <c r="Q129" s="2" t="s">
        <v>62</v>
      </c>
      <c r="R129" s="2" t="s">
        <v>62</v>
      </c>
      <c r="S129" s="3">
        <v>1</v>
      </c>
      <c r="T129" s="3">
        <v>0</v>
      </c>
      <c r="U129" s="3">
        <v>0.03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" t="s">
        <v>50</v>
      </c>
      <c r="AW129" s="2" t="s">
        <v>483</v>
      </c>
      <c r="AX129" s="2" t="s">
        <v>50</v>
      </c>
      <c r="AY129" s="2" t="s">
        <v>50</v>
      </c>
      <c r="AZ129" s="2" t="s">
        <v>50</v>
      </c>
    </row>
    <row r="130" spans="1:52" ht="30" customHeight="1">
      <c r="A130" s="27" t="s">
        <v>322</v>
      </c>
      <c r="B130" s="27" t="s">
        <v>50</v>
      </c>
      <c r="C130" s="27" t="s">
        <v>50</v>
      </c>
      <c r="D130" s="28"/>
      <c r="E130" s="30"/>
      <c r="F130" s="33">
        <f>TRUNC(SUMIF(N127:N129, N126, F127:F129),0)</f>
        <v>13573</v>
      </c>
      <c r="G130" s="30"/>
      <c r="H130" s="33">
        <f>TRUNC(SUMIF(N127:N129, N126, H127:H129),0)</f>
        <v>7963</v>
      </c>
      <c r="I130" s="30"/>
      <c r="J130" s="33">
        <f>TRUNC(SUMIF(N127:N129, N126, J127:J129),0)</f>
        <v>0</v>
      </c>
      <c r="K130" s="30"/>
      <c r="L130" s="33">
        <f>F130+H130+J130</f>
        <v>21536</v>
      </c>
      <c r="M130" s="27" t="s">
        <v>50</v>
      </c>
      <c r="N130" s="2" t="s">
        <v>142</v>
      </c>
      <c r="O130" s="2" t="s">
        <v>142</v>
      </c>
      <c r="P130" s="2" t="s">
        <v>50</v>
      </c>
      <c r="Q130" s="2" t="s">
        <v>50</v>
      </c>
      <c r="R130" s="2" t="s">
        <v>50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" t="s">
        <v>50</v>
      </c>
      <c r="AW130" s="2" t="s">
        <v>50</v>
      </c>
      <c r="AX130" s="2" t="s">
        <v>50</v>
      </c>
      <c r="AY130" s="2" t="s">
        <v>50</v>
      </c>
      <c r="AZ130" s="2" t="s">
        <v>50</v>
      </c>
    </row>
    <row r="131" spans="1:52" ht="30" customHeight="1">
      <c r="A131" s="28"/>
      <c r="B131" s="28"/>
      <c r="C131" s="28"/>
      <c r="D131" s="28"/>
      <c r="E131" s="30"/>
      <c r="F131" s="33"/>
      <c r="G131" s="30"/>
      <c r="H131" s="33"/>
      <c r="I131" s="30"/>
      <c r="J131" s="33"/>
      <c r="K131" s="30"/>
      <c r="L131" s="33"/>
      <c r="M131" s="28"/>
    </row>
    <row r="132" spans="1:52" ht="30" customHeight="1">
      <c r="A132" s="24" t="s">
        <v>1064</v>
      </c>
      <c r="B132" s="25"/>
      <c r="C132" s="25"/>
      <c r="D132" s="25"/>
      <c r="E132" s="29"/>
      <c r="F132" s="32"/>
      <c r="G132" s="29"/>
      <c r="H132" s="32"/>
      <c r="I132" s="29"/>
      <c r="J132" s="32"/>
      <c r="K132" s="29"/>
      <c r="L132" s="32"/>
      <c r="M132" s="26"/>
      <c r="N132" s="1" t="s">
        <v>170</v>
      </c>
    </row>
    <row r="133" spans="1:52" ht="30" customHeight="1">
      <c r="A133" s="27" t="s">
        <v>485</v>
      </c>
      <c r="B133" s="27" t="s">
        <v>486</v>
      </c>
      <c r="C133" s="27" t="s">
        <v>86</v>
      </c>
      <c r="D133" s="28">
        <v>1</v>
      </c>
      <c r="E133" s="30">
        <f>단가대비표!O39</f>
        <v>0</v>
      </c>
      <c r="F133" s="33">
        <f>TRUNC(E133*D133,1)</f>
        <v>0</v>
      </c>
      <c r="G133" s="30">
        <f>단가대비표!P39</f>
        <v>0</v>
      </c>
      <c r="H133" s="33">
        <f>TRUNC(G133*D133,1)</f>
        <v>0</v>
      </c>
      <c r="I133" s="30">
        <f>단가대비표!V39</f>
        <v>0</v>
      </c>
      <c r="J133" s="33">
        <f>TRUNC(I133*D133,1)</f>
        <v>0</v>
      </c>
      <c r="K133" s="30">
        <f t="shared" ref="K133:L135" si="25">TRUNC(E133+G133+I133,1)</f>
        <v>0</v>
      </c>
      <c r="L133" s="33">
        <f t="shared" si="25"/>
        <v>0</v>
      </c>
      <c r="M133" s="27" t="s">
        <v>50</v>
      </c>
      <c r="N133" s="2" t="s">
        <v>170</v>
      </c>
      <c r="O133" s="2" t="s">
        <v>487</v>
      </c>
      <c r="P133" s="2" t="s">
        <v>62</v>
      </c>
      <c r="Q133" s="2" t="s">
        <v>62</v>
      </c>
      <c r="R133" s="2" t="s">
        <v>61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" t="s">
        <v>50</v>
      </c>
      <c r="AW133" s="2" t="s">
        <v>488</v>
      </c>
      <c r="AX133" s="2" t="s">
        <v>50</v>
      </c>
      <c r="AY133" s="2" t="s">
        <v>50</v>
      </c>
      <c r="AZ133" s="2" t="s">
        <v>50</v>
      </c>
    </row>
    <row r="134" spans="1:52" ht="30" customHeight="1">
      <c r="A134" s="27" t="s">
        <v>313</v>
      </c>
      <c r="B134" s="27" t="s">
        <v>314</v>
      </c>
      <c r="C134" s="27" t="s">
        <v>315</v>
      </c>
      <c r="D134" s="28">
        <f>공량산출근거서_일위대가!K74</f>
        <v>1.23</v>
      </c>
      <c r="E134" s="30">
        <f>단가대비표!O48</f>
        <v>0</v>
      </c>
      <c r="F134" s="33">
        <f>TRUNC(E134*D134,1)</f>
        <v>0</v>
      </c>
      <c r="G134" s="30">
        <f>단가대비표!P48</f>
        <v>276108</v>
      </c>
      <c r="H134" s="33">
        <f>TRUNC(G134*D134,1)</f>
        <v>339612.8</v>
      </c>
      <c r="I134" s="30">
        <f>단가대비표!V48</f>
        <v>0</v>
      </c>
      <c r="J134" s="33">
        <f>TRUNC(I134*D134,1)</f>
        <v>0</v>
      </c>
      <c r="K134" s="30">
        <f t="shared" si="25"/>
        <v>276108</v>
      </c>
      <c r="L134" s="33">
        <f t="shared" si="25"/>
        <v>339612.8</v>
      </c>
      <c r="M134" s="27" t="s">
        <v>50</v>
      </c>
      <c r="N134" s="2" t="s">
        <v>170</v>
      </c>
      <c r="O134" s="2" t="s">
        <v>316</v>
      </c>
      <c r="P134" s="2" t="s">
        <v>62</v>
      </c>
      <c r="Q134" s="2" t="s">
        <v>62</v>
      </c>
      <c r="R134" s="2" t="s">
        <v>61</v>
      </c>
      <c r="S134" s="3"/>
      <c r="T134" s="3"/>
      <c r="U134" s="3"/>
      <c r="V134" s="3">
        <v>1</v>
      </c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" t="s">
        <v>50</v>
      </c>
      <c r="AW134" s="2" t="s">
        <v>489</v>
      </c>
      <c r="AX134" s="2" t="s">
        <v>50</v>
      </c>
      <c r="AY134" s="2" t="s">
        <v>50</v>
      </c>
      <c r="AZ134" s="2" t="s">
        <v>50</v>
      </c>
    </row>
    <row r="135" spans="1:52" ht="30" customHeight="1">
      <c r="A135" s="27" t="s">
        <v>318</v>
      </c>
      <c r="B135" s="27" t="s">
        <v>319</v>
      </c>
      <c r="C135" s="27" t="s">
        <v>262</v>
      </c>
      <c r="D135" s="28">
        <v>1</v>
      </c>
      <c r="E135" s="30">
        <f>TRUNC(SUMIF(V133:V135, RIGHTB(O135, 1), H133:H135)*U135, 2)</f>
        <v>10188.379999999999</v>
      </c>
      <c r="F135" s="33">
        <f>TRUNC(E135*D135,1)</f>
        <v>10188.299999999999</v>
      </c>
      <c r="G135" s="30">
        <v>0</v>
      </c>
      <c r="H135" s="33">
        <f>TRUNC(G135*D135,1)</f>
        <v>0</v>
      </c>
      <c r="I135" s="30">
        <v>0</v>
      </c>
      <c r="J135" s="33">
        <f>TRUNC(I135*D135,1)</f>
        <v>0</v>
      </c>
      <c r="K135" s="30">
        <f t="shared" si="25"/>
        <v>10188.299999999999</v>
      </c>
      <c r="L135" s="33">
        <f t="shared" si="25"/>
        <v>10188.299999999999</v>
      </c>
      <c r="M135" s="27" t="s">
        <v>50</v>
      </c>
      <c r="N135" s="2" t="s">
        <v>170</v>
      </c>
      <c r="O135" s="2" t="s">
        <v>308</v>
      </c>
      <c r="P135" s="2" t="s">
        <v>62</v>
      </c>
      <c r="Q135" s="2" t="s">
        <v>62</v>
      </c>
      <c r="R135" s="2" t="s">
        <v>62</v>
      </c>
      <c r="S135" s="3">
        <v>1</v>
      </c>
      <c r="T135" s="3">
        <v>0</v>
      </c>
      <c r="U135" s="3">
        <v>0.03</v>
      </c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" t="s">
        <v>50</v>
      </c>
      <c r="AW135" s="2" t="s">
        <v>490</v>
      </c>
      <c r="AX135" s="2" t="s">
        <v>50</v>
      </c>
      <c r="AY135" s="2" t="s">
        <v>50</v>
      </c>
      <c r="AZ135" s="2" t="s">
        <v>50</v>
      </c>
    </row>
    <row r="136" spans="1:52" ht="30" customHeight="1">
      <c r="A136" s="27" t="s">
        <v>322</v>
      </c>
      <c r="B136" s="27" t="s">
        <v>50</v>
      </c>
      <c r="C136" s="27" t="s">
        <v>50</v>
      </c>
      <c r="D136" s="28"/>
      <c r="E136" s="30"/>
      <c r="F136" s="33">
        <f>TRUNC(SUMIF(N133:N135, N132, F133:F135),0)</f>
        <v>10188</v>
      </c>
      <c r="G136" s="30"/>
      <c r="H136" s="33">
        <f>TRUNC(SUMIF(N133:N135, N132, H133:H135),0)</f>
        <v>339612</v>
      </c>
      <c r="I136" s="30"/>
      <c r="J136" s="33">
        <f>TRUNC(SUMIF(N133:N135, N132, J133:J135),0)</f>
        <v>0</v>
      </c>
      <c r="K136" s="30"/>
      <c r="L136" s="33">
        <f>F136+H136+J136</f>
        <v>349800</v>
      </c>
      <c r="M136" s="27" t="s">
        <v>50</v>
      </c>
      <c r="N136" s="2" t="s">
        <v>142</v>
      </c>
      <c r="O136" s="2" t="s">
        <v>142</v>
      </c>
      <c r="P136" s="2" t="s">
        <v>50</v>
      </c>
      <c r="Q136" s="2" t="s">
        <v>50</v>
      </c>
      <c r="R136" s="2" t="s">
        <v>50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" t="s">
        <v>50</v>
      </c>
      <c r="AW136" s="2" t="s">
        <v>50</v>
      </c>
      <c r="AX136" s="2" t="s">
        <v>50</v>
      </c>
      <c r="AY136" s="2" t="s">
        <v>50</v>
      </c>
      <c r="AZ136" s="2" t="s">
        <v>50</v>
      </c>
    </row>
    <row r="137" spans="1:52" ht="30" customHeight="1">
      <c r="A137" s="28"/>
      <c r="B137" s="28"/>
      <c r="C137" s="28"/>
      <c r="D137" s="28"/>
      <c r="E137" s="30"/>
      <c r="F137" s="33"/>
      <c r="G137" s="30"/>
      <c r="H137" s="33"/>
      <c r="I137" s="30"/>
      <c r="J137" s="33"/>
      <c r="K137" s="30"/>
      <c r="L137" s="33"/>
      <c r="M137" s="28"/>
    </row>
    <row r="138" spans="1:52" ht="30" customHeight="1">
      <c r="A138" s="24" t="s">
        <v>491</v>
      </c>
      <c r="B138" s="25"/>
      <c r="C138" s="25"/>
      <c r="D138" s="25"/>
      <c r="E138" s="29"/>
      <c r="F138" s="32"/>
      <c r="G138" s="29"/>
      <c r="H138" s="32"/>
      <c r="I138" s="29"/>
      <c r="J138" s="32"/>
      <c r="K138" s="29"/>
      <c r="L138" s="32"/>
      <c r="M138" s="26"/>
      <c r="N138" s="1" t="s">
        <v>176</v>
      </c>
    </row>
    <row r="139" spans="1:52" ht="30" customHeight="1">
      <c r="A139" s="27" t="s">
        <v>493</v>
      </c>
      <c r="B139" s="27" t="s">
        <v>173</v>
      </c>
      <c r="C139" s="27" t="s">
        <v>494</v>
      </c>
      <c r="D139" s="28">
        <v>1</v>
      </c>
      <c r="E139" s="30">
        <v>0</v>
      </c>
      <c r="F139" s="33">
        <f>TRUNC(E139*D139,1)</f>
        <v>0</v>
      </c>
      <c r="G139" s="30">
        <f>단가대비표!P18</f>
        <v>0</v>
      </c>
      <c r="H139" s="33">
        <f>TRUNC(G139*D139,1)</f>
        <v>0</v>
      </c>
      <c r="I139" s="30">
        <f>단가대비표!V18</f>
        <v>0</v>
      </c>
      <c r="J139" s="33">
        <f>TRUNC(I139*D139,1)</f>
        <v>0</v>
      </c>
      <c r="K139" s="30">
        <f t="shared" ref="K139:L142" si="26">TRUNC(E139+G139+I139,1)</f>
        <v>0</v>
      </c>
      <c r="L139" s="33">
        <f t="shared" si="26"/>
        <v>0</v>
      </c>
      <c r="M139" s="27" t="s">
        <v>50</v>
      </c>
      <c r="N139" s="2" t="s">
        <v>176</v>
      </c>
      <c r="O139" s="2" t="s">
        <v>495</v>
      </c>
      <c r="P139" s="2" t="s">
        <v>62</v>
      </c>
      <c r="Q139" s="2" t="s">
        <v>62</v>
      </c>
      <c r="R139" s="2" t="s">
        <v>61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" t="s">
        <v>50</v>
      </c>
      <c r="AW139" s="2" t="s">
        <v>496</v>
      </c>
      <c r="AX139" s="2" t="s">
        <v>50</v>
      </c>
      <c r="AY139" s="2" t="s">
        <v>50</v>
      </c>
      <c r="AZ139" s="2" t="s">
        <v>50</v>
      </c>
    </row>
    <row r="140" spans="1:52" ht="30" customHeight="1">
      <c r="A140" s="27" t="s">
        <v>497</v>
      </c>
      <c r="B140" s="27" t="s">
        <v>498</v>
      </c>
      <c r="C140" s="27" t="s">
        <v>164</v>
      </c>
      <c r="D140" s="28">
        <v>1</v>
      </c>
      <c r="E140" s="30">
        <v>0</v>
      </c>
      <c r="F140" s="33">
        <f>TRUNC(E140*D140,1)</f>
        <v>0</v>
      </c>
      <c r="G140" s="30">
        <f>단가대비표!P22</f>
        <v>0</v>
      </c>
      <c r="H140" s="33">
        <f>TRUNC(G140*D140,1)</f>
        <v>0</v>
      </c>
      <c r="I140" s="30">
        <f>단가대비표!V22</f>
        <v>0</v>
      </c>
      <c r="J140" s="33">
        <f>TRUNC(I140*D140,1)</f>
        <v>0</v>
      </c>
      <c r="K140" s="30">
        <f t="shared" si="26"/>
        <v>0</v>
      </c>
      <c r="L140" s="33">
        <f t="shared" si="26"/>
        <v>0</v>
      </c>
      <c r="M140" s="27" t="s">
        <v>50</v>
      </c>
      <c r="N140" s="2" t="s">
        <v>176</v>
      </c>
      <c r="O140" s="2" t="s">
        <v>499</v>
      </c>
      <c r="P140" s="2" t="s">
        <v>62</v>
      </c>
      <c r="Q140" s="2" t="s">
        <v>62</v>
      </c>
      <c r="R140" s="2" t="s">
        <v>61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" t="s">
        <v>50</v>
      </c>
      <c r="AW140" s="2" t="s">
        <v>500</v>
      </c>
      <c r="AX140" s="2" t="s">
        <v>50</v>
      </c>
      <c r="AY140" s="2" t="s">
        <v>50</v>
      </c>
      <c r="AZ140" s="2" t="s">
        <v>50</v>
      </c>
    </row>
    <row r="141" spans="1:52" ht="30" customHeight="1">
      <c r="A141" s="27" t="s">
        <v>313</v>
      </c>
      <c r="B141" s="27" t="s">
        <v>314</v>
      </c>
      <c r="C141" s="27" t="s">
        <v>315</v>
      </c>
      <c r="D141" s="28">
        <f>공량산출근거서_일위대가!K78</f>
        <v>8.1000000000000003E-2</v>
      </c>
      <c r="E141" s="30">
        <f>단가대비표!O48</f>
        <v>0</v>
      </c>
      <c r="F141" s="33">
        <f>TRUNC(E141*D141,1)</f>
        <v>0</v>
      </c>
      <c r="G141" s="30">
        <f>단가대비표!P48</f>
        <v>276108</v>
      </c>
      <c r="H141" s="33">
        <f>TRUNC(G141*D141,1)</f>
        <v>22364.7</v>
      </c>
      <c r="I141" s="30">
        <f>단가대비표!V48</f>
        <v>0</v>
      </c>
      <c r="J141" s="33">
        <f>TRUNC(I141*D141,1)</f>
        <v>0</v>
      </c>
      <c r="K141" s="30">
        <f t="shared" si="26"/>
        <v>276108</v>
      </c>
      <c r="L141" s="33">
        <f t="shared" si="26"/>
        <v>22364.7</v>
      </c>
      <c r="M141" s="27" t="s">
        <v>50</v>
      </c>
      <c r="N141" s="2" t="s">
        <v>176</v>
      </c>
      <c r="O141" s="2" t="s">
        <v>316</v>
      </c>
      <c r="P141" s="2" t="s">
        <v>62</v>
      </c>
      <c r="Q141" s="2" t="s">
        <v>62</v>
      </c>
      <c r="R141" s="2" t="s">
        <v>61</v>
      </c>
      <c r="S141" s="3"/>
      <c r="T141" s="3"/>
      <c r="U141" s="3"/>
      <c r="V141" s="3">
        <v>1</v>
      </c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2" t="s">
        <v>50</v>
      </c>
      <c r="AW141" s="2" t="s">
        <v>501</v>
      </c>
      <c r="AX141" s="2" t="s">
        <v>50</v>
      </c>
      <c r="AY141" s="2" t="s">
        <v>50</v>
      </c>
      <c r="AZ141" s="2" t="s">
        <v>50</v>
      </c>
    </row>
    <row r="142" spans="1:52" ht="30" customHeight="1">
      <c r="A142" s="27" t="s">
        <v>318</v>
      </c>
      <c r="B142" s="27" t="s">
        <v>319</v>
      </c>
      <c r="C142" s="27" t="s">
        <v>262</v>
      </c>
      <c r="D142" s="28">
        <v>1</v>
      </c>
      <c r="E142" s="30">
        <f>TRUNC(SUMIF(V139:V142, RIGHTB(O142, 1), H139:H142)*U142, 2)</f>
        <v>670.94</v>
      </c>
      <c r="F142" s="33">
        <f>TRUNC(E142*D142,1)</f>
        <v>670.9</v>
      </c>
      <c r="G142" s="30">
        <v>0</v>
      </c>
      <c r="H142" s="33">
        <f>TRUNC(G142*D142,1)</f>
        <v>0</v>
      </c>
      <c r="I142" s="30">
        <v>0</v>
      </c>
      <c r="J142" s="33">
        <f>TRUNC(I142*D142,1)</f>
        <v>0</v>
      </c>
      <c r="K142" s="30">
        <f t="shared" si="26"/>
        <v>670.9</v>
      </c>
      <c r="L142" s="33">
        <f t="shared" si="26"/>
        <v>670.9</v>
      </c>
      <c r="M142" s="27" t="s">
        <v>50</v>
      </c>
      <c r="N142" s="2" t="s">
        <v>176</v>
      </c>
      <c r="O142" s="2" t="s">
        <v>308</v>
      </c>
      <c r="P142" s="2" t="s">
        <v>62</v>
      </c>
      <c r="Q142" s="2" t="s">
        <v>62</v>
      </c>
      <c r="R142" s="2" t="s">
        <v>62</v>
      </c>
      <c r="S142" s="3">
        <v>1</v>
      </c>
      <c r="T142" s="3">
        <v>0</v>
      </c>
      <c r="U142" s="3">
        <v>0.03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2" t="s">
        <v>50</v>
      </c>
      <c r="AW142" s="2" t="s">
        <v>502</v>
      </c>
      <c r="AX142" s="2" t="s">
        <v>50</v>
      </c>
      <c r="AY142" s="2" t="s">
        <v>50</v>
      </c>
      <c r="AZ142" s="2" t="s">
        <v>50</v>
      </c>
    </row>
    <row r="143" spans="1:52" ht="30" customHeight="1">
      <c r="A143" s="27" t="s">
        <v>322</v>
      </c>
      <c r="B143" s="27" t="s">
        <v>50</v>
      </c>
      <c r="C143" s="27" t="s">
        <v>50</v>
      </c>
      <c r="D143" s="28"/>
      <c r="E143" s="30"/>
      <c r="F143" s="33">
        <f>TRUNC(SUMIF(N139:N142, N138, F139:F142),0)</f>
        <v>670</v>
      </c>
      <c r="G143" s="30"/>
      <c r="H143" s="33">
        <f>TRUNC(SUMIF(N139:N142, N138, H139:H142),0)</f>
        <v>22364</v>
      </c>
      <c r="I143" s="30"/>
      <c r="J143" s="33">
        <f>TRUNC(SUMIF(N139:N142, N138, J139:J142),0)</f>
        <v>0</v>
      </c>
      <c r="K143" s="30"/>
      <c r="L143" s="33">
        <f>F143+H143+J143</f>
        <v>23034</v>
      </c>
      <c r="M143" s="27" t="s">
        <v>50</v>
      </c>
      <c r="N143" s="2" t="s">
        <v>142</v>
      </c>
      <c r="O143" s="2" t="s">
        <v>142</v>
      </c>
      <c r="P143" s="2" t="s">
        <v>50</v>
      </c>
      <c r="Q143" s="2" t="s">
        <v>50</v>
      </c>
      <c r="R143" s="2" t="s">
        <v>50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" t="s">
        <v>50</v>
      </c>
      <c r="AW143" s="2" t="s">
        <v>50</v>
      </c>
      <c r="AX143" s="2" t="s">
        <v>50</v>
      </c>
      <c r="AY143" s="2" t="s">
        <v>50</v>
      </c>
      <c r="AZ143" s="2" t="s">
        <v>50</v>
      </c>
    </row>
    <row r="144" spans="1:52" ht="30" customHeight="1">
      <c r="A144" s="28"/>
      <c r="B144" s="28"/>
      <c r="C144" s="28"/>
      <c r="D144" s="28"/>
      <c r="E144" s="30"/>
      <c r="F144" s="33"/>
      <c r="G144" s="30"/>
      <c r="H144" s="33"/>
      <c r="I144" s="30"/>
      <c r="J144" s="33"/>
      <c r="K144" s="30"/>
      <c r="L144" s="33"/>
      <c r="M144" s="28"/>
    </row>
    <row r="145" spans="1:52" ht="30" customHeight="1">
      <c r="A145" s="24" t="s">
        <v>503</v>
      </c>
      <c r="B145" s="25"/>
      <c r="C145" s="25"/>
      <c r="D145" s="25"/>
      <c r="E145" s="29"/>
      <c r="F145" s="32"/>
      <c r="G145" s="29"/>
      <c r="H145" s="32"/>
      <c r="I145" s="29"/>
      <c r="J145" s="32"/>
      <c r="K145" s="29"/>
      <c r="L145" s="32"/>
      <c r="M145" s="26"/>
      <c r="N145" s="1" t="s">
        <v>182</v>
      </c>
    </row>
    <row r="146" spans="1:52" ht="30" customHeight="1">
      <c r="A146" s="27" t="s">
        <v>179</v>
      </c>
      <c r="B146" s="27" t="s">
        <v>504</v>
      </c>
      <c r="C146" s="27" t="s">
        <v>58</v>
      </c>
      <c r="D146" s="28">
        <v>1.1000000000000001</v>
      </c>
      <c r="E146" s="30">
        <f>단가대비표!O31</f>
        <v>1173</v>
      </c>
      <c r="F146" s="33">
        <f>TRUNC(E146*D146,1)</f>
        <v>1290.3</v>
      </c>
      <c r="G146" s="30">
        <f>단가대비표!P31</f>
        <v>0</v>
      </c>
      <c r="H146" s="33">
        <f>TRUNC(G146*D146,1)</f>
        <v>0</v>
      </c>
      <c r="I146" s="30">
        <f>단가대비표!V31</f>
        <v>0</v>
      </c>
      <c r="J146" s="33">
        <f>TRUNC(I146*D146,1)</f>
        <v>0</v>
      </c>
      <c r="K146" s="30">
        <f t="shared" ref="K146:L150" si="27">TRUNC(E146+G146+I146,1)</f>
        <v>1173</v>
      </c>
      <c r="L146" s="33">
        <f t="shared" si="27"/>
        <v>1290.3</v>
      </c>
      <c r="M146" s="27" t="s">
        <v>50</v>
      </c>
      <c r="N146" s="2" t="s">
        <v>182</v>
      </c>
      <c r="O146" s="2" t="s">
        <v>505</v>
      </c>
      <c r="P146" s="2" t="s">
        <v>62</v>
      </c>
      <c r="Q146" s="2" t="s">
        <v>62</v>
      </c>
      <c r="R146" s="2" t="s">
        <v>61</v>
      </c>
      <c r="S146" s="3"/>
      <c r="T146" s="3"/>
      <c r="U146" s="3"/>
      <c r="V146" s="3">
        <v>1</v>
      </c>
      <c r="W146" s="3">
        <v>2</v>
      </c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" t="s">
        <v>50</v>
      </c>
      <c r="AW146" s="2" t="s">
        <v>506</v>
      </c>
      <c r="AX146" s="2" t="s">
        <v>50</v>
      </c>
      <c r="AY146" s="2" t="s">
        <v>50</v>
      </c>
      <c r="AZ146" s="2" t="s">
        <v>50</v>
      </c>
    </row>
    <row r="147" spans="1:52" ht="30" customHeight="1">
      <c r="A147" s="27" t="s">
        <v>306</v>
      </c>
      <c r="B147" s="27" t="s">
        <v>307</v>
      </c>
      <c r="C147" s="27" t="s">
        <v>262</v>
      </c>
      <c r="D147" s="28">
        <v>1</v>
      </c>
      <c r="E147" s="30">
        <f>TRUNC(SUMIF(V146:V150, RIGHTB(O147, 1), F146:F150)*U147, 2)</f>
        <v>64.510000000000005</v>
      </c>
      <c r="F147" s="33">
        <f>TRUNC(E147*D147,1)</f>
        <v>64.5</v>
      </c>
      <c r="G147" s="30">
        <v>0</v>
      </c>
      <c r="H147" s="33">
        <f>TRUNC(G147*D147,1)</f>
        <v>0</v>
      </c>
      <c r="I147" s="30">
        <v>0</v>
      </c>
      <c r="J147" s="33">
        <f>TRUNC(I147*D147,1)</f>
        <v>0</v>
      </c>
      <c r="K147" s="30">
        <f t="shared" si="27"/>
        <v>64.5</v>
      </c>
      <c r="L147" s="33">
        <f t="shared" si="27"/>
        <v>64.5</v>
      </c>
      <c r="M147" s="27" t="s">
        <v>50</v>
      </c>
      <c r="N147" s="2" t="s">
        <v>182</v>
      </c>
      <c r="O147" s="2" t="s">
        <v>308</v>
      </c>
      <c r="P147" s="2" t="s">
        <v>62</v>
      </c>
      <c r="Q147" s="2" t="s">
        <v>62</v>
      </c>
      <c r="R147" s="2" t="s">
        <v>62</v>
      </c>
      <c r="S147" s="3">
        <v>0</v>
      </c>
      <c r="T147" s="3">
        <v>0</v>
      </c>
      <c r="U147" s="3">
        <v>0.05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2" t="s">
        <v>50</v>
      </c>
      <c r="AW147" s="2" t="s">
        <v>507</v>
      </c>
      <c r="AX147" s="2" t="s">
        <v>50</v>
      </c>
      <c r="AY147" s="2" t="s">
        <v>50</v>
      </c>
      <c r="AZ147" s="2" t="s">
        <v>50</v>
      </c>
    </row>
    <row r="148" spans="1:52" ht="30" customHeight="1">
      <c r="A148" s="27" t="s">
        <v>310</v>
      </c>
      <c r="B148" s="27" t="s">
        <v>311</v>
      </c>
      <c r="C148" s="27" t="s">
        <v>262</v>
      </c>
      <c r="D148" s="28">
        <v>1</v>
      </c>
      <c r="E148" s="30">
        <f>TRUNC(SUMIF(W146:W150, RIGHTB(O148, 1), F146:F150)*U148, 2)</f>
        <v>193.54</v>
      </c>
      <c r="F148" s="33">
        <f>TRUNC(E148*D148,1)</f>
        <v>193.5</v>
      </c>
      <c r="G148" s="30">
        <v>0</v>
      </c>
      <c r="H148" s="33">
        <f>TRUNC(G148*D148,1)</f>
        <v>0</v>
      </c>
      <c r="I148" s="30">
        <v>0</v>
      </c>
      <c r="J148" s="33">
        <f>TRUNC(I148*D148,1)</f>
        <v>0</v>
      </c>
      <c r="K148" s="30">
        <f t="shared" si="27"/>
        <v>193.5</v>
      </c>
      <c r="L148" s="33">
        <f t="shared" si="27"/>
        <v>193.5</v>
      </c>
      <c r="M148" s="27" t="s">
        <v>50</v>
      </c>
      <c r="N148" s="2" t="s">
        <v>182</v>
      </c>
      <c r="O148" s="2" t="s">
        <v>312</v>
      </c>
      <c r="P148" s="2" t="s">
        <v>62</v>
      </c>
      <c r="Q148" s="2" t="s">
        <v>62</v>
      </c>
      <c r="R148" s="2" t="s">
        <v>62</v>
      </c>
      <c r="S148" s="3">
        <v>0</v>
      </c>
      <c r="T148" s="3">
        <v>0</v>
      </c>
      <c r="U148" s="3">
        <v>0.15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2" t="s">
        <v>50</v>
      </c>
      <c r="AW148" s="2" t="s">
        <v>508</v>
      </c>
      <c r="AX148" s="2" t="s">
        <v>50</v>
      </c>
      <c r="AY148" s="2" t="s">
        <v>50</v>
      </c>
      <c r="AZ148" s="2" t="s">
        <v>50</v>
      </c>
    </row>
    <row r="149" spans="1:52" ht="30" customHeight="1">
      <c r="A149" s="27" t="s">
        <v>313</v>
      </c>
      <c r="B149" s="27" t="s">
        <v>314</v>
      </c>
      <c r="C149" s="27" t="s">
        <v>315</v>
      </c>
      <c r="D149" s="28">
        <f>공량산출근거서_일위대가!K81</f>
        <v>5.8999999999999997E-2</v>
      </c>
      <c r="E149" s="30">
        <f>단가대비표!O48</f>
        <v>0</v>
      </c>
      <c r="F149" s="33">
        <f>TRUNC(E149*D149,1)</f>
        <v>0</v>
      </c>
      <c r="G149" s="30">
        <f>단가대비표!P48</f>
        <v>276108</v>
      </c>
      <c r="H149" s="33">
        <f>TRUNC(G149*D149,1)</f>
        <v>16290.3</v>
      </c>
      <c r="I149" s="30">
        <f>단가대비표!V48</f>
        <v>0</v>
      </c>
      <c r="J149" s="33">
        <f>TRUNC(I149*D149,1)</f>
        <v>0</v>
      </c>
      <c r="K149" s="30">
        <f t="shared" si="27"/>
        <v>276108</v>
      </c>
      <c r="L149" s="33">
        <f t="shared" si="27"/>
        <v>16290.3</v>
      </c>
      <c r="M149" s="27" t="s">
        <v>50</v>
      </c>
      <c r="N149" s="2" t="s">
        <v>182</v>
      </c>
      <c r="O149" s="2" t="s">
        <v>316</v>
      </c>
      <c r="P149" s="2" t="s">
        <v>62</v>
      </c>
      <c r="Q149" s="2" t="s">
        <v>62</v>
      </c>
      <c r="R149" s="2" t="s">
        <v>61</v>
      </c>
      <c r="S149" s="3"/>
      <c r="T149" s="3"/>
      <c r="U149" s="3"/>
      <c r="V149" s="3"/>
      <c r="W149" s="3"/>
      <c r="X149" s="3">
        <v>3</v>
      </c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2" t="s">
        <v>50</v>
      </c>
      <c r="AW149" s="2" t="s">
        <v>509</v>
      </c>
      <c r="AX149" s="2" t="s">
        <v>50</v>
      </c>
      <c r="AY149" s="2" t="s">
        <v>50</v>
      </c>
      <c r="AZ149" s="2" t="s">
        <v>50</v>
      </c>
    </row>
    <row r="150" spans="1:52" ht="30" customHeight="1">
      <c r="A150" s="27" t="s">
        <v>318</v>
      </c>
      <c r="B150" s="27" t="s">
        <v>319</v>
      </c>
      <c r="C150" s="27" t="s">
        <v>262</v>
      </c>
      <c r="D150" s="28">
        <v>1</v>
      </c>
      <c r="E150" s="30">
        <f>TRUNC(SUMIF(X146:X150, RIGHTB(O150, 1), H146:H150)*U150, 2)</f>
        <v>488.7</v>
      </c>
      <c r="F150" s="33">
        <f>TRUNC(E150*D150,1)</f>
        <v>488.7</v>
      </c>
      <c r="G150" s="30">
        <v>0</v>
      </c>
      <c r="H150" s="33">
        <f>TRUNC(G150*D150,1)</f>
        <v>0</v>
      </c>
      <c r="I150" s="30">
        <v>0</v>
      </c>
      <c r="J150" s="33">
        <f>TRUNC(I150*D150,1)</f>
        <v>0</v>
      </c>
      <c r="K150" s="30">
        <f t="shared" si="27"/>
        <v>488.7</v>
      </c>
      <c r="L150" s="33">
        <f t="shared" si="27"/>
        <v>488.7</v>
      </c>
      <c r="M150" s="27" t="s">
        <v>50</v>
      </c>
      <c r="N150" s="2" t="s">
        <v>182</v>
      </c>
      <c r="O150" s="2" t="s">
        <v>320</v>
      </c>
      <c r="P150" s="2" t="s">
        <v>62</v>
      </c>
      <c r="Q150" s="2" t="s">
        <v>62</v>
      </c>
      <c r="R150" s="2" t="s">
        <v>62</v>
      </c>
      <c r="S150" s="3">
        <v>1</v>
      </c>
      <c r="T150" s="3">
        <v>0</v>
      </c>
      <c r="U150" s="3">
        <v>0.03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2" t="s">
        <v>50</v>
      </c>
      <c r="AW150" s="2" t="s">
        <v>510</v>
      </c>
      <c r="AX150" s="2" t="s">
        <v>50</v>
      </c>
      <c r="AY150" s="2" t="s">
        <v>50</v>
      </c>
      <c r="AZ150" s="2" t="s">
        <v>50</v>
      </c>
    </row>
    <row r="151" spans="1:52" ht="30" customHeight="1">
      <c r="A151" s="27" t="s">
        <v>322</v>
      </c>
      <c r="B151" s="27" t="s">
        <v>50</v>
      </c>
      <c r="C151" s="27" t="s">
        <v>50</v>
      </c>
      <c r="D151" s="28"/>
      <c r="E151" s="30"/>
      <c r="F151" s="33">
        <f>TRUNC(SUMIF(N146:N150, N145, F146:F150),0)</f>
        <v>2037</v>
      </c>
      <c r="G151" s="30"/>
      <c r="H151" s="33">
        <f>TRUNC(SUMIF(N146:N150, N145, H146:H150),0)</f>
        <v>16290</v>
      </c>
      <c r="I151" s="30"/>
      <c r="J151" s="33">
        <f>TRUNC(SUMIF(N146:N150, N145, J146:J150),0)</f>
        <v>0</v>
      </c>
      <c r="K151" s="30"/>
      <c r="L151" s="33">
        <f>F151+H151+J151</f>
        <v>18327</v>
      </c>
      <c r="M151" s="27" t="s">
        <v>50</v>
      </c>
      <c r="N151" s="2" t="s">
        <v>142</v>
      </c>
      <c r="O151" s="2" t="s">
        <v>142</v>
      </c>
      <c r="P151" s="2" t="s">
        <v>50</v>
      </c>
      <c r="Q151" s="2" t="s">
        <v>50</v>
      </c>
      <c r="R151" s="2" t="s">
        <v>50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2" t="s">
        <v>50</v>
      </c>
      <c r="AW151" s="2" t="s">
        <v>50</v>
      </c>
      <c r="AX151" s="2" t="s">
        <v>50</v>
      </c>
      <c r="AY151" s="2" t="s">
        <v>50</v>
      </c>
      <c r="AZ151" s="2" t="s">
        <v>50</v>
      </c>
    </row>
    <row r="152" spans="1:52" ht="30" customHeight="1">
      <c r="A152" s="28"/>
      <c r="B152" s="28"/>
      <c r="C152" s="28"/>
      <c r="D152" s="28"/>
      <c r="E152" s="30"/>
      <c r="F152" s="33"/>
      <c r="G152" s="30"/>
      <c r="H152" s="33"/>
      <c r="I152" s="30"/>
      <c r="J152" s="33"/>
      <c r="K152" s="30"/>
      <c r="L152" s="33"/>
      <c r="M152" s="28"/>
    </row>
    <row r="153" spans="1:52" ht="30" customHeight="1">
      <c r="A153" s="24" t="s">
        <v>511</v>
      </c>
      <c r="B153" s="25"/>
      <c r="C153" s="25"/>
      <c r="D153" s="25"/>
      <c r="E153" s="29"/>
      <c r="F153" s="32"/>
      <c r="G153" s="29"/>
      <c r="H153" s="32"/>
      <c r="I153" s="29"/>
      <c r="J153" s="32"/>
      <c r="K153" s="29"/>
      <c r="L153" s="32"/>
      <c r="M153" s="26"/>
      <c r="N153" s="1" t="s">
        <v>186</v>
      </c>
    </row>
    <row r="154" spans="1:52" ht="30" customHeight="1">
      <c r="A154" s="27" t="s">
        <v>179</v>
      </c>
      <c r="B154" s="27" t="s">
        <v>512</v>
      </c>
      <c r="C154" s="27" t="s">
        <v>58</v>
      </c>
      <c r="D154" s="28">
        <v>1.1000000000000001</v>
      </c>
      <c r="E154" s="30">
        <f>단가대비표!O32</f>
        <v>1634</v>
      </c>
      <c r="F154" s="33">
        <f>TRUNC(E154*D154,1)</f>
        <v>1797.4</v>
      </c>
      <c r="G154" s="30">
        <f>단가대비표!P32</f>
        <v>0</v>
      </c>
      <c r="H154" s="33">
        <f>TRUNC(G154*D154,1)</f>
        <v>0</v>
      </c>
      <c r="I154" s="30">
        <f>단가대비표!V32</f>
        <v>0</v>
      </c>
      <c r="J154" s="33">
        <f>TRUNC(I154*D154,1)</f>
        <v>0</v>
      </c>
      <c r="K154" s="30">
        <f t="shared" ref="K154:L158" si="28">TRUNC(E154+G154+I154,1)</f>
        <v>1634</v>
      </c>
      <c r="L154" s="33">
        <f t="shared" si="28"/>
        <v>1797.4</v>
      </c>
      <c r="M154" s="27" t="s">
        <v>50</v>
      </c>
      <c r="N154" s="2" t="s">
        <v>186</v>
      </c>
      <c r="O154" s="2" t="s">
        <v>513</v>
      </c>
      <c r="P154" s="2" t="s">
        <v>62</v>
      </c>
      <c r="Q154" s="2" t="s">
        <v>62</v>
      </c>
      <c r="R154" s="2" t="s">
        <v>61</v>
      </c>
      <c r="S154" s="3"/>
      <c r="T154" s="3"/>
      <c r="U154" s="3"/>
      <c r="V154" s="3">
        <v>1</v>
      </c>
      <c r="W154" s="3">
        <v>2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2" t="s">
        <v>50</v>
      </c>
      <c r="AW154" s="2" t="s">
        <v>514</v>
      </c>
      <c r="AX154" s="2" t="s">
        <v>50</v>
      </c>
      <c r="AY154" s="2" t="s">
        <v>50</v>
      </c>
      <c r="AZ154" s="2" t="s">
        <v>50</v>
      </c>
    </row>
    <row r="155" spans="1:52" ht="30" customHeight="1">
      <c r="A155" s="27" t="s">
        <v>310</v>
      </c>
      <c r="B155" s="27" t="s">
        <v>311</v>
      </c>
      <c r="C155" s="27" t="s">
        <v>262</v>
      </c>
      <c r="D155" s="28">
        <v>1</v>
      </c>
      <c r="E155" s="30">
        <f>TRUNC(SUMIF(V154:V158, RIGHTB(O155, 1), F154:F158)*U155, 2)</f>
        <v>269.61</v>
      </c>
      <c r="F155" s="33">
        <f>TRUNC(E155*D155,1)</f>
        <v>269.60000000000002</v>
      </c>
      <c r="G155" s="30">
        <v>0</v>
      </c>
      <c r="H155" s="33">
        <f>TRUNC(G155*D155,1)</f>
        <v>0</v>
      </c>
      <c r="I155" s="30">
        <v>0</v>
      </c>
      <c r="J155" s="33">
        <f>TRUNC(I155*D155,1)</f>
        <v>0</v>
      </c>
      <c r="K155" s="30">
        <f t="shared" si="28"/>
        <v>269.60000000000002</v>
      </c>
      <c r="L155" s="33">
        <f t="shared" si="28"/>
        <v>269.60000000000002</v>
      </c>
      <c r="M155" s="27" t="s">
        <v>50</v>
      </c>
      <c r="N155" s="2" t="s">
        <v>186</v>
      </c>
      <c r="O155" s="2" t="s">
        <v>308</v>
      </c>
      <c r="P155" s="2" t="s">
        <v>62</v>
      </c>
      <c r="Q155" s="2" t="s">
        <v>62</v>
      </c>
      <c r="R155" s="2" t="s">
        <v>62</v>
      </c>
      <c r="S155" s="3">
        <v>0</v>
      </c>
      <c r="T155" s="3">
        <v>0</v>
      </c>
      <c r="U155" s="3">
        <v>0.15</v>
      </c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2" t="s">
        <v>50</v>
      </c>
      <c r="AW155" s="2" t="s">
        <v>515</v>
      </c>
      <c r="AX155" s="2" t="s">
        <v>50</v>
      </c>
      <c r="AY155" s="2" t="s">
        <v>50</v>
      </c>
      <c r="AZ155" s="2" t="s">
        <v>50</v>
      </c>
    </row>
    <row r="156" spans="1:52" ht="30" customHeight="1">
      <c r="A156" s="27" t="s">
        <v>306</v>
      </c>
      <c r="B156" s="27" t="s">
        <v>307</v>
      </c>
      <c r="C156" s="27" t="s">
        <v>262</v>
      </c>
      <c r="D156" s="28">
        <v>1</v>
      </c>
      <c r="E156" s="30">
        <f>TRUNC(SUMIF(W154:W158, RIGHTB(O156, 1), F154:F158)*U156, 2)</f>
        <v>89.87</v>
      </c>
      <c r="F156" s="33">
        <f>TRUNC(E156*D156,1)</f>
        <v>89.8</v>
      </c>
      <c r="G156" s="30">
        <v>0</v>
      </c>
      <c r="H156" s="33">
        <f>TRUNC(G156*D156,1)</f>
        <v>0</v>
      </c>
      <c r="I156" s="30">
        <v>0</v>
      </c>
      <c r="J156" s="33">
        <f>TRUNC(I156*D156,1)</f>
        <v>0</v>
      </c>
      <c r="K156" s="30">
        <f t="shared" si="28"/>
        <v>89.8</v>
      </c>
      <c r="L156" s="33">
        <f t="shared" si="28"/>
        <v>89.8</v>
      </c>
      <c r="M156" s="27" t="s">
        <v>50</v>
      </c>
      <c r="N156" s="2" t="s">
        <v>186</v>
      </c>
      <c r="O156" s="2" t="s">
        <v>312</v>
      </c>
      <c r="P156" s="2" t="s">
        <v>62</v>
      </c>
      <c r="Q156" s="2" t="s">
        <v>62</v>
      </c>
      <c r="R156" s="2" t="s">
        <v>62</v>
      </c>
      <c r="S156" s="3">
        <v>0</v>
      </c>
      <c r="T156" s="3">
        <v>0</v>
      </c>
      <c r="U156" s="3">
        <v>0.05</v>
      </c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2" t="s">
        <v>50</v>
      </c>
      <c r="AW156" s="2" t="s">
        <v>516</v>
      </c>
      <c r="AX156" s="2" t="s">
        <v>50</v>
      </c>
      <c r="AY156" s="2" t="s">
        <v>50</v>
      </c>
      <c r="AZ156" s="2" t="s">
        <v>50</v>
      </c>
    </row>
    <row r="157" spans="1:52" ht="30" customHeight="1">
      <c r="A157" s="27" t="s">
        <v>313</v>
      </c>
      <c r="B157" s="27" t="s">
        <v>314</v>
      </c>
      <c r="C157" s="27" t="s">
        <v>315</v>
      </c>
      <c r="D157" s="28">
        <f>공량산출근거서_일위대가!K84</f>
        <v>7.1999999999999995E-2</v>
      </c>
      <c r="E157" s="30">
        <f>단가대비표!O48</f>
        <v>0</v>
      </c>
      <c r="F157" s="33">
        <f>TRUNC(E157*D157,1)</f>
        <v>0</v>
      </c>
      <c r="G157" s="30">
        <f>단가대비표!P48</f>
        <v>276108</v>
      </c>
      <c r="H157" s="33">
        <f>TRUNC(G157*D157,1)</f>
        <v>19879.7</v>
      </c>
      <c r="I157" s="30">
        <f>단가대비표!V48</f>
        <v>0</v>
      </c>
      <c r="J157" s="33">
        <f>TRUNC(I157*D157,1)</f>
        <v>0</v>
      </c>
      <c r="K157" s="30">
        <f t="shared" si="28"/>
        <v>276108</v>
      </c>
      <c r="L157" s="33">
        <f t="shared" si="28"/>
        <v>19879.7</v>
      </c>
      <c r="M157" s="27" t="s">
        <v>50</v>
      </c>
      <c r="N157" s="2" t="s">
        <v>186</v>
      </c>
      <c r="O157" s="2" t="s">
        <v>316</v>
      </c>
      <c r="P157" s="2" t="s">
        <v>62</v>
      </c>
      <c r="Q157" s="2" t="s">
        <v>62</v>
      </c>
      <c r="R157" s="2" t="s">
        <v>61</v>
      </c>
      <c r="S157" s="3"/>
      <c r="T157" s="3"/>
      <c r="U157" s="3"/>
      <c r="V157" s="3"/>
      <c r="W157" s="3"/>
      <c r="X157" s="3">
        <v>3</v>
      </c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2" t="s">
        <v>50</v>
      </c>
      <c r="AW157" s="2" t="s">
        <v>517</v>
      </c>
      <c r="AX157" s="2" t="s">
        <v>50</v>
      </c>
      <c r="AY157" s="2" t="s">
        <v>50</v>
      </c>
      <c r="AZ157" s="2" t="s">
        <v>50</v>
      </c>
    </row>
    <row r="158" spans="1:52" ht="30" customHeight="1">
      <c r="A158" s="27" t="s">
        <v>318</v>
      </c>
      <c r="B158" s="27" t="s">
        <v>319</v>
      </c>
      <c r="C158" s="27" t="s">
        <v>262</v>
      </c>
      <c r="D158" s="28">
        <v>1</v>
      </c>
      <c r="E158" s="30">
        <f>TRUNC(SUMIF(X154:X158, RIGHTB(O158, 1), H154:H158)*U158, 2)</f>
        <v>596.39</v>
      </c>
      <c r="F158" s="33">
        <f>TRUNC(E158*D158,1)</f>
        <v>596.29999999999995</v>
      </c>
      <c r="G158" s="30">
        <v>0</v>
      </c>
      <c r="H158" s="33">
        <f>TRUNC(G158*D158,1)</f>
        <v>0</v>
      </c>
      <c r="I158" s="30">
        <v>0</v>
      </c>
      <c r="J158" s="33">
        <f>TRUNC(I158*D158,1)</f>
        <v>0</v>
      </c>
      <c r="K158" s="30">
        <f t="shared" si="28"/>
        <v>596.29999999999995</v>
      </c>
      <c r="L158" s="33">
        <f t="shared" si="28"/>
        <v>596.29999999999995</v>
      </c>
      <c r="M158" s="27" t="s">
        <v>50</v>
      </c>
      <c r="N158" s="2" t="s">
        <v>186</v>
      </c>
      <c r="O158" s="2" t="s">
        <v>320</v>
      </c>
      <c r="P158" s="2" t="s">
        <v>62</v>
      </c>
      <c r="Q158" s="2" t="s">
        <v>62</v>
      </c>
      <c r="R158" s="2" t="s">
        <v>62</v>
      </c>
      <c r="S158" s="3">
        <v>1</v>
      </c>
      <c r="T158" s="3">
        <v>0</v>
      </c>
      <c r="U158" s="3">
        <v>0.03</v>
      </c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2" t="s">
        <v>50</v>
      </c>
      <c r="AW158" s="2" t="s">
        <v>518</v>
      </c>
      <c r="AX158" s="2" t="s">
        <v>50</v>
      </c>
      <c r="AY158" s="2" t="s">
        <v>50</v>
      </c>
      <c r="AZ158" s="2" t="s">
        <v>50</v>
      </c>
    </row>
    <row r="159" spans="1:52" ht="30" customHeight="1">
      <c r="A159" s="27" t="s">
        <v>322</v>
      </c>
      <c r="B159" s="27" t="s">
        <v>50</v>
      </c>
      <c r="C159" s="27" t="s">
        <v>50</v>
      </c>
      <c r="D159" s="28"/>
      <c r="E159" s="30"/>
      <c r="F159" s="33">
        <f>TRUNC(SUMIF(N154:N158, N153, F154:F158),0)</f>
        <v>2753</v>
      </c>
      <c r="G159" s="30"/>
      <c r="H159" s="33">
        <f>TRUNC(SUMIF(N154:N158, N153, H154:H158),0)</f>
        <v>19879</v>
      </c>
      <c r="I159" s="30"/>
      <c r="J159" s="33">
        <f>TRUNC(SUMIF(N154:N158, N153, J154:J158),0)</f>
        <v>0</v>
      </c>
      <c r="K159" s="30"/>
      <c r="L159" s="33">
        <f>F159+H159+J159</f>
        <v>22632</v>
      </c>
      <c r="M159" s="27" t="s">
        <v>50</v>
      </c>
      <c r="N159" s="2" t="s">
        <v>142</v>
      </c>
      <c r="O159" s="2" t="s">
        <v>142</v>
      </c>
      <c r="P159" s="2" t="s">
        <v>50</v>
      </c>
      <c r="Q159" s="2" t="s">
        <v>50</v>
      </c>
      <c r="R159" s="2" t="s">
        <v>50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2" t="s">
        <v>50</v>
      </c>
      <c r="AW159" s="2" t="s">
        <v>50</v>
      </c>
      <c r="AX159" s="2" t="s">
        <v>50</v>
      </c>
      <c r="AY159" s="2" t="s">
        <v>50</v>
      </c>
      <c r="AZ159" s="2" t="s">
        <v>50</v>
      </c>
    </row>
    <row r="160" spans="1:52" ht="30" customHeight="1">
      <c r="A160" s="28"/>
      <c r="B160" s="28"/>
      <c r="C160" s="28"/>
      <c r="D160" s="28"/>
      <c r="E160" s="30"/>
      <c r="F160" s="33"/>
      <c r="G160" s="30"/>
      <c r="H160" s="33"/>
      <c r="I160" s="30"/>
      <c r="J160" s="33"/>
      <c r="K160" s="30"/>
      <c r="L160" s="33"/>
      <c r="M160" s="28"/>
    </row>
    <row r="161" spans="1:52" ht="30" customHeight="1">
      <c r="A161" s="24" t="s">
        <v>519</v>
      </c>
      <c r="B161" s="25"/>
      <c r="C161" s="25"/>
      <c r="D161" s="25"/>
      <c r="E161" s="29"/>
      <c r="F161" s="32"/>
      <c r="G161" s="29"/>
      <c r="H161" s="32"/>
      <c r="I161" s="29"/>
      <c r="J161" s="32"/>
      <c r="K161" s="29"/>
      <c r="L161" s="32"/>
      <c r="M161" s="26"/>
      <c r="N161" s="1" t="s">
        <v>194</v>
      </c>
    </row>
    <row r="162" spans="1:52" ht="30" customHeight="1">
      <c r="A162" s="27" t="s">
        <v>191</v>
      </c>
      <c r="B162" s="27" t="s">
        <v>520</v>
      </c>
      <c r="C162" s="27" t="s">
        <v>86</v>
      </c>
      <c r="D162" s="28">
        <v>1</v>
      </c>
      <c r="E162" s="30">
        <f>단가대비표!O40</f>
        <v>0</v>
      </c>
      <c r="F162" s="33">
        <f>TRUNC(E162*D162,1)</f>
        <v>0</v>
      </c>
      <c r="G162" s="30">
        <f>단가대비표!P40</f>
        <v>0</v>
      </c>
      <c r="H162" s="33">
        <f>TRUNC(G162*D162,1)</f>
        <v>0</v>
      </c>
      <c r="I162" s="30">
        <f>단가대비표!V40</f>
        <v>0</v>
      </c>
      <c r="J162" s="33">
        <f>TRUNC(I162*D162,1)</f>
        <v>0</v>
      </c>
      <c r="K162" s="30">
        <f t="shared" ref="K162:L164" si="29">TRUNC(E162+G162+I162,1)</f>
        <v>0</v>
      </c>
      <c r="L162" s="33">
        <f t="shared" si="29"/>
        <v>0</v>
      </c>
      <c r="M162" s="27" t="s">
        <v>50</v>
      </c>
      <c r="N162" s="2" t="s">
        <v>194</v>
      </c>
      <c r="O162" s="2" t="s">
        <v>521</v>
      </c>
      <c r="P162" s="2" t="s">
        <v>62</v>
      </c>
      <c r="Q162" s="2" t="s">
        <v>62</v>
      </c>
      <c r="R162" s="2" t="s">
        <v>61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2" t="s">
        <v>50</v>
      </c>
      <c r="AW162" s="2" t="s">
        <v>522</v>
      </c>
      <c r="AX162" s="2" t="s">
        <v>50</v>
      </c>
      <c r="AY162" s="2" t="s">
        <v>50</v>
      </c>
      <c r="AZ162" s="2" t="s">
        <v>50</v>
      </c>
    </row>
    <row r="163" spans="1:52" ht="30" customHeight="1">
      <c r="A163" s="27" t="s">
        <v>313</v>
      </c>
      <c r="B163" s="27" t="s">
        <v>314</v>
      </c>
      <c r="C163" s="27" t="s">
        <v>315</v>
      </c>
      <c r="D163" s="28">
        <f>공량산출근거서_일위대가!K87</f>
        <v>0.66</v>
      </c>
      <c r="E163" s="30">
        <f>단가대비표!O48</f>
        <v>0</v>
      </c>
      <c r="F163" s="33">
        <f>TRUNC(E163*D163,1)</f>
        <v>0</v>
      </c>
      <c r="G163" s="30">
        <f>단가대비표!P48</f>
        <v>276108</v>
      </c>
      <c r="H163" s="33">
        <f>TRUNC(G163*D163,1)</f>
        <v>182231.2</v>
      </c>
      <c r="I163" s="30">
        <f>단가대비표!V48</f>
        <v>0</v>
      </c>
      <c r="J163" s="33">
        <f>TRUNC(I163*D163,1)</f>
        <v>0</v>
      </c>
      <c r="K163" s="30">
        <f t="shared" si="29"/>
        <v>276108</v>
      </c>
      <c r="L163" s="33">
        <f t="shared" si="29"/>
        <v>182231.2</v>
      </c>
      <c r="M163" s="27" t="s">
        <v>50</v>
      </c>
      <c r="N163" s="2" t="s">
        <v>194</v>
      </c>
      <c r="O163" s="2" t="s">
        <v>316</v>
      </c>
      <c r="P163" s="2" t="s">
        <v>62</v>
      </c>
      <c r="Q163" s="2" t="s">
        <v>62</v>
      </c>
      <c r="R163" s="2" t="s">
        <v>61</v>
      </c>
      <c r="S163" s="3"/>
      <c r="T163" s="3"/>
      <c r="U163" s="3"/>
      <c r="V163" s="3">
        <v>1</v>
      </c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2" t="s">
        <v>50</v>
      </c>
      <c r="AW163" s="2" t="s">
        <v>523</v>
      </c>
      <c r="AX163" s="2" t="s">
        <v>50</v>
      </c>
      <c r="AY163" s="2" t="s">
        <v>50</v>
      </c>
      <c r="AZ163" s="2" t="s">
        <v>50</v>
      </c>
    </row>
    <row r="164" spans="1:52" ht="30" customHeight="1">
      <c r="A164" s="27" t="s">
        <v>318</v>
      </c>
      <c r="B164" s="27" t="s">
        <v>319</v>
      </c>
      <c r="C164" s="27" t="s">
        <v>262</v>
      </c>
      <c r="D164" s="28">
        <v>1</v>
      </c>
      <c r="E164" s="30">
        <f>TRUNC(SUMIF(V162:V164, RIGHTB(O164, 1), H162:H164)*U164, 2)</f>
        <v>5466.93</v>
      </c>
      <c r="F164" s="33">
        <f>TRUNC(E164*D164,1)</f>
        <v>5466.9</v>
      </c>
      <c r="G164" s="30">
        <v>0</v>
      </c>
      <c r="H164" s="33">
        <f>TRUNC(G164*D164,1)</f>
        <v>0</v>
      </c>
      <c r="I164" s="30">
        <v>0</v>
      </c>
      <c r="J164" s="33">
        <f>TRUNC(I164*D164,1)</f>
        <v>0</v>
      </c>
      <c r="K164" s="30">
        <f t="shared" si="29"/>
        <v>5466.9</v>
      </c>
      <c r="L164" s="33">
        <f t="shared" si="29"/>
        <v>5466.9</v>
      </c>
      <c r="M164" s="27" t="s">
        <v>50</v>
      </c>
      <c r="N164" s="2" t="s">
        <v>194</v>
      </c>
      <c r="O164" s="2" t="s">
        <v>308</v>
      </c>
      <c r="P164" s="2" t="s">
        <v>62</v>
      </c>
      <c r="Q164" s="2" t="s">
        <v>62</v>
      </c>
      <c r="R164" s="2" t="s">
        <v>62</v>
      </c>
      <c r="S164" s="3">
        <v>1</v>
      </c>
      <c r="T164" s="3">
        <v>0</v>
      </c>
      <c r="U164" s="3">
        <v>0.03</v>
      </c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2" t="s">
        <v>50</v>
      </c>
      <c r="AW164" s="2" t="s">
        <v>524</v>
      </c>
      <c r="AX164" s="2" t="s">
        <v>50</v>
      </c>
      <c r="AY164" s="2" t="s">
        <v>50</v>
      </c>
      <c r="AZ164" s="2" t="s">
        <v>50</v>
      </c>
    </row>
    <row r="165" spans="1:52" ht="30" customHeight="1">
      <c r="A165" s="27" t="s">
        <v>322</v>
      </c>
      <c r="B165" s="27" t="s">
        <v>50</v>
      </c>
      <c r="C165" s="27" t="s">
        <v>50</v>
      </c>
      <c r="D165" s="28"/>
      <c r="E165" s="30"/>
      <c r="F165" s="33">
        <f>TRUNC(SUMIF(N162:N164, N161, F162:F164),0)</f>
        <v>5466</v>
      </c>
      <c r="G165" s="30"/>
      <c r="H165" s="33">
        <f>TRUNC(SUMIF(N162:N164, N161, H162:H164),0)</f>
        <v>182231</v>
      </c>
      <c r="I165" s="30"/>
      <c r="J165" s="33">
        <f>TRUNC(SUMIF(N162:N164, N161, J162:J164),0)</f>
        <v>0</v>
      </c>
      <c r="K165" s="30"/>
      <c r="L165" s="33">
        <f>F165+H165+J165</f>
        <v>187697</v>
      </c>
      <c r="M165" s="27" t="s">
        <v>50</v>
      </c>
      <c r="N165" s="2" t="s">
        <v>142</v>
      </c>
      <c r="O165" s="2" t="s">
        <v>142</v>
      </c>
      <c r="P165" s="2" t="s">
        <v>50</v>
      </c>
      <c r="Q165" s="2" t="s">
        <v>50</v>
      </c>
      <c r="R165" s="2" t="s">
        <v>50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2" t="s">
        <v>50</v>
      </c>
      <c r="AW165" s="2" t="s">
        <v>50</v>
      </c>
      <c r="AX165" s="2" t="s">
        <v>50</v>
      </c>
      <c r="AY165" s="2" t="s">
        <v>50</v>
      </c>
      <c r="AZ165" s="2" t="s">
        <v>50</v>
      </c>
    </row>
    <row r="166" spans="1:52" ht="30" customHeight="1">
      <c r="A166" s="28"/>
      <c r="B166" s="28"/>
      <c r="C166" s="28"/>
      <c r="D166" s="28"/>
      <c r="E166" s="30"/>
      <c r="F166" s="33"/>
      <c r="G166" s="30"/>
      <c r="H166" s="33"/>
      <c r="I166" s="30"/>
      <c r="J166" s="33"/>
      <c r="K166" s="30"/>
      <c r="L166" s="33"/>
      <c r="M166" s="28"/>
    </row>
    <row r="167" spans="1:52" ht="30" customHeight="1">
      <c r="A167" s="24" t="s">
        <v>525</v>
      </c>
      <c r="B167" s="25"/>
      <c r="C167" s="25"/>
      <c r="D167" s="25"/>
      <c r="E167" s="29"/>
      <c r="F167" s="32"/>
      <c r="G167" s="29"/>
      <c r="H167" s="32"/>
      <c r="I167" s="29"/>
      <c r="J167" s="32"/>
      <c r="K167" s="29"/>
      <c r="L167" s="32"/>
      <c r="M167" s="26"/>
      <c r="N167" s="1" t="s">
        <v>198</v>
      </c>
    </row>
    <row r="168" spans="1:52" ht="30" customHeight="1">
      <c r="A168" s="27" t="s">
        <v>493</v>
      </c>
      <c r="B168" s="27" t="s">
        <v>196</v>
      </c>
      <c r="C168" s="27" t="s">
        <v>494</v>
      </c>
      <c r="D168" s="28">
        <v>1</v>
      </c>
      <c r="E168" s="30">
        <v>0</v>
      </c>
      <c r="F168" s="33">
        <f>TRUNC(E168*D168,1)</f>
        <v>0</v>
      </c>
      <c r="G168" s="30">
        <f>단가대비표!P19</f>
        <v>0</v>
      </c>
      <c r="H168" s="33">
        <f>TRUNC(G168*D168,1)</f>
        <v>0</v>
      </c>
      <c r="I168" s="30">
        <f>단가대비표!V19</f>
        <v>0</v>
      </c>
      <c r="J168" s="33">
        <f>TRUNC(I168*D168,1)</f>
        <v>0</v>
      </c>
      <c r="K168" s="30">
        <f t="shared" ref="K168:L170" si="30">TRUNC(E168+G168+I168,1)</f>
        <v>0</v>
      </c>
      <c r="L168" s="33">
        <f t="shared" si="30"/>
        <v>0</v>
      </c>
      <c r="M168" s="27" t="s">
        <v>50</v>
      </c>
      <c r="N168" s="2" t="s">
        <v>198</v>
      </c>
      <c r="O168" s="2" t="s">
        <v>526</v>
      </c>
      <c r="P168" s="2" t="s">
        <v>62</v>
      </c>
      <c r="Q168" s="2" t="s">
        <v>62</v>
      </c>
      <c r="R168" s="2" t="s">
        <v>61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2" t="s">
        <v>50</v>
      </c>
      <c r="AW168" s="2" t="s">
        <v>527</v>
      </c>
      <c r="AX168" s="2" t="s">
        <v>50</v>
      </c>
      <c r="AY168" s="2" t="s">
        <v>50</v>
      </c>
      <c r="AZ168" s="2" t="s">
        <v>50</v>
      </c>
    </row>
    <row r="169" spans="1:52" ht="30" customHeight="1">
      <c r="A169" s="27" t="s">
        <v>313</v>
      </c>
      <c r="B169" s="27" t="s">
        <v>314</v>
      </c>
      <c r="C169" s="27" t="s">
        <v>315</v>
      </c>
      <c r="D169" s="28">
        <f>공량산출근거서_일위대가!K90</f>
        <v>5.7000000000000002E-2</v>
      </c>
      <c r="E169" s="30">
        <f>단가대비표!O48</f>
        <v>0</v>
      </c>
      <c r="F169" s="33">
        <f>TRUNC(E169*D169,1)</f>
        <v>0</v>
      </c>
      <c r="G169" s="30">
        <f>단가대비표!P48</f>
        <v>276108</v>
      </c>
      <c r="H169" s="33">
        <f>TRUNC(G169*D169,1)</f>
        <v>15738.1</v>
      </c>
      <c r="I169" s="30">
        <f>단가대비표!V48</f>
        <v>0</v>
      </c>
      <c r="J169" s="33">
        <f>TRUNC(I169*D169,1)</f>
        <v>0</v>
      </c>
      <c r="K169" s="30">
        <f t="shared" si="30"/>
        <v>276108</v>
      </c>
      <c r="L169" s="33">
        <f t="shared" si="30"/>
        <v>15738.1</v>
      </c>
      <c r="M169" s="27" t="s">
        <v>50</v>
      </c>
      <c r="N169" s="2" t="s">
        <v>198</v>
      </c>
      <c r="O169" s="2" t="s">
        <v>316</v>
      </c>
      <c r="P169" s="2" t="s">
        <v>62</v>
      </c>
      <c r="Q169" s="2" t="s">
        <v>62</v>
      </c>
      <c r="R169" s="2" t="s">
        <v>61</v>
      </c>
      <c r="S169" s="3"/>
      <c r="T169" s="3"/>
      <c r="U169" s="3"/>
      <c r="V169" s="3">
        <v>1</v>
      </c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2" t="s">
        <v>50</v>
      </c>
      <c r="AW169" s="2" t="s">
        <v>528</v>
      </c>
      <c r="AX169" s="2" t="s">
        <v>50</v>
      </c>
      <c r="AY169" s="2" t="s">
        <v>50</v>
      </c>
      <c r="AZ169" s="2" t="s">
        <v>50</v>
      </c>
    </row>
    <row r="170" spans="1:52" ht="30" customHeight="1">
      <c r="A170" s="27" t="s">
        <v>318</v>
      </c>
      <c r="B170" s="27" t="s">
        <v>319</v>
      </c>
      <c r="C170" s="27" t="s">
        <v>262</v>
      </c>
      <c r="D170" s="28">
        <v>1</v>
      </c>
      <c r="E170" s="30">
        <f>TRUNC(SUMIF(V168:V170, RIGHTB(O170, 1), H168:H170)*U170, 2)</f>
        <v>472.14</v>
      </c>
      <c r="F170" s="33">
        <f>TRUNC(E170*D170,1)</f>
        <v>472.1</v>
      </c>
      <c r="G170" s="30">
        <v>0</v>
      </c>
      <c r="H170" s="33">
        <f>TRUNC(G170*D170,1)</f>
        <v>0</v>
      </c>
      <c r="I170" s="30">
        <v>0</v>
      </c>
      <c r="J170" s="33">
        <f>TRUNC(I170*D170,1)</f>
        <v>0</v>
      </c>
      <c r="K170" s="30">
        <f t="shared" si="30"/>
        <v>472.1</v>
      </c>
      <c r="L170" s="33">
        <f t="shared" si="30"/>
        <v>472.1</v>
      </c>
      <c r="M170" s="27" t="s">
        <v>50</v>
      </c>
      <c r="N170" s="2" t="s">
        <v>198</v>
      </c>
      <c r="O170" s="2" t="s">
        <v>308</v>
      </c>
      <c r="P170" s="2" t="s">
        <v>62</v>
      </c>
      <c r="Q170" s="2" t="s">
        <v>62</v>
      </c>
      <c r="R170" s="2" t="s">
        <v>62</v>
      </c>
      <c r="S170" s="3">
        <v>1</v>
      </c>
      <c r="T170" s="3">
        <v>0</v>
      </c>
      <c r="U170" s="3">
        <v>0.03</v>
      </c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2" t="s">
        <v>50</v>
      </c>
      <c r="AW170" s="2" t="s">
        <v>529</v>
      </c>
      <c r="AX170" s="2" t="s">
        <v>50</v>
      </c>
      <c r="AY170" s="2" t="s">
        <v>50</v>
      </c>
      <c r="AZ170" s="2" t="s">
        <v>50</v>
      </c>
    </row>
    <row r="171" spans="1:52" ht="30" customHeight="1">
      <c r="A171" s="27" t="s">
        <v>322</v>
      </c>
      <c r="B171" s="27" t="s">
        <v>50</v>
      </c>
      <c r="C171" s="27" t="s">
        <v>50</v>
      </c>
      <c r="D171" s="28"/>
      <c r="E171" s="30"/>
      <c r="F171" s="33">
        <f>TRUNC(SUMIF(N168:N170, N167, F168:F170),0)</f>
        <v>472</v>
      </c>
      <c r="G171" s="30"/>
      <c r="H171" s="33">
        <f>TRUNC(SUMIF(N168:N170, N167, H168:H170),0)</f>
        <v>15738</v>
      </c>
      <c r="I171" s="30"/>
      <c r="J171" s="33">
        <f>TRUNC(SUMIF(N168:N170, N167, J168:J170),0)</f>
        <v>0</v>
      </c>
      <c r="K171" s="30"/>
      <c r="L171" s="33">
        <f>F171+H171+J171</f>
        <v>16210</v>
      </c>
      <c r="M171" s="27" t="s">
        <v>50</v>
      </c>
      <c r="N171" s="2" t="s">
        <v>142</v>
      </c>
      <c r="O171" s="2" t="s">
        <v>142</v>
      </c>
      <c r="P171" s="2" t="s">
        <v>50</v>
      </c>
      <c r="Q171" s="2" t="s">
        <v>50</v>
      </c>
      <c r="R171" s="2" t="s">
        <v>50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2" t="s">
        <v>50</v>
      </c>
      <c r="AW171" s="2" t="s">
        <v>50</v>
      </c>
      <c r="AX171" s="2" t="s">
        <v>50</v>
      </c>
      <c r="AY171" s="2" t="s">
        <v>50</v>
      </c>
      <c r="AZ171" s="2" t="s">
        <v>50</v>
      </c>
    </row>
    <row r="172" spans="1:52" ht="30" customHeight="1">
      <c r="A172" s="28"/>
      <c r="B172" s="28"/>
      <c r="C172" s="28"/>
      <c r="D172" s="28"/>
      <c r="E172" s="30"/>
      <c r="F172" s="33"/>
      <c r="G172" s="30"/>
      <c r="H172" s="33"/>
      <c r="I172" s="30"/>
      <c r="J172" s="33"/>
      <c r="K172" s="30"/>
      <c r="L172" s="33"/>
      <c r="M172" s="28"/>
    </row>
    <row r="173" spans="1:52" ht="30" customHeight="1">
      <c r="A173" s="24" t="s">
        <v>530</v>
      </c>
      <c r="B173" s="25"/>
      <c r="C173" s="25"/>
      <c r="D173" s="25"/>
      <c r="E173" s="29"/>
      <c r="F173" s="32"/>
      <c r="G173" s="29"/>
      <c r="H173" s="32"/>
      <c r="I173" s="29"/>
      <c r="J173" s="32"/>
      <c r="K173" s="29"/>
      <c r="L173" s="32"/>
      <c r="M173" s="26"/>
      <c r="N173" s="1" t="s">
        <v>206</v>
      </c>
    </row>
    <row r="174" spans="1:52" ht="30" customHeight="1">
      <c r="A174" s="27" t="s">
        <v>493</v>
      </c>
      <c r="B174" s="27" t="s">
        <v>204</v>
      </c>
      <c r="C174" s="27" t="s">
        <v>494</v>
      </c>
      <c r="D174" s="28">
        <v>1</v>
      </c>
      <c r="E174" s="30">
        <v>0</v>
      </c>
      <c r="F174" s="33">
        <f>TRUNC(E174*D174,1)</f>
        <v>0</v>
      </c>
      <c r="G174" s="30">
        <f>단가대비표!P20</f>
        <v>0</v>
      </c>
      <c r="H174" s="33">
        <f>TRUNC(G174*D174,1)</f>
        <v>0</v>
      </c>
      <c r="I174" s="30">
        <f>단가대비표!V20</f>
        <v>0</v>
      </c>
      <c r="J174" s="33">
        <f>TRUNC(I174*D174,1)</f>
        <v>0</v>
      </c>
      <c r="K174" s="30">
        <f t="shared" ref="K174:L177" si="31">TRUNC(E174+G174+I174,1)</f>
        <v>0</v>
      </c>
      <c r="L174" s="33">
        <f t="shared" si="31"/>
        <v>0</v>
      </c>
      <c r="M174" s="27" t="s">
        <v>50</v>
      </c>
      <c r="N174" s="2" t="s">
        <v>206</v>
      </c>
      <c r="O174" s="2" t="s">
        <v>531</v>
      </c>
      <c r="P174" s="2" t="s">
        <v>62</v>
      </c>
      <c r="Q174" s="2" t="s">
        <v>62</v>
      </c>
      <c r="R174" s="2" t="s">
        <v>61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2" t="s">
        <v>50</v>
      </c>
      <c r="AW174" s="2" t="s">
        <v>532</v>
      </c>
      <c r="AX174" s="2" t="s">
        <v>50</v>
      </c>
      <c r="AY174" s="2" t="s">
        <v>50</v>
      </c>
      <c r="AZ174" s="2" t="s">
        <v>50</v>
      </c>
    </row>
    <row r="175" spans="1:52" ht="30" customHeight="1">
      <c r="A175" s="27" t="s">
        <v>533</v>
      </c>
      <c r="B175" s="27" t="s">
        <v>534</v>
      </c>
      <c r="C175" s="27" t="s">
        <v>66</v>
      </c>
      <c r="D175" s="28">
        <v>1</v>
      </c>
      <c r="E175" s="30">
        <v>0</v>
      </c>
      <c r="F175" s="33">
        <f>TRUNC(E175*D175,1)</f>
        <v>0</v>
      </c>
      <c r="G175" s="30">
        <f>단가대비표!P23</f>
        <v>0</v>
      </c>
      <c r="H175" s="33">
        <f>TRUNC(G175*D175,1)</f>
        <v>0</v>
      </c>
      <c r="I175" s="30">
        <f>단가대비표!V23</f>
        <v>0</v>
      </c>
      <c r="J175" s="33">
        <f>TRUNC(I175*D175,1)</f>
        <v>0</v>
      </c>
      <c r="K175" s="30">
        <f t="shared" si="31"/>
        <v>0</v>
      </c>
      <c r="L175" s="33">
        <f t="shared" si="31"/>
        <v>0</v>
      </c>
      <c r="M175" s="27" t="s">
        <v>50</v>
      </c>
      <c r="N175" s="2" t="s">
        <v>206</v>
      </c>
      <c r="O175" s="2" t="s">
        <v>535</v>
      </c>
      <c r="P175" s="2" t="s">
        <v>62</v>
      </c>
      <c r="Q175" s="2" t="s">
        <v>62</v>
      </c>
      <c r="R175" s="2" t="s">
        <v>61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2" t="s">
        <v>50</v>
      </c>
      <c r="AW175" s="2" t="s">
        <v>536</v>
      </c>
      <c r="AX175" s="2" t="s">
        <v>50</v>
      </c>
      <c r="AY175" s="2" t="s">
        <v>50</v>
      </c>
      <c r="AZ175" s="2" t="s">
        <v>50</v>
      </c>
    </row>
    <row r="176" spans="1:52" ht="30" customHeight="1">
      <c r="A176" s="27" t="s">
        <v>313</v>
      </c>
      <c r="B176" s="27" t="s">
        <v>314</v>
      </c>
      <c r="C176" s="27" t="s">
        <v>315</v>
      </c>
      <c r="D176" s="28">
        <f>공량산출근거서_일위대가!K94</f>
        <v>0.189</v>
      </c>
      <c r="E176" s="30">
        <f>단가대비표!O48</f>
        <v>0</v>
      </c>
      <c r="F176" s="33">
        <f>TRUNC(E176*D176,1)</f>
        <v>0</v>
      </c>
      <c r="G176" s="30">
        <f>단가대비표!P48</f>
        <v>276108</v>
      </c>
      <c r="H176" s="33">
        <f>TRUNC(G176*D176,1)</f>
        <v>52184.4</v>
      </c>
      <c r="I176" s="30">
        <f>단가대비표!V48</f>
        <v>0</v>
      </c>
      <c r="J176" s="33">
        <f>TRUNC(I176*D176,1)</f>
        <v>0</v>
      </c>
      <c r="K176" s="30">
        <f t="shared" si="31"/>
        <v>276108</v>
      </c>
      <c r="L176" s="33">
        <f t="shared" si="31"/>
        <v>52184.4</v>
      </c>
      <c r="M176" s="27" t="s">
        <v>50</v>
      </c>
      <c r="N176" s="2" t="s">
        <v>206</v>
      </c>
      <c r="O176" s="2" t="s">
        <v>316</v>
      </c>
      <c r="P176" s="2" t="s">
        <v>62</v>
      </c>
      <c r="Q176" s="2" t="s">
        <v>62</v>
      </c>
      <c r="R176" s="2" t="s">
        <v>61</v>
      </c>
      <c r="S176" s="3"/>
      <c r="T176" s="3"/>
      <c r="U176" s="3"/>
      <c r="V176" s="3">
        <v>1</v>
      </c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2" t="s">
        <v>50</v>
      </c>
      <c r="AW176" s="2" t="s">
        <v>537</v>
      </c>
      <c r="AX176" s="2" t="s">
        <v>50</v>
      </c>
      <c r="AY176" s="2" t="s">
        <v>50</v>
      </c>
      <c r="AZ176" s="2" t="s">
        <v>50</v>
      </c>
    </row>
    <row r="177" spans="1:52" ht="30" customHeight="1">
      <c r="A177" s="27" t="s">
        <v>318</v>
      </c>
      <c r="B177" s="27" t="s">
        <v>319</v>
      </c>
      <c r="C177" s="27" t="s">
        <v>262</v>
      </c>
      <c r="D177" s="28">
        <v>1</v>
      </c>
      <c r="E177" s="30">
        <f>TRUNC(SUMIF(V174:V177, RIGHTB(O177, 1), H174:H177)*U177, 2)</f>
        <v>1565.53</v>
      </c>
      <c r="F177" s="33">
        <f>TRUNC(E177*D177,1)</f>
        <v>1565.5</v>
      </c>
      <c r="G177" s="30">
        <v>0</v>
      </c>
      <c r="H177" s="33">
        <f>TRUNC(G177*D177,1)</f>
        <v>0</v>
      </c>
      <c r="I177" s="30">
        <v>0</v>
      </c>
      <c r="J177" s="33">
        <f>TRUNC(I177*D177,1)</f>
        <v>0</v>
      </c>
      <c r="K177" s="30">
        <f t="shared" si="31"/>
        <v>1565.5</v>
      </c>
      <c r="L177" s="33">
        <f t="shared" si="31"/>
        <v>1565.5</v>
      </c>
      <c r="M177" s="27" t="s">
        <v>50</v>
      </c>
      <c r="N177" s="2" t="s">
        <v>206</v>
      </c>
      <c r="O177" s="2" t="s">
        <v>308</v>
      </c>
      <c r="P177" s="2" t="s">
        <v>62</v>
      </c>
      <c r="Q177" s="2" t="s">
        <v>62</v>
      </c>
      <c r="R177" s="2" t="s">
        <v>62</v>
      </c>
      <c r="S177" s="3">
        <v>1</v>
      </c>
      <c r="T177" s="3">
        <v>0</v>
      </c>
      <c r="U177" s="3">
        <v>0.03</v>
      </c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2" t="s">
        <v>50</v>
      </c>
      <c r="AW177" s="2" t="s">
        <v>538</v>
      </c>
      <c r="AX177" s="2" t="s">
        <v>50</v>
      </c>
      <c r="AY177" s="2" t="s">
        <v>50</v>
      </c>
      <c r="AZ177" s="2" t="s">
        <v>50</v>
      </c>
    </row>
    <row r="178" spans="1:52" ht="30" customHeight="1">
      <c r="A178" s="27" t="s">
        <v>322</v>
      </c>
      <c r="B178" s="27" t="s">
        <v>50</v>
      </c>
      <c r="C178" s="27" t="s">
        <v>50</v>
      </c>
      <c r="D178" s="28"/>
      <c r="E178" s="30"/>
      <c r="F178" s="33">
        <f>TRUNC(SUMIF(N174:N177, N173, F174:F177),0)</f>
        <v>1565</v>
      </c>
      <c r="G178" s="30"/>
      <c r="H178" s="33">
        <f>TRUNC(SUMIF(N174:N177, N173, H174:H177),0)</f>
        <v>52184</v>
      </c>
      <c r="I178" s="30"/>
      <c r="J178" s="33">
        <f>TRUNC(SUMIF(N174:N177, N173, J174:J177),0)</f>
        <v>0</v>
      </c>
      <c r="K178" s="30"/>
      <c r="L178" s="33">
        <f>F178+H178+J178</f>
        <v>53749</v>
      </c>
      <c r="M178" s="27" t="s">
        <v>50</v>
      </c>
      <c r="N178" s="2" t="s">
        <v>142</v>
      </c>
      <c r="O178" s="2" t="s">
        <v>142</v>
      </c>
      <c r="P178" s="2" t="s">
        <v>50</v>
      </c>
      <c r="Q178" s="2" t="s">
        <v>50</v>
      </c>
      <c r="R178" s="2" t="s">
        <v>50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2" t="s">
        <v>50</v>
      </c>
      <c r="AW178" s="2" t="s">
        <v>50</v>
      </c>
      <c r="AX178" s="2" t="s">
        <v>50</v>
      </c>
      <c r="AY178" s="2" t="s">
        <v>50</v>
      </c>
      <c r="AZ178" s="2" t="s">
        <v>50</v>
      </c>
    </row>
    <row r="179" spans="1:52" ht="30" customHeight="1">
      <c r="A179" s="28"/>
      <c r="B179" s="28"/>
      <c r="C179" s="28"/>
      <c r="D179" s="28"/>
      <c r="E179" s="30"/>
      <c r="F179" s="33"/>
      <c r="G179" s="30"/>
      <c r="H179" s="33"/>
      <c r="I179" s="30"/>
      <c r="J179" s="33"/>
      <c r="K179" s="30"/>
      <c r="L179" s="33"/>
      <c r="M179" s="28"/>
    </row>
    <row r="180" spans="1:52" ht="30" customHeight="1">
      <c r="A180" s="24" t="s">
        <v>539</v>
      </c>
      <c r="B180" s="25"/>
      <c r="C180" s="25"/>
      <c r="D180" s="25"/>
      <c r="E180" s="29"/>
      <c r="F180" s="32"/>
      <c r="G180" s="29"/>
      <c r="H180" s="32"/>
      <c r="I180" s="29"/>
      <c r="J180" s="32"/>
      <c r="K180" s="29"/>
      <c r="L180" s="32"/>
      <c r="M180" s="26"/>
      <c r="N180" s="1" t="s">
        <v>214</v>
      </c>
    </row>
    <row r="181" spans="1:52" ht="30" customHeight="1">
      <c r="A181" s="27" t="s">
        <v>493</v>
      </c>
      <c r="B181" s="27" t="s">
        <v>212</v>
      </c>
      <c r="C181" s="27" t="s">
        <v>494</v>
      </c>
      <c r="D181" s="28">
        <v>1</v>
      </c>
      <c r="E181" s="30">
        <v>0</v>
      </c>
      <c r="F181" s="33">
        <f>TRUNC(E181*D181,1)</f>
        <v>0</v>
      </c>
      <c r="G181" s="30">
        <f>단가대비표!P21</f>
        <v>0</v>
      </c>
      <c r="H181" s="33">
        <f>TRUNC(G181*D181,1)</f>
        <v>0</v>
      </c>
      <c r="I181" s="30">
        <f>단가대비표!V21</f>
        <v>0</v>
      </c>
      <c r="J181" s="33">
        <f>TRUNC(I181*D181,1)</f>
        <v>0</v>
      </c>
      <c r="K181" s="30">
        <f t="shared" ref="K181:L183" si="32">TRUNC(E181+G181+I181,1)</f>
        <v>0</v>
      </c>
      <c r="L181" s="33">
        <f t="shared" si="32"/>
        <v>0</v>
      </c>
      <c r="M181" s="27" t="s">
        <v>50</v>
      </c>
      <c r="N181" s="2" t="s">
        <v>214</v>
      </c>
      <c r="O181" s="2" t="s">
        <v>540</v>
      </c>
      <c r="P181" s="2" t="s">
        <v>62</v>
      </c>
      <c r="Q181" s="2" t="s">
        <v>62</v>
      </c>
      <c r="R181" s="2" t="s">
        <v>61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2" t="s">
        <v>50</v>
      </c>
      <c r="AW181" s="2" t="s">
        <v>541</v>
      </c>
      <c r="AX181" s="2" t="s">
        <v>50</v>
      </c>
      <c r="AY181" s="2" t="s">
        <v>50</v>
      </c>
      <c r="AZ181" s="2" t="s">
        <v>50</v>
      </c>
    </row>
    <row r="182" spans="1:52" ht="30" customHeight="1">
      <c r="A182" s="27" t="s">
        <v>313</v>
      </c>
      <c r="B182" s="27" t="s">
        <v>314</v>
      </c>
      <c r="C182" s="27" t="s">
        <v>315</v>
      </c>
      <c r="D182" s="28">
        <f>공량산출근거서_일위대가!K97</f>
        <v>3.1E-2</v>
      </c>
      <c r="E182" s="30">
        <f>단가대비표!O48</f>
        <v>0</v>
      </c>
      <c r="F182" s="33">
        <f>TRUNC(E182*D182,1)</f>
        <v>0</v>
      </c>
      <c r="G182" s="30">
        <f>단가대비표!P48</f>
        <v>276108</v>
      </c>
      <c r="H182" s="33">
        <f>TRUNC(G182*D182,1)</f>
        <v>8559.2999999999993</v>
      </c>
      <c r="I182" s="30">
        <f>단가대비표!V48</f>
        <v>0</v>
      </c>
      <c r="J182" s="33">
        <f>TRUNC(I182*D182,1)</f>
        <v>0</v>
      </c>
      <c r="K182" s="30">
        <f t="shared" si="32"/>
        <v>276108</v>
      </c>
      <c r="L182" s="33">
        <f t="shared" si="32"/>
        <v>8559.2999999999993</v>
      </c>
      <c r="M182" s="27" t="s">
        <v>50</v>
      </c>
      <c r="N182" s="2" t="s">
        <v>214</v>
      </c>
      <c r="O182" s="2" t="s">
        <v>316</v>
      </c>
      <c r="P182" s="2" t="s">
        <v>62</v>
      </c>
      <c r="Q182" s="2" t="s">
        <v>62</v>
      </c>
      <c r="R182" s="2" t="s">
        <v>61</v>
      </c>
      <c r="S182" s="3"/>
      <c r="T182" s="3"/>
      <c r="U182" s="3"/>
      <c r="V182" s="3">
        <v>1</v>
      </c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2" t="s">
        <v>50</v>
      </c>
      <c r="AW182" s="2" t="s">
        <v>542</v>
      </c>
      <c r="AX182" s="2" t="s">
        <v>50</v>
      </c>
      <c r="AY182" s="2" t="s">
        <v>50</v>
      </c>
      <c r="AZ182" s="2" t="s">
        <v>50</v>
      </c>
    </row>
    <row r="183" spans="1:52" ht="30" customHeight="1">
      <c r="A183" s="27" t="s">
        <v>318</v>
      </c>
      <c r="B183" s="27" t="s">
        <v>319</v>
      </c>
      <c r="C183" s="27" t="s">
        <v>262</v>
      </c>
      <c r="D183" s="28">
        <v>1</v>
      </c>
      <c r="E183" s="30">
        <f>TRUNC(SUMIF(V181:V183, RIGHTB(O183, 1), H181:H183)*U183, 2)</f>
        <v>256.77</v>
      </c>
      <c r="F183" s="33">
        <f>TRUNC(E183*D183,1)</f>
        <v>256.7</v>
      </c>
      <c r="G183" s="30">
        <v>0</v>
      </c>
      <c r="H183" s="33">
        <f>TRUNC(G183*D183,1)</f>
        <v>0</v>
      </c>
      <c r="I183" s="30">
        <v>0</v>
      </c>
      <c r="J183" s="33">
        <f>TRUNC(I183*D183,1)</f>
        <v>0</v>
      </c>
      <c r="K183" s="30">
        <f t="shared" si="32"/>
        <v>256.7</v>
      </c>
      <c r="L183" s="33">
        <f t="shared" si="32"/>
        <v>256.7</v>
      </c>
      <c r="M183" s="27" t="s">
        <v>50</v>
      </c>
      <c r="N183" s="2" t="s">
        <v>214</v>
      </c>
      <c r="O183" s="2" t="s">
        <v>308</v>
      </c>
      <c r="P183" s="2" t="s">
        <v>62</v>
      </c>
      <c r="Q183" s="2" t="s">
        <v>62</v>
      </c>
      <c r="R183" s="2" t="s">
        <v>62</v>
      </c>
      <c r="S183" s="3">
        <v>1</v>
      </c>
      <c r="T183" s="3">
        <v>0</v>
      </c>
      <c r="U183" s="3">
        <v>0.03</v>
      </c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2" t="s">
        <v>50</v>
      </c>
      <c r="AW183" s="2" t="s">
        <v>543</v>
      </c>
      <c r="AX183" s="2" t="s">
        <v>50</v>
      </c>
      <c r="AY183" s="2" t="s">
        <v>50</v>
      </c>
      <c r="AZ183" s="2" t="s">
        <v>50</v>
      </c>
    </row>
    <row r="184" spans="1:52" ht="30" customHeight="1">
      <c r="A184" s="27" t="s">
        <v>322</v>
      </c>
      <c r="B184" s="27" t="s">
        <v>50</v>
      </c>
      <c r="C184" s="27" t="s">
        <v>50</v>
      </c>
      <c r="D184" s="28"/>
      <c r="E184" s="30"/>
      <c r="F184" s="33">
        <f>TRUNC(SUMIF(N181:N183, N180, F181:F183),0)</f>
        <v>256</v>
      </c>
      <c r="G184" s="30"/>
      <c r="H184" s="33">
        <f>TRUNC(SUMIF(N181:N183, N180, H181:H183),0)</f>
        <v>8559</v>
      </c>
      <c r="I184" s="30"/>
      <c r="J184" s="33">
        <f>TRUNC(SUMIF(N181:N183, N180, J181:J183),0)</f>
        <v>0</v>
      </c>
      <c r="K184" s="30"/>
      <c r="L184" s="33">
        <f>F184+H184+J184</f>
        <v>8815</v>
      </c>
      <c r="M184" s="27" t="s">
        <v>50</v>
      </c>
      <c r="N184" s="2" t="s">
        <v>142</v>
      </c>
      <c r="O184" s="2" t="s">
        <v>142</v>
      </c>
      <c r="P184" s="2" t="s">
        <v>50</v>
      </c>
      <c r="Q184" s="2" t="s">
        <v>50</v>
      </c>
      <c r="R184" s="2" t="s">
        <v>50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2" t="s">
        <v>50</v>
      </c>
      <c r="AW184" s="2" t="s">
        <v>50</v>
      </c>
      <c r="AX184" s="2" t="s">
        <v>50</v>
      </c>
      <c r="AY184" s="2" t="s">
        <v>50</v>
      </c>
      <c r="AZ184" s="2" t="s">
        <v>50</v>
      </c>
    </row>
    <row r="185" spans="1:52" ht="30" customHeight="1">
      <c r="A185" s="28"/>
      <c r="B185" s="28"/>
      <c r="C185" s="28"/>
      <c r="D185" s="28"/>
      <c r="E185" s="30"/>
      <c r="F185" s="33"/>
      <c r="G185" s="30"/>
      <c r="H185" s="33"/>
      <c r="I185" s="30"/>
      <c r="J185" s="33"/>
      <c r="K185" s="30"/>
      <c r="L185" s="33"/>
      <c r="M185" s="28"/>
    </row>
    <row r="186" spans="1:52" ht="30" customHeight="1">
      <c r="A186" s="24" t="s">
        <v>544</v>
      </c>
      <c r="B186" s="25"/>
      <c r="C186" s="25"/>
      <c r="D186" s="25"/>
      <c r="E186" s="29"/>
      <c r="F186" s="32"/>
      <c r="G186" s="29"/>
      <c r="H186" s="32"/>
      <c r="I186" s="29"/>
      <c r="J186" s="32"/>
      <c r="K186" s="29"/>
      <c r="L186" s="32"/>
      <c r="M186" s="26"/>
      <c r="N186" s="1" t="s">
        <v>545</v>
      </c>
    </row>
    <row r="187" spans="1:52" ht="30" customHeight="1">
      <c r="A187" s="27" t="s">
        <v>552</v>
      </c>
      <c r="B187" s="27" t="s">
        <v>553</v>
      </c>
      <c r="C187" s="27" t="s">
        <v>98</v>
      </c>
      <c r="D187" s="28">
        <v>0.25979999999999998</v>
      </c>
      <c r="E187" s="30">
        <f>단가대비표!O7</f>
        <v>0</v>
      </c>
      <c r="F187" s="33">
        <f>TRUNC(E187*D187,1)</f>
        <v>0</v>
      </c>
      <c r="G187" s="30">
        <f>단가대비표!P7</f>
        <v>0</v>
      </c>
      <c r="H187" s="33">
        <f>TRUNC(G187*D187,1)</f>
        <v>0</v>
      </c>
      <c r="I187" s="30">
        <f>단가대비표!V7</f>
        <v>38469</v>
      </c>
      <c r="J187" s="33">
        <f>TRUNC(I187*D187,1)</f>
        <v>9994.2000000000007</v>
      </c>
      <c r="K187" s="30">
        <f t="shared" ref="K187:L190" si="33">TRUNC(E187+G187+I187,1)</f>
        <v>38469</v>
      </c>
      <c r="L187" s="33">
        <f t="shared" si="33"/>
        <v>9994.2000000000007</v>
      </c>
      <c r="M187" s="27" t="s">
        <v>554</v>
      </c>
      <c r="N187" s="2" t="s">
        <v>545</v>
      </c>
      <c r="O187" s="2" t="s">
        <v>555</v>
      </c>
      <c r="P187" s="2" t="s">
        <v>62</v>
      </c>
      <c r="Q187" s="2" t="s">
        <v>62</v>
      </c>
      <c r="R187" s="2" t="s">
        <v>61</v>
      </c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2" t="s">
        <v>50</v>
      </c>
      <c r="AW187" s="2" t="s">
        <v>556</v>
      </c>
      <c r="AX187" s="2" t="s">
        <v>50</v>
      </c>
      <c r="AY187" s="2" t="s">
        <v>50</v>
      </c>
      <c r="AZ187" s="2" t="s">
        <v>50</v>
      </c>
    </row>
    <row r="188" spans="1:52" ht="30" customHeight="1">
      <c r="A188" s="27" t="s">
        <v>557</v>
      </c>
      <c r="B188" s="27" t="s">
        <v>558</v>
      </c>
      <c r="C188" s="27" t="s">
        <v>559</v>
      </c>
      <c r="D188" s="28">
        <v>5.0999999999999996</v>
      </c>
      <c r="E188" s="30">
        <f>단가대비표!O9</f>
        <v>1181</v>
      </c>
      <c r="F188" s="33">
        <f>TRUNC(E188*D188,1)</f>
        <v>6023.1</v>
      </c>
      <c r="G188" s="30">
        <f>단가대비표!P9</f>
        <v>0</v>
      </c>
      <c r="H188" s="33">
        <f>TRUNC(G188*D188,1)</f>
        <v>0</v>
      </c>
      <c r="I188" s="30">
        <f>단가대비표!V9</f>
        <v>0</v>
      </c>
      <c r="J188" s="33">
        <f>TRUNC(I188*D188,1)</f>
        <v>0</v>
      </c>
      <c r="K188" s="30">
        <f t="shared" si="33"/>
        <v>1181</v>
      </c>
      <c r="L188" s="33">
        <f t="shared" si="33"/>
        <v>6023.1</v>
      </c>
      <c r="M188" s="27" t="s">
        <v>50</v>
      </c>
      <c r="N188" s="2" t="s">
        <v>545</v>
      </c>
      <c r="O188" s="2" t="s">
        <v>560</v>
      </c>
      <c r="P188" s="2" t="s">
        <v>62</v>
      </c>
      <c r="Q188" s="2" t="s">
        <v>62</v>
      </c>
      <c r="R188" s="2" t="s">
        <v>61</v>
      </c>
      <c r="S188" s="3"/>
      <c r="T188" s="3"/>
      <c r="U188" s="3"/>
      <c r="V188" s="3">
        <v>1</v>
      </c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2" t="s">
        <v>50</v>
      </c>
      <c r="AW188" s="2" t="s">
        <v>561</v>
      </c>
      <c r="AX188" s="2" t="s">
        <v>50</v>
      </c>
      <c r="AY188" s="2" t="s">
        <v>50</v>
      </c>
      <c r="AZ188" s="2" t="s">
        <v>50</v>
      </c>
    </row>
    <row r="189" spans="1:52" ht="30" customHeight="1">
      <c r="A189" s="27" t="s">
        <v>562</v>
      </c>
      <c r="B189" s="27" t="s">
        <v>563</v>
      </c>
      <c r="C189" s="27" t="s">
        <v>262</v>
      </c>
      <c r="D189" s="28">
        <v>1</v>
      </c>
      <c r="E189" s="30">
        <f>TRUNC(SUMIF(V187:V190, RIGHTB(O189, 1), F187:F190)*U189, 2)</f>
        <v>1204.6199999999999</v>
      </c>
      <c r="F189" s="33">
        <f>TRUNC(E189*D189,1)</f>
        <v>1204.5999999999999</v>
      </c>
      <c r="G189" s="30">
        <v>0</v>
      </c>
      <c r="H189" s="33">
        <f>TRUNC(G189*D189,1)</f>
        <v>0</v>
      </c>
      <c r="I189" s="30">
        <v>0</v>
      </c>
      <c r="J189" s="33">
        <f>TRUNC(I189*D189,1)</f>
        <v>0</v>
      </c>
      <c r="K189" s="30">
        <f t="shared" si="33"/>
        <v>1204.5999999999999</v>
      </c>
      <c r="L189" s="33">
        <f t="shared" si="33"/>
        <v>1204.5999999999999</v>
      </c>
      <c r="M189" s="27" t="s">
        <v>50</v>
      </c>
      <c r="N189" s="2" t="s">
        <v>545</v>
      </c>
      <c r="O189" s="2" t="s">
        <v>308</v>
      </c>
      <c r="P189" s="2" t="s">
        <v>62</v>
      </c>
      <c r="Q189" s="2" t="s">
        <v>62</v>
      </c>
      <c r="R189" s="2" t="s">
        <v>62</v>
      </c>
      <c r="S189" s="3">
        <v>0</v>
      </c>
      <c r="T189" s="3">
        <v>0</v>
      </c>
      <c r="U189" s="3">
        <v>0.2</v>
      </c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2" t="s">
        <v>50</v>
      </c>
      <c r="AW189" s="2" t="s">
        <v>564</v>
      </c>
      <c r="AX189" s="2" t="s">
        <v>50</v>
      </c>
      <c r="AY189" s="2" t="s">
        <v>50</v>
      </c>
      <c r="AZ189" s="2" t="s">
        <v>50</v>
      </c>
    </row>
    <row r="190" spans="1:52" ht="30" customHeight="1">
      <c r="A190" s="27" t="s">
        <v>565</v>
      </c>
      <c r="B190" s="27" t="s">
        <v>314</v>
      </c>
      <c r="C190" s="27" t="s">
        <v>315</v>
      </c>
      <c r="D190" s="28">
        <v>1</v>
      </c>
      <c r="E190" s="30">
        <f>TRUNC(단가대비표!O46*1/8*16/12*25/20, 1)</f>
        <v>0</v>
      </c>
      <c r="F190" s="33">
        <f>TRUNC(E190*D190,1)</f>
        <v>0</v>
      </c>
      <c r="G190" s="30">
        <f>TRUNC(단가대비표!P46*1/8*16/12*25/20, 1)</f>
        <v>50008.7</v>
      </c>
      <c r="H190" s="33">
        <f>TRUNC(G190*D190,1)</f>
        <v>50008.7</v>
      </c>
      <c r="I190" s="30">
        <f>TRUNC(단가대비표!V46*1/8*16/12*25/20, 1)</f>
        <v>0</v>
      </c>
      <c r="J190" s="33">
        <f>TRUNC(I190*D190,1)</f>
        <v>0</v>
      </c>
      <c r="K190" s="30">
        <f t="shared" si="33"/>
        <v>50008.7</v>
      </c>
      <c r="L190" s="33">
        <f t="shared" si="33"/>
        <v>50008.7</v>
      </c>
      <c r="M190" s="27" t="s">
        <v>50</v>
      </c>
      <c r="N190" s="2" t="s">
        <v>545</v>
      </c>
      <c r="O190" s="2" t="s">
        <v>566</v>
      </c>
      <c r="P190" s="2" t="s">
        <v>62</v>
      </c>
      <c r="Q190" s="2" t="s">
        <v>62</v>
      </c>
      <c r="R190" s="2" t="s">
        <v>61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2" t="s">
        <v>50</v>
      </c>
      <c r="AW190" s="2" t="s">
        <v>567</v>
      </c>
      <c r="AX190" s="2" t="s">
        <v>61</v>
      </c>
      <c r="AY190" s="2" t="s">
        <v>50</v>
      </c>
      <c r="AZ190" s="2" t="s">
        <v>50</v>
      </c>
    </row>
    <row r="191" spans="1:52" ht="30" customHeight="1">
      <c r="A191" s="27" t="s">
        <v>322</v>
      </c>
      <c r="B191" s="27" t="s">
        <v>50</v>
      </c>
      <c r="C191" s="27" t="s">
        <v>50</v>
      </c>
      <c r="D191" s="28"/>
      <c r="E191" s="30"/>
      <c r="F191" s="33">
        <f>TRUNC(SUMIF(N187:N190, N186, F187:F190),0)</f>
        <v>7227</v>
      </c>
      <c r="G191" s="30"/>
      <c r="H191" s="33">
        <f>TRUNC(SUMIF(N187:N190, N186, H187:H190),0)</f>
        <v>50008</v>
      </c>
      <c r="I191" s="30"/>
      <c r="J191" s="33">
        <f>TRUNC(SUMIF(N187:N190, N186, J187:J190),0)</f>
        <v>9994</v>
      </c>
      <c r="K191" s="30"/>
      <c r="L191" s="33">
        <f>F191+H191+J191</f>
        <v>67229</v>
      </c>
      <c r="M191" s="27" t="s">
        <v>50</v>
      </c>
      <c r="N191" s="2" t="s">
        <v>142</v>
      </c>
      <c r="O191" s="2" t="s">
        <v>142</v>
      </c>
      <c r="P191" s="2" t="s">
        <v>50</v>
      </c>
      <c r="Q191" s="2" t="s">
        <v>50</v>
      </c>
      <c r="R191" s="2" t="s">
        <v>50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2" t="s">
        <v>50</v>
      </c>
      <c r="AW191" s="2" t="s">
        <v>50</v>
      </c>
      <c r="AX191" s="2" t="s">
        <v>50</v>
      </c>
      <c r="AY191" s="2" t="s">
        <v>50</v>
      </c>
      <c r="AZ191" s="2" t="s">
        <v>50</v>
      </c>
    </row>
    <row r="192" spans="1:52" ht="30" customHeight="1">
      <c r="A192" s="28"/>
      <c r="B192" s="28"/>
      <c r="C192" s="28"/>
      <c r="D192" s="28"/>
      <c r="E192" s="30"/>
      <c r="F192" s="33"/>
      <c r="G192" s="30"/>
      <c r="H192" s="33"/>
      <c r="I192" s="30"/>
      <c r="J192" s="33"/>
      <c r="K192" s="30"/>
      <c r="L192" s="33"/>
      <c r="M192" s="28"/>
    </row>
    <row r="193" spans="1:52" ht="30" customHeight="1">
      <c r="A193" s="24" t="s">
        <v>568</v>
      </c>
      <c r="B193" s="25"/>
      <c r="C193" s="25"/>
      <c r="D193" s="25"/>
      <c r="E193" s="29"/>
      <c r="F193" s="32"/>
      <c r="G193" s="29"/>
      <c r="H193" s="32"/>
      <c r="I193" s="29"/>
      <c r="J193" s="32"/>
      <c r="K193" s="29"/>
      <c r="L193" s="32"/>
      <c r="M193" s="26"/>
      <c r="N193" s="1" t="s">
        <v>569</v>
      </c>
    </row>
    <row r="194" spans="1:52" ht="30" customHeight="1">
      <c r="A194" s="27" t="s">
        <v>570</v>
      </c>
      <c r="B194" s="27" t="s">
        <v>571</v>
      </c>
      <c r="C194" s="27" t="s">
        <v>98</v>
      </c>
      <c r="D194" s="28">
        <v>0.20849999999999999</v>
      </c>
      <c r="E194" s="30">
        <f>단가대비표!O5</f>
        <v>0</v>
      </c>
      <c r="F194" s="33">
        <f>TRUNC(E194*D194,1)</f>
        <v>0</v>
      </c>
      <c r="G194" s="30">
        <f>단가대비표!P5</f>
        <v>0</v>
      </c>
      <c r="H194" s="33">
        <f>TRUNC(G194*D194,1)</f>
        <v>0</v>
      </c>
      <c r="I194" s="30">
        <f>단가대비표!V5</f>
        <v>110926</v>
      </c>
      <c r="J194" s="33">
        <f>TRUNC(I194*D194,1)</f>
        <v>23128</v>
      </c>
      <c r="K194" s="30">
        <f t="shared" ref="K194:L197" si="34">TRUNC(E194+G194+I194,1)</f>
        <v>110926</v>
      </c>
      <c r="L194" s="33">
        <f t="shared" si="34"/>
        <v>23128</v>
      </c>
      <c r="M194" s="27" t="s">
        <v>554</v>
      </c>
      <c r="N194" s="2" t="s">
        <v>569</v>
      </c>
      <c r="O194" s="2" t="s">
        <v>574</v>
      </c>
      <c r="P194" s="2" t="s">
        <v>62</v>
      </c>
      <c r="Q194" s="2" t="s">
        <v>62</v>
      </c>
      <c r="R194" s="2" t="s">
        <v>61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2" t="s">
        <v>50</v>
      </c>
      <c r="AW194" s="2" t="s">
        <v>575</v>
      </c>
      <c r="AX194" s="2" t="s">
        <v>50</v>
      </c>
      <c r="AY194" s="2" t="s">
        <v>50</v>
      </c>
      <c r="AZ194" s="2" t="s">
        <v>50</v>
      </c>
    </row>
    <row r="195" spans="1:52" ht="30" customHeight="1">
      <c r="A195" s="27" t="s">
        <v>557</v>
      </c>
      <c r="B195" s="27" t="s">
        <v>558</v>
      </c>
      <c r="C195" s="27" t="s">
        <v>559</v>
      </c>
      <c r="D195" s="28">
        <v>11.6</v>
      </c>
      <c r="E195" s="30">
        <f>단가대비표!O9</f>
        <v>1181</v>
      </c>
      <c r="F195" s="33">
        <f>TRUNC(E195*D195,1)</f>
        <v>13699.6</v>
      </c>
      <c r="G195" s="30">
        <f>단가대비표!P9</f>
        <v>0</v>
      </c>
      <c r="H195" s="33">
        <f>TRUNC(G195*D195,1)</f>
        <v>0</v>
      </c>
      <c r="I195" s="30">
        <f>단가대비표!V9</f>
        <v>0</v>
      </c>
      <c r="J195" s="33">
        <f>TRUNC(I195*D195,1)</f>
        <v>0</v>
      </c>
      <c r="K195" s="30">
        <f t="shared" si="34"/>
        <v>1181</v>
      </c>
      <c r="L195" s="33">
        <f t="shared" si="34"/>
        <v>13699.6</v>
      </c>
      <c r="M195" s="27" t="s">
        <v>50</v>
      </c>
      <c r="N195" s="2" t="s">
        <v>569</v>
      </c>
      <c r="O195" s="2" t="s">
        <v>560</v>
      </c>
      <c r="P195" s="2" t="s">
        <v>62</v>
      </c>
      <c r="Q195" s="2" t="s">
        <v>62</v>
      </c>
      <c r="R195" s="2" t="s">
        <v>61</v>
      </c>
      <c r="S195" s="3"/>
      <c r="T195" s="3"/>
      <c r="U195" s="3"/>
      <c r="V195" s="3">
        <v>1</v>
      </c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2" t="s">
        <v>50</v>
      </c>
      <c r="AW195" s="2" t="s">
        <v>576</v>
      </c>
      <c r="AX195" s="2" t="s">
        <v>50</v>
      </c>
      <c r="AY195" s="2" t="s">
        <v>50</v>
      </c>
      <c r="AZ195" s="2" t="s">
        <v>50</v>
      </c>
    </row>
    <row r="196" spans="1:52" ht="30" customHeight="1">
      <c r="A196" s="27" t="s">
        <v>562</v>
      </c>
      <c r="B196" s="27" t="s">
        <v>577</v>
      </c>
      <c r="C196" s="27" t="s">
        <v>262</v>
      </c>
      <c r="D196" s="28">
        <v>1</v>
      </c>
      <c r="E196" s="30">
        <f>TRUNC(SUMIF(V194:V197, RIGHTB(O196, 1), F194:F197)*U196, 2)</f>
        <v>3013.91</v>
      </c>
      <c r="F196" s="33">
        <f>TRUNC(E196*D196,1)</f>
        <v>3013.9</v>
      </c>
      <c r="G196" s="30">
        <v>0</v>
      </c>
      <c r="H196" s="33">
        <f>TRUNC(G196*D196,1)</f>
        <v>0</v>
      </c>
      <c r="I196" s="30">
        <v>0</v>
      </c>
      <c r="J196" s="33">
        <f>TRUNC(I196*D196,1)</f>
        <v>0</v>
      </c>
      <c r="K196" s="30">
        <f t="shared" si="34"/>
        <v>3013.9</v>
      </c>
      <c r="L196" s="33">
        <f t="shared" si="34"/>
        <v>3013.9</v>
      </c>
      <c r="M196" s="27" t="s">
        <v>50</v>
      </c>
      <c r="N196" s="2" t="s">
        <v>569</v>
      </c>
      <c r="O196" s="2" t="s">
        <v>308</v>
      </c>
      <c r="P196" s="2" t="s">
        <v>62</v>
      </c>
      <c r="Q196" s="2" t="s">
        <v>62</v>
      </c>
      <c r="R196" s="2" t="s">
        <v>62</v>
      </c>
      <c r="S196" s="3">
        <v>0</v>
      </c>
      <c r="T196" s="3">
        <v>0</v>
      </c>
      <c r="U196" s="3">
        <v>0.22</v>
      </c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2" t="s">
        <v>50</v>
      </c>
      <c r="AW196" s="2" t="s">
        <v>578</v>
      </c>
      <c r="AX196" s="2" t="s">
        <v>50</v>
      </c>
      <c r="AY196" s="2" t="s">
        <v>50</v>
      </c>
      <c r="AZ196" s="2" t="s">
        <v>50</v>
      </c>
    </row>
    <row r="197" spans="1:52" ht="30" customHeight="1">
      <c r="A197" s="27" t="s">
        <v>579</v>
      </c>
      <c r="B197" s="27" t="s">
        <v>314</v>
      </c>
      <c r="C197" s="27" t="s">
        <v>315</v>
      </c>
      <c r="D197" s="28">
        <v>1</v>
      </c>
      <c r="E197" s="30">
        <f>TRUNC(단가대비표!O45*1/8*16/12*25/20, 1)</f>
        <v>0</v>
      </c>
      <c r="F197" s="33">
        <f>TRUNC(E197*D197,1)</f>
        <v>0</v>
      </c>
      <c r="G197" s="30">
        <f>TRUNC(단가대비표!P45*1/8*16/12*25/20, 1)</f>
        <v>59025.599999999999</v>
      </c>
      <c r="H197" s="33">
        <f>TRUNC(G197*D197,1)</f>
        <v>59025.599999999999</v>
      </c>
      <c r="I197" s="30">
        <f>TRUNC(단가대비표!V45*1/8*16/12*25/20, 1)</f>
        <v>0</v>
      </c>
      <c r="J197" s="33">
        <f>TRUNC(I197*D197,1)</f>
        <v>0</v>
      </c>
      <c r="K197" s="30">
        <f t="shared" si="34"/>
        <v>59025.599999999999</v>
      </c>
      <c r="L197" s="33">
        <f t="shared" si="34"/>
        <v>59025.599999999999</v>
      </c>
      <c r="M197" s="27" t="s">
        <v>50</v>
      </c>
      <c r="N197" s="2" t="s">
        <v>569</v>
      </c>
      <c r="O197" s="2" t="s">
        <v>580</v>
      </c>
      <c r="P197" s="2" t="s">
        <v>62</v>
      </c>
      <c r="Q197" s="2" t="s">
        <v>62</v>
      </c>
      <c r="R197" s="2" t="s">
        <v>61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2" t="s">
        <v>50</v>
      </c>
      <c r="AW197" s="2" t="s">
        <v>581</v>
      </c>
      <c r="AX197" s="2" t="s">
        <v>61</v>
      </c>
      <c r="AY197" s="2" t="s">
        <v>50</v>
      </c>
      <c r="AZ197" s="2" t="s">
        <v>50</v>
      </c>
    </row>
    <row r="198" spans="1:52" ht="30" customHeight="1">
      <c r="A198" s="27" t="s">
        <v>322</v>
      </c>
      <c r="B198" s="27" t="s">
        <v>50</v>
      </c>
      <c r="C198" s="27" t="s">
        <v>50</v>
      </c>
      <c r="D198" s="28"/>
      <c r="E198" s="30"/>
      <c r="F198" s="33">
        <f>TRUNC(SUMIF(N194:N197, N193, F194:F197),0)</f>
        <v>16713</v>
      </c>
      <c r="G198" s="30"/>
      <c r="H198" s="33">
        <f>TRUNC(SUMIF(N194:N197, N193, H194:H197),0)</f>
        <v>59025</v>
      </c>
      <c r="I198" s="30"/>
      <c r="J198" s="33">
        <f>TRUNC(SUMIF(N194:N197, N193, J194:J197),0)</f>
        <v>23128</v>
      </c>
      <c r="K198" s="30"/>
      <c r="L198" s="33">
        <f>F198+H198+J198</f>
        <v>98866</v>
      </c>
      <c r="M198" s="27" t="s">
        <v>50</v>
      </c>
      <c r="N198" s="2" t="s">
        <v>142</v>
      </c>
      <c r="O198" s="2" t="s">
        <v>142</v>
      </c>
      <c r="P198" s="2" t="s">
        <v>50</v>
      </c>
      <c r="Q198" s="2" t="s">
        <v>50</v>
      </c>
      <c r="R198" s="2" t="s">
        <v>50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2" t="s">
        <v>50</v>
      </c>
      <c r="AW198" s="2" t="s">
        <v>50</v>
      </c>
      <c r="AX198" s="2" t="s">
        <v>50</v>
      </c>
      <c r="AY198" s="2" t="s">
        <v>50</v>
      </c>
      <c r="AZ198" s="2" t="s">
        <v>50</v>
      </c>
    </row>
    <row r="199" spans="1:52" ht="30" customHeight="1">
      <c r="A199" s="28"/>
      <c r="B199" s="28"/>
      <c r="C199" s="28"/>
      <c r="D199" s="28"/>
      <c r="E199" s="30"/>
      <c r="F199" s="33"/>
      <c r="G199" s="30"/>
      <c r="H199" s="33"/>
      <c r="I199" s="30"/>
      <c r="J199" s="33"/>
      <c r="K199" s="30"/>
      <c r="L199" s="33"/>
      <c r="M199" s="28"/>
    </row>
    <row r="200" spans="1:52" ht="30" customHeight="1">
      <c r="A200" s="24" t="s">
        <v>582</v>
      </c>
      <c r="B200" s="25"/>
      <c r="C200" s="25"/>
      <c r="D200" s="25"/>
      <c r="E200" s="29"/>
      <c r="F200" s="32"/>
      <c r="G200" s="29"/>
      <c r="H200" s="32"/>
      <c r="I200" s="29"/>
      <c r="J200" s="32"/>
      <c r="K200" s="29"/>
      <c r="L200" s="32"/>
      <c r="M200" s="26"/>
      <c r="N200" s="1" t="s">
        <v>583</v>
      </c>
    </row>
    <row r="201" spans="1:52" ht="30" customHeight="1">
      <c r="A201" s="27" t="s">
        <v>584</v>
      </c>
      <c r="B201" s="27" t="s">
        <v>585</v>
      </c>
      <c r="C201" s="27" t="s">
        <v>98</v>
      </c>
      <c r="D201" s="28">
        <v>0.37080000000000002</v>
      </c>
      <c r="E201" s="30">
        <f>단가대비표!O6</f>
        <v>0</v>
      </c>
      <c r="F201" s="33">
        <f>TRUNC(E201*D201,1)</f>
        <v>0</v>
      </c>
      <c r="G201" s="30">
        <f>단가대비표!P6</f>
        <v>0</v>
      </c>
      <c r="H201" s="33">
        <f>TRUNC(G201*D201,1)</f>
        <v>0</v>
      </c>
      <c r="I201" s="30">
        <f>단가대비표!V6</f>
        <v>1570</v>
      </c>
      <c r="J201" s="33">
        <f>TRUNC(I201*D201,1)</f>
        <v>582.1</v>
      </c>
      <c r="K201" s="30">
        <f t="shared" ref="K201:L204" si="35">TRUNC(E201+G201+I201,1)</f>
        <v>1570</v>
      </c>
      <c r="L201" s="33">
        <f t="shared" si="35"/>
        <v>582.1</v>
      </c>
      <c r="M201" s="27" t="s">
        <v>554</v>
      </c>
      <c r="N201" s="2" t="s">
        <v>583</v>
      </c>
      <c r="O201" s="2" t="s">
        <v>588</v>
      </c>
      <c r="P201" s="2" t="s">
        <v>62</v>
      </c>
      <c r="Q201" s="2" t="s">
        <v>62</v>
      </c>
      <c r="R201" s="2" t="s">
        <v>61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2" t="s">
        <v>50</v>
      </c>
      <c r="AW201" s="2" t="s">
        <v>589</v>
      </c>
      <c r="AX201" s="2" t="s">
        <v>50</v>
      </c>
      <c r="AY201" s="2" t="s">
        <v>50</v>
      </c>
      <c r="AZ201" s="2" t="s">
        <v>50</v>
      </c>
    </row>
    <row r="202" spans="1:52" ht="30" customHeight="1">
      <c r="A202" s="27" t="s">
        <v>590</v>
      </c>
      <c r="B202" s="27" t="s">
        <v>591</v>
      </c>
      <c r="C202" s="27" t="s">
        <v>559</v>
      </c>
      <c r="D202" s="28">
        <v>1</v>
      </c>
      <c r="E202" s="30">
        <f>단가대비표!O10</f>
        <v>1374</v>
      </c>
      <c r="F202" s="33">
        <f>TRUNC(E202*D202,1)</f>
        <v>1374</v>
      </c>
      <c r="G202" s="30">
        <f>단가대비표!P10</f>
        <v>0</v>
      </c>
      <c r="H202" s="33">
        <f>TRUNC(G202*D202,1)</f>
        <v>0</v>
      </c>
      <c r="I202" s="30">
        <f>단가대비표!V10</f>
        <v>0</v>
      </c>
      <c r="J202" s="33">
        <f>TRUNC(I202*D202,1)</f>
        <v>0</v>
      </c>
      <c r="K202" s="30">
        <f t="shared" si="35"/>
        <v>1374</v>
      </c>
      <c r="L202" s="33">
        <f t="shared" si="35"/>
        <v>1374</v>
      </c>
      <c r="M202" s="27" t="s">
        <v>50</v>
      </c>
      <c r="N202" s="2" t="s">
        <v>583</v>
      </c>
      <c r="O202" s="2" t="s">
        <v>592</v>
      </c>
      <c r="P202" s="2" t="s">
        <v>62</v>
      </c>
      <c r="Q202" s="2" t="s">
        <v>62</v>
      </c>
      <c r="R202" s="2" t="s">
        <v>61</v>
      </c>
      <c r="S202" s="3"/>
      <c r="T202" s="3"/>
      <c r="U202" s="3"/>
      <c r="V202" s="3">
        <v>1</v>
      </c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2" t="s">
        <v>50</v>
      </c>
      <c r="AW202" s="2" t="s">
        <v>593</v>
      </c>
      <c r="AX202" s="2" t="s">
        <v>50</v>
      </c>
      <c r="AY202" s="2" t="s">
        <v>50</v>
      </c>
      <c r="AZ202" s="2" t="s">
        <v>50</v>
      </c>
    </row>
    <row r="203" spans="1:52" ht="30" customHeight="1">
      <c r="A203" s="27" t="s">
        <v>562</v>
      </c>
      <c r="B203" s="27" t="s">
        <v>594</v>
      </c>
      <c r="C203" s="27" t="s">
        <v>262</v>
      </c>
      <c r="D203" s="28">
        <v>1</v>
      </c>
      <c r="E203" s="30">
        <f>TRUNC(SUMIF(V201:V204, RIGHTB(O203, 1), F201:F204)*U203, 2)</f>
        <v>274.8</v>
      </c>
      <c r="F203" s="33">
        <f>TRUNC(E203*D203,1)</f>
        <v>274.8</v>
      </c>
      <c r="G203" s="30">
        <v>0</v>
      </c>
      <c r="H203" s="33">
        <f>TRUNC(G203*D203,1)</f>
        <v>0</v>
      </c>
      <c r="I203" s="30">
        <v>0</v>
      </c>
      <c r="J203" s="33">
        <f>TRUNC(I203*D203,1)</f>
        <v>0</v>
      </c>
      <c r="K203" s="30">
        <f t="shared" si="35"/>
        <v>274.8</v>
      </c>
      <c r="L203" s="33">
        <f t="shared" si="35"/>
        <v>274.8</v>
      </c>
      <c r="M203" s="27" t="s">
        <v>50</v>
      </c>
      <c r="N203" s="2" t="s">
        <v>583</v>
      </c>
      <c r="O203" s="2" t="s">
        <v>308</v>
      </c>
      <c r="P203" s="2" t="s">
        <v>62</v>
      </c>
      <c r="Q203" s="2" t="s">
        <v>62</v>
      </c>
      <c r="R203" s="2" t="s">
        <v>62</v>
      </c>
      <c r="S203" s="3">
        <v>0</v>
      </c>
      <c r="T203" s="3">
        <v>0</v>
      </c>
      <c r="U203" s="3">
        <v>0.2</v>
      </c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2" t="s">
        <v>50</v>
      </c>
      <c r="AW203" s="2" t="s">
        <v>595</v>
      </c>
      <c r="AX203" s="2" t="s">
        <v>50</v>
      </c>
      <c r="AY203" s="2" t="s">
        <v>50</v>
      </c>
      <c r="AZ203" s="2" t="s">
        <v>50</v>
      </c>
    </row>
    <row r="204" spans="1:52" ht="30" customHeight="1">
      <c r="A204" s="27" t="s">
        <v>596</v>
      </c>
      <c r="B204" s="27" t="s">
        <v>314</v>
      </c>
      <c r="C204" s="27" t="s">
        <v>315</v>
      </c>
      <c r="D204" s="28">
        <v>1</v>
      </c>
      <c r="E204" s="30">
        <f>TRUNC(단가대비표!O47*1/8*16/12*25/20, 1)</f>
        <v>0</v>
      </c>
      <c r="F204" s="33">
        <f>TRUNC(E204*D204,1)</f>
        <v>0</v>
      </c>
      <c r="G204" s="30">
        <f>TRUNC(단가대비표!P47*1/8*16/12*25/20, 1)</f>
        <v>36604.699999999997</v>
      </c>
      <c r="H204" s="33">
        <f>TRUNC(G204*D204,1)</f>
        <v>36604.699999999997</v>
      </c>
      <c r="I204" s="30">
        <f>TRUNC(단가대비표!V47*1/8*16/12*25/20, 1)</f>
        <v>0</v>
      </c>
      <c r="J204" s="33">
        <f>TRUNC(I204*D204,1)</f>
        <v>0</v>
      </c>
      <c r="K204" s="30">
        <f t="shared" si="35"/>
        <v>36604.699999999997</v>
      </c>
      <c r="L204" s="33">
        <f t="shared" si="35"/>
        <v>36604.699999999997</v>
      </c>
      <c r="M204" s="27" t="s">
        <v>50</v>
      </c>
      <c r="N204" s="2" t="s">
        <v>583</v>
      </c>
      <c r="O204" s="2" t="s">
        <v>597</v>
      </c>
      <c r="P204" s="2" t="s">
        <v>62</v>
      </c>
      <c r="Q204" s="2" t="s">
        <v>62</v>
      </c>
      <c r="R204" s="2" t="s">
        <v>61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2" t="s">
        <v>50</v>
      </c>
      <c r="AW204" s="2" t="s">
        <v>598</v>
      </c>
      <c r="AX204" s="2" t="s">
        <v>61</v>
      </c>
      <c r="AY204" s="2" t="s">
        <v>50</v>
      </c>
      <c r="AZ204" s="2" t="s">
        <v>50</v>
      </c>
    </row>
    <row r="205" spans="1:52" ht="30" customHeight="1">
      <c r="A205" s="27" t="s">
        <v>322</v>
      </c>
      <c r="B205" s="27" t="s">
        <v>50</v>
      </c>
      <c r="C205" s="27" t="s">
        <v>50</v>
      </c>
      <c r="D205" s="28"/>
      <c r="E205" s="30"/>
      <c r="F205" s="33">
        <f>TRUNC(SUMIF(N201:N204, N200, F201:F204),0)</f>
        <v>1648</v>
      </c>
      <c r="G205" s="30"/>
      <c r="H205" s="33">
        <f>TRUNC(SUMIF(N201:N204, N200, H201:H204),0)</f>
        <v>36604</v>
      </c>
      <c r="I205" s="30"/>
      <c r="J205" s="33">
        <f>TRUNC(SUMIF(N201:N204, N200, J201:J204),0)</f>
        <v>582</v>
      </c>
      <c r="K205" s="30"/>
      <c r="L205" s="33">
        <f>F205+H205+J205</f>
        <v>38834</v>
      </c>
      <c r="M205" s="27" t="s">
        <v>50</v>
      </c>
      <c r="N205" s="2" t="s">
        <v>142</v>
      </c>
      <c r="O205" s="2" t="s">
        <v>142</v>
      </c>
      <c r="P205" s="2" t="s">
        <v>50</v>
      </c>
      <c r="Q205" s="2" t="s">
        <v>50</v>
      </c>
      <c r="R205" s="2" t="s">
        <v>50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2" t="s">
        <v>50</v>
      </c>
      <c r="AW205" s="2" t="s">
        <v>50</v>
      </c>
      <c r="AX205" s="2" t="s">
        <v>50</v>
      </c>
      <c r="AY205" s="2" t="s">
        <v>50</v>
      </c>
      <c r="AZ205" s="2" t="s">
        <v>50</v>
      </c>
    </row>
  </sheetData>
  <mergeCells count="45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"/>
  <sheetViews>
    <sheetView topLeftCell="B1" workbookViewId="0">
      <selection activeCell="C5" sqref="C5"/>
    </sheetView>
  </sheetViews>
  <sheetFormatPr defaultRowHeight="16.5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  <col min="12" max="12" width="20.625" customWidth="1"/>
  </cols>
  <sheetData>
    <row r="1" spans="1:12" ht="30" customHeight="1">
      <c r="A1" s="5"/>
      <c r="B1" s="4" t="s">
        <v>599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>
      <c r="A2" s="22"/>
      <c r="B2" s="23" t="s">
        <v>1027</v>
      </c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30" customHeight="1">
      <c r="A3" s="9" t="s">
        <v>281</v>
      </c>
      <c r="B3" s="9" t="s">
        <v>1</v>
      </c>
      <c r="C3" s="9" t="s">
        <v>2</v>
      </c>
      <c r="D3" s="9" t="s">
        <v>3</v>
      </c>
      <c r="E3" s="9" t="s">
        <v>282</v>
      </c>
      <c r="F3" s="9" t="s">
        <v>283</v>
      </c>
      <c r="G3" s="9" t="s">
        <v>284</v>
      </c>
      <c r="H3" s="9" t="s">
        <v>285</v>
      </c>
      <c r="I3" s="9" t="s">
        <v>286</v>
      </c>
      <c r="J3" s="9" t="s">
        <v>600</v>
      </c>
      <c r="K3" s="9" t="s">
        <v>601</v>
      </c>
      <c r="L3" s="9" t="s">
        <v>290</v>
      </c>
    </row>
    <row r="4" spans="1:12" ht="30" customHeight="1">
      <c r="A4" s="34" t="s">
        <v>116</v>
      </c>
      <c r="B4" s="34" t="s">
        <v>112</v>
      </c>
      <c r="C4" s="34" t="s">
        <v>113</v>
      </c>
      <c r="D4" s="34" t="s">
        <v>114</v>
      </c>
      <c r="E4" s="35">
        <f>중기단가산출서!B27</f>
        <v>255</v>
      </c>
      <c r="F4" s="35">
        <f>중기단가산출서!C27</f>
        <v>4342</v>
      </c>
      <c r="G4" s="35">
        <f>중기단가산출서!D27</f>
        <v>352</v>
      </c>
      <c r="H4" s="35">
        <f>중기단가산출서!E27</f>
        <v>4949</v>
      </c>
      <c r="I4" s="34" t="s">
        <v>115</v>
      </c>
      <c r="J4" s="34" t="s">
        <v>50</v>
      </c>
      <c r="K4" s="34" t="s">
        <v>116</v>
      </c>
      <c r="L4" s="34" t="s">
        <v>610</v>
      </c>
    </row>
    <row r="5" spans="1:12" ht="30" customHeight="1">
      <c r="A5" s="34" t="s">
        <v>121</v>
      </c>
      <c r="B5" s="34" t="s">
        <v>118</v>
      </c>
      <c r="C5" s="34" t="s">
        <v>119</v>
      </c>
      <c r="D5" s="34" t="s">
        <v>114</v>
      </c>
      <c r="E5" s="35">
        <f>중기단가산출서!B65</f>
        <v>350</v>
      </c>
      <c r="F5" s="35">
        <f>중기단가산출서!C65</f>
        <v>6690</v>
      </c>
      <c r="G5" s="35">
        <f>중기단가산출서!D65</f>
        <v>315</v>
      </c>
      <c r="H5" s="35">
        <f>중기단가산출서!E65</f>
        <v>7355</v>
      </c>
      <c r="I5" s="34" t="s">
        <v>120</v>
      </c>
      <c r="J5" s="34" t="s">
        <v>50</v>
      </c>
      <c r="K5" s="34" t="s">
        <v>121</v>
      </c>
      <c r="L5" s="34" t="s">
        <v>648</v>
      </c>
    </row>
    <row r="6" spans="1:12" ht="30" customHeight="1">
      <c r="A6" s="34" t="s">
        <v>369</v>
      </c>
      <c r="B6" s="34" t="s">
        <v>365</v>
      </c>
      <c r="C6" s="34" t="s">
        <v>366</v>
      </c>
      <c r="D6" s="34" t="s">
        <v>367</v>
      </c>
      <c r="E6" s="35">
        <f>중기단가산출서!B81</f>
        <v>6342</v>
      </c>
      <c r="F6" s="35">
        <f>중기단가산출서!C81</f>
        <v>30392</v>
      </c>
      <c r="G6" s="35">
        <f>중기단가산출서!D81</f>
        <v>6804</v>
      </c>
      <c r="H6" s="35">
        <f>중기단가산출서!E81</f>
        <v>43538</v>
      </c>
      <c r="I6" s="34" t="s">
        <v>368</v>
      </c>
      <c r="J6" s="34" t="s">
        <v>50</v>
      </c>
      <c r="K6" s="34" t="s">
        <v>369</v>
      </c>
      <c r="L6" s="34" t="s">
        <v>697</v>
      </c>
    </row>
  </sheetData>
  <phoneticPr fontId="1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1"/>
  <sheetViews>
    <sheetView topLeftCell="A79" workbookViewId="0">
      <selection activeCell="A8" sqref="A8"/>
    </sheetView>
  </sheetViews>
  <sheetFormatPr defaultRowHeight="16.5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>
      <c r="A1" s="4" t="s">
        <v>602</v>
      </c>
      <c r="B1" s="5"/>
      <c r="C1" s="5"/>
      <c r="D1" s="5"/>
      <c r="E1" s="5"/>
      <c r="F1" s="5"/>
    </row>
    <row r="2" spans="1:20" ht="30" customHeight="1">
      <c r="A2" s="6" t="s">
        <v>1028</v>
      </c>
      <c r="B2" s="7"/>
      <c r="C2" s="7"/>
      <c r="D2" s="7"/>
      <c r="E2" s="7"/>
      <c r="F2" s="8"/>
    </row>
    <row r="3" spans="1:20" ht="30" customHeight="1">
      <c r="A3" s="9" t="s">
        <v>603</v>
      </c>
      <c r="B3" s="9" t="s">
        <v>282</v>
      </c>
      <c r="C3" s="9" t="s">
        <v>283</v>
      </c>
      <c r="D3" s="9" t="s">
        <v>284</v>
      </c>
      <c r="E3" s="9" t="s">
        <v>285</v>
      </c>
      <c r="F3" s="9" t="s">
        <v>600</v>
      </c>
      <c r="G3" s="1" t="s">
        <v>601</v>
      </c>
      <c r="H3" s="1" t="s">
        <v>604</v>
      </c>
      <c r="I3" s="1" t="s">
        <v>605</v>
      </c>
      <c r="J3" s="1" t="s">
        <v>606</v>
      </c>
      <c r="K3" s="1" t="s">
        <v>3</v>
      </c>
      <c r="L3" s="1" t="s">
        <v>4</v>
      </c>
      <c r="M3" s="1" t="s">
        <v>13</v>
      </c>
      <c r="N3" s="1" t="s">
        <v>607</v>
      </c>
      <c r="O3" s="1" t="s">
        <v>608</v>
      </c>
      <c r="P3" s="1" t="s">
        <v>608</v>
      </c>
      <c r="Q3" s="1" t="s">
        <v>608</v>
      </c>
      <c r="R3" s="1" t="s">
        <v>608</v>
      </c>
      <c r="S3" s="1" t="s">
        <v>608</v>
      </c>
      <c r="T3" s="1" t="s">
        <v>609</v>
      </c>
    </row>
    <row r="4" spans="1:20" ht="20.100000000000001" customHeight="1">
      <c r="A4" s="36" t="s">
        <v>611</v>
      </c>
      <c r="B4" s="36"/>
      <c r="C4" s="36"/>
      <c r="D4" s="36"/>
      <c r="E4" s="36"/>
      <c r="F4" s="37" t="s">
        <v>50</v>
      </c>
      <c r="G4" s="1" t="s">
        <v>116</v>
      </c>
      <c r="I4" s="1" t="s">
        <v>112</v>
      </c>
      <c r="J4" s="1" t="s">
        <v>113</v>
      </c>
      <c r="K4" s="1" t="s">
        <v>114</v>
      </c>
    </row>
    <row r="5" spans="1:20" ht="20.100000000000001" customHeight="1">
      <c r="A5" s="38" t="s">
        <v>50</v>
      </c>
      <c r="B5" s="39"/>
      <c r="C5" s="39"/>
      <c r="D5" s="39"/>
      <c r="E5" s="39"/>
      <c r="F5" s="38" t="s">
        <v>50</v>
      </c>
      <c r="G5" s="1" t="s">
        <v>116</v>
      </c>
      <c r="H5" s="1" t="s">
        <v>612</v>
      </c>
      <c r="I5" s="1" t="s">
        <v>50</v>
      </c>
      <c r="J5" s="1" t="s">
        <v>50</v>
      </c>
      <c r="K5" s="1" t="s">
        <v>50</v>
      </c>
      <c r="L5">
        <v>1</v>
      </c>
      <c r="M5" s="1" t="s">
        <v>50</v>
      </c>
      <c r="O5" s="1" t="s">
        <v>50</v>
      </c>
      <c r="P5" s="1" t="s">
        <v>50</v>
      </c>
      <c r="Q5" s="1" t="s">
        <v>50</v>
      </c>
      <c r="R5" s="1" t="s">
        <v>50</v>
      </c>
      <c r="S5" s="1" t="s">
        <v>50</v>
      </c>
      <c r="T5" s="1" t="s">
        <v>50</v>
      </c>
    </row>
    <row r="6" spans="1:20" ht="20.100000000000001" customHeight="1">
      <c r="A6" s="38" t="s">
        <v>613</v>
      </c>
      <c r="B6" s="39">
        <v>0</v>
      </c>
      <c r="C6" s="39">
        <v>0</v>
      </c>
      <c r="D6" s="39">
        <v>0</v>
      </c>
      <c r="E6" s="39">
        <v>0</v>
      </c>
      <c r="F6" s="38" t="s">
        <v>50</v>
      </c>
      <c r="G6" s="1" t="s">
        <v>116</v>
      </c>
      <c r="H6" s="1" t="s">
        <v>614</v>
      </c>
      <c r="I6" s="1" t="s">
        <v>615</v>
      </c>
      <c r="J6" s="1" t="s">
        <v>50</v>
      </c>
      <c r="K6" s="1" t="s">
        <v>50</v>
      </c>
      <c r="M6" s="1" t="s">
        <v>50</v>
      </c>
      <c r="O6" s="1" t="s">
        <v>50</v>
      </c>
      <c r="P6" s="1" t="s">
        <v>50</v>
      </c>
      <c r="Q6" s="1" t="s">
        <v>50</v>
      </c>
      <c r="R6" s="1" t="s">
        <v>50</v>
      </c>
      <c r="S6" s="1" t="s">
        <v>50</v>
      </c>
      <c r="T6" s="1" t="s">
        <v>50</v>
      </c>
    </row>
    <row r="7" spans="1:20" ht="20.100000000000001" customHeight="1">
      <c r="A7" s="38" t="s">
        <v>616</v>
      </c>
      <c r="B7" s="39">
        <v>0</v>
      </c>
      <c r="C7" s="39">
        <v>0</v>
      </c>
      <c r="D7" s="39">
        <v>0</v>
      </c>
      <c r="E7" s="39">
        <v>0</v>
      </c>
      <c r="F7" s="38" t="s">
        <v>50</v>
      </c>
      <c r="G7" s="1" t="s">
        <v>116</v>
      </c>
      <c r="H7" s="1" t="s">
        <v>614</v>
      </c>
      <c r="I7" s="1" t="s">
        <v>50</v>
      </c>
      <c r="J7" s="1" t="s">
        <v>50</v>
      </c>
      <c r="K7" s="1" t="s">
        <v>50</v>
      </c>
      <c r="M7" s="1" t="s">
        <v>50</v>
      </c>
      <c r="O7" s="1" t="s">
        <v>50</v>
      </c>
      <c r="P7" s="1" t="s">
        <v>50</v>
      </c>
      <c r="Q7" s="1" t="s">
        <v>50</v>
      </c>
      <c r="R7" s="1" t="s">
        <v>50</v>
      </c>
      <c r="S7" s="1" t="s">
        <v>50</v>
      </c>
      <c r="T7" s="1" t="s">
        <v>50</v>
      </c>
    </row>
    <row r="8" spans="1:20" ht="20.100000000000001" customHeight="1">
      <c r="A8" s="38" t="s">
        <v>617</v>
      </c>
      <c r="B8" s="39">
        <v>0</v>
      </c>
      <c r="C8" s="39">
        <v>0</v>
      </c>
      <c r="D8" s="39">
        <v>0</v>
      </c>
      <c r="E8" s="39">
        <v>0</v>
      </c>
      <c r="F8" s="38" t="s">
        <v>50</v>
      </c>
      <c r="G8" s="1" t="s">
        <v>116</v>
      </c>
      <c r="H8" s="1" t="s">
        <v>614</v>
      </c>
      <c r="I8" s="1" t="s">
        <v>618</v>
      </c>
      <c r="J8" s="1" t="s">
        <v>50</v>
      </c>
      <c r="K8" s="1" t="s">
        <v>50</v>
      </c>
      <c r="M8" s="1" t="s">
        <v>50</v>
      </c>
      <c r="O8" s="1" t="s">
        <v>50</v>
      </c>
      <c r="P8" s="1" t="s">
        <v>50</v>
      </c>
      <c r="Q8" s="1" t="s">
        <v>50</v>
      </c>
      <c r="R8" s="1" t="s">
        <v>50</v>
      </c>
      <c r="S8" s="1" t="s">
        <v>50</v>
      </c>
      <c r="T8" s="1" t="s">
        <v>50</v>
      </c>
    </row>
    <row r="9" spans="1:20" ht="20.100000000000001" customHeight="1">
      <c r="A9" s="38" t="s">
        <v>619</v>
      </c>
      <c r="B9" s="39">
        <v>0</v>
      </c>
      <c r="C9" s="39">
        <v>0</v>
      </c>
      <c r="D9" s="39">
        <v>0</v>
      </c>
      <c r="E9" s="39">
        <v>0</v>
      </c>
      <c r="F9" s="38" t="s">
        <v>50</v>
      </c>
      <c r="G9" s="1" t="s">
        <v>116</v>
      </c>
      <c r="H9" s="1" t="s">
        <v>614</v>
      </c>
      <c r="I9" s="1" t="s">
        <v>620</v>
      </c>
      <c r="J9" s="1" t="s">
        <v>50</v>
      </c>
      <c r="K9" s="1" t="s">
        <v>50</v>
      </c>
      <c r="M9" s="1" t="s">
        <v>50</v>
      </c>
      <c r="O9" s="1" t="s">
        <v>50</v>
      </c>
      <c r="P9" s="1" t="s">
        <v>50</v>
      </c>
      <c r="Q9" s="1" t="s">
        <v>50</v>
      </c>
      <c r="R9" s="1" t="s">
        <v>50</v>
      </c>
      <c r="S9" s="1" t="s">
        <v>50</v>
      </c>
      <c r="T9" s="1" t="s">
        <v>50</v>
      </c>
    </row>
    <row r="10" spans="1:20" ht="20.100000000000001" customHeight="1">
      <c r="A10" s="38" t="s">
        <v>621</v>
      </c>
      <c r="B10" s="39">
        <v>0</v>
      </c>
      <c r="C10" s="39">
        <v>0</v>
      </c>
      <c r="D10" s="39">
        <v>0</v>
      </c>
      <c r="E10" s="39">
        <v>0</v>
      </c>
      <c r="F10" s="38" t="s">
        <v>50</v>
      </c>
      <c r="G10" s="1" t="s">
        <v>116</v>
      </c>
      <c r="H10" s="1" t="s">
        <v>614</v>
      </c>
      <c r="I10" s="1" t="s">
        <v>622</v>
      </c>
      <c r="J10" s="1" t="s">
        <v>50</v>
      </c>
      <c r="K10" s="1" t="s">
        <v>50</v>
      </c>
      <c r="M10" s="1" t="s">
        <v>50</v>
      </c>
      <c r="O10" s="1" t="s">
        <v>50</v>
      </c>
      <c r="P10" s="1" t="s">
        <v>50</v>
      </c>
      <c r="Q10" s="1" t="s">
        <v>50</v>
      </c>
      <c r="R10" s="1" t="s">
        <v>50</v>
      </c>
      <c r="S10" s="1" t="s">
        <v>50</v>
      </c>
      <c r="T10" s="1" t="s">
        <v>50</v>
      </c>
    </row>
    <row r="11" spans="1:20" ht="20.100000000000001" customHeight="1">
      <c r="A11" s="38" t="s">
        <v>623</v>
      </c>
      <c r="B11" s="39">
        <v>0</v>
      </c>
      <c r="C11" s="39">
        <v>0</v>
      </c>
      <c r="D11" s="39">
        <v>0</v>
      </c>
      <c r="E11" s="39">
        <v>0</v>
      </c>
      <c r="F11" s="38" t="s">
        <v>50</v>
      </c>
      <c r="G11" s="1" t="s">
        <v>116</v>
      </c>
      <c r="H11" s="1" t="s">
        <v>614</v>
      </c>
      <c r="I11" s="1" t="s">
        <v>624</v>
      </c>
      <c r="J11" s="1" t="s">
        <v>50</v>
      </c>
      <c r="K11" s="1" t="s">
        <v>50</v>
      </c>
      <c r="M11" s="1" t="s">
        <v>50</v>
      </c>
      <c r="O11" s="1" t="s">
        <v>50</v>
      </c>
      <c r="P11" s="1" t="s">
        <v>50</v>
      </c>
      <c r="Q11" s="1" t="s">
        <v>50</v>
      </c>
      <c r="R11" s="1" t="s">
        <v>50</v>
      </c>
      <c r="S11" s="1" t="s">
        <v>50</v>
      </c>
      <c r="T11" s="1" t="s">
        <v>50</v>
      </c>
    </row>
    <row r="12" spans="1:20" ht="20.100000000000001" customHeight="1">
      <c r="A12" s="38" t="s">
        <v>625</v>
      </c>
      <c r="B12" s="39">
        <v>0</v>
      </c>
      <c r="C12" s="39">
        <v>0</v>
      </c>
      <c r="D12" s="39">
        <v>0</v>
      </c>
      <c r="E12" s="39">
        <v>0</v>
      </c>
      <c r="F12" s="38" t="s">
        <v>50</v>
      </c>
      <c r="G12" s="1" t="s">
        <v>116</v>
      </c>
      <c r="H12" s="1" t="s">
        <v>614</v>
      </c>
      <c r="I12" s="1" t="s">
        <v>626</v>
      </c>
      <c r="J12" s="1" t="s">
        <v>50</v>
      </c>
      <c r="K12" s="1" t="s">
        <v>50</v>
      </c>
      <c r="M12" s="1" t="s">
        <v>50</v>
      </c>
      <c r="O12" s="1" t="s">
        <v>50</v>
      </c>
      <c r="P12" s="1" t="s">
        <v>50</v>
      </c>
      <c r="Q12" s="1" t="s">
        <v>50</v>
      </c>
      <c r="R12" s="1" t="s">
        <v>50</v>
      </c>
      <c r="S12" s="1" t="s">
        <v>50</v>
      </c>
      <c r="T12" s="1" t="s">
        <v>50</v>
      </c>
    </row>
    <row r="13" spans="1:20" ht="20.100000000000001" customHeight="1">
      <c r="A13" s="38" t="s">
        <v>627</v>
      </c>
      <c r="B13" s="39">
        <v>0</v>
      </c>
      <c r="C13" s="39">
        <v>0</v>
      </c>
      <c r="D13" s="39">
        <v>0</v>
      </c>
      <c r="E13" s="39">
        <v>0</v>
      </c>
      <c r="F13" s="38" t="s">
        <v>50</v>
      </c>
      <c r="G13" s="1" t="s">
        <v>116</v>
      </c>
      <c r="H13" s="1" t="s">
        <v>614</v>
      </c>
      <c r="I13" s="1" t="s">
        <v>628</v>
      </c>
      <c r="J13" s="1" t="s">
        <v>50</v>
      </c>
      <c r="K13" s="1" t="s">
        <v>50</v>
      </c>
      <c r="M13" s="1" t="s">
        <v>50</v>
      </c>
      <c r="O13" s="1" t="s">
        <v>50</v>
      </c>
      <c r="P13" s="1" t="s">
        <v>50</v>
      </c>
      <c r="Q13" s="1" t="s">
        <v>50</v>
      </c>
      <c r="R13" s="1" t="s">
        <v>50</v>
      </c>
      <c r="S13" s="1" t="s">
        <v>50</v>
      </c>
      <c r="T13" s="1" t="s">
        <v>50</v>
      </c>
    </row>
    <row r="14" spans="1:20" ht="20.100000000000001" customHeight="1">
      <c r="A14" s="38" t="s">
        <v>629</v>
      </c>
      <c r="B14" s="39">
        <v>0</v>
      </c>
      <c r="C14" s="39">
        <v>0</v>
      </c>
      <c r="D14" s="39">
        <v>0</v>
      </c>
      <c r="E14" s="39">
        <v>0</v>
      </c>
      <c r="F14" s="38" t="s">
        <v>50</v>
      </c>
      <c r="G14" s="1" t="s">
        <v>116</v>
      </c>
      <c r="H14" s="1" t="s">
        <v>614</v>
      </c>
      <c r="I14" s="1" t="s">
        <v>630</v>
      </c>
      <c r="J14" s="1" t="s">
        <v>50</v>
      </c>
      <c r="K14" s="1" t="s">
        <v>50</v>
      </c>
      <c r="M14" s="1" t="s">
        <v>50</v>
      </c>
      <c r="O14" s="1" t="s">
        <v>50</v>
      </c>
      <c r="P14" s="1" t="s">
        <v>50</v>
      </c>
      <c r="Q14" s="1" t="s">
        <v>50</v>
      </c>
      <c r="R14" s="1" t="s">
        <v>50</v>
      </c>
      <c r="S14" s="1" t="s">
        <v>50</v>
      </c>
      <c r="T14" s="1" t="s">
        <v>50</v>
      </c>
    </row>
    <row r="15" spans="1:20" ht="20.100000000000001" customHeight="1">
      <c r="A15" s="38" t="s">
        <v>616</v>
      </c>
      <c r="B15" s="39">
        <v>0</v>
      </c>
      <c r="C15" s="39">
        <v>0</v>
      </c>
      <c r="D15" s="39">
        <v>0</v>
      </c>
      <c r="E15" s="39">
        <v>0</v>
      </c>
      <c r="F15" s="38" t="s">
        <v>50</v>
      </c>
      <c r="G15" s="1" t="s">
        <v>116</v>
      </c>
      <c r="H15" s="1" t="s">
        <v>614</v>
      </c>
      <c r="I15" s="1" t="s">
        <v>50</v>
      </c>
      <c r="J15" s="1" t="s">
        <v>50</v>
      </c>
      <c r="K15" s="1" t="s">
        <v>50</v>
      </c>
      <c r="M15" s="1" t="s">
        <v>50</v>
      </c>
      <c r="O15" s="1" t="s">
        <v>50</v>
      </c>
      <c r="P15" s="1" t="s">
        <v>50</v>
      </c>
      <c r="Q15" s="1" t="s">
        <v>50</v>
      </c>
      <c r="R15" s="1" t="s">
        <v>50</v>
      </c>
      <c r="S15" s="1" t="s">
        <v>50</v>
      </c>
      <c r="T15" s="1" t="s">
        <v>50</v>
      </c>
    </row>
    <row r="16" spans="1:20" ht="20.100000000000001" customHeight="1">
      <c r="A16" s="38" t="s">
        <v>631</v>
      </c>
      <c r="B16" s="39">
        <v>255</v>
      </c>
      <c r="C16" s="39">
        <v>0</v>
      </c>
      <c r="D16" s="39">
        <v>0</v>
      </c>
      <c r="E16" s="39">
        <v>255</v>
      </c>
      <c r="F16" s="38" t="s">
        <v>50</v>
      </c>
      <c r="G16" s="1" t="s">
        <v>116</v>
      </c>
      <c r="H16" s="1" t="s">
        <v>614</v>
      </c>
      <c r="I16" s="1" t="s">
        <v>632</v>
      </c>
      <c r="J16" s="1" t="s">
        <v>50</v>
      </c>
      <c r="K16" s="1" t="s">
        <v>50</v>
      </c>
      <c r="M16" s="1" t="s">
        <v>50</v>
      </c>
      <c r="O16" s="1" t="s">
        <v>50</v>
      </c>
      <c r="P16" s="1" t="s">
        <v>50</v>
      </c>
      <c r="Q16" s="1" t="s">
        <v>50</v>
      </c>
      <c r="R16" s="1" t="s">
        <v>50</v>
      </c>
      <c r="S16" s="1" t="s">
        <v>50</v>
      </c>
      <c r="T16" s="1" t="s">
        <v>50</v>
      </c>
    </row>
    <row r="17" spans="1:20" ht="20.100000000000001" customHeight="1">
      <c r="A17" s="38" t="s">
        <v>633</v>
      </c>
      <c r="B17" s="39">
        <v>0</v>
      </c>
      <c r="C17" s="39">
        <v>900.7</v>
      </c>
      <c r="D17" s="39">
        <v>0</v>
      </c>
      <c r="E17" s="39">
        <v>900.7</v>
      </c>
      <c r="F17" s="38" t="s">
        <v>50</v>
      </c>
      <c r="G17" s="1" t="s">
        <v>116</v>
      </c>
      <c r="H17" s="1" t="s">
        <v>614</v>
      </c>
      <c r="I17" s="1" t="s">
        <v>634</v>
      </c>
      <c r="J17" s="1" t="s">
        <v>50</v>
      </c>
      <c r="K17" s="1" t="s">
        <v>50</v>
      </c>
      <c r="M17" s="1" t="s">
        <v>50</v>
      </c>
      <c r="O17" s="1" t="s">
        <v>50</v>
      </c>
      <c r="P17" s="1" t="s">
        <v>50</v>
      </c>
      <c r="Q17" s="1" t="s">
        <v>50</v>
      </c>
      <c r="R17" s="1" t="s">
        <v>50</v>
      </c>
      <c r="S17" s="1" t="s">
        <v>50</v>
      </c>
      <c r="T17" s="1" t="s">
        <v>50</v>
      </c>
    </row>
    <row r="18" spans="1:20" ht="20.100000000000001" customHeight="1">
      <c r="A18" s="38" t="s">
        <v>635</v>
      </c>
      <c r="B18" s="39">
        <v>0</v>
      </c>
      <c r="C18" s="39">
        <v>0</v>
      </c>
      <c r="D18" s="39">
        <v>352.9</v>
      </c>
      <c r="E18" s="39">
        <v>352.9</v>
      </c>
      <c r="F18" s="38" t="s">
        <v>50</v>
      </c>
      <c r="G18" s="1" t="s">
        <v>116</v>
      </c>
      <c r="H18" s="1" t="s">
        <v>614</v>
      </c>
      <c r="I18" s="1" t="s">
        <v>636</v>
      </c>
      <c r="J18" s="1" t="s">
        <v>50</v>
      </c>
      <c r="K18" s="1" t="s">
        <v>50</v>
      </c>
      <c r="M18" s="1" t="s">
        <v>50</v>
      </c>
      <c r="O18" s="1" t="s">
        <v>50</v>
      </c>
      <c r="P18" s="1" t="s">
        <v>50</v>
      </c>
      <c r="Q18" s="1" t="s">
        <v>50</v>
      </c>
      <c r="R18" s="1" t="s">
        <v>50</v>
      </c>
      <c r="S18" s="1" t="s">
        <v>50</v>
      </c>
      <c r="T18" s="1" t="s">
        <v>50</v>
      </c>
    </row>
    <row r="19" spans="1:20" ht="20.100000000000001" customHeight="1">
      <c r="A19" s="38" t="s">
        <v>637</v>
      </c>
      <c r="B19" s="39">
        <v>255</v>
      </c>
      <c r="C19" s="39">
        <v>900.7</v>
      </c>
      <c r="D19" s="39">
        <v>352.9</v>
      </c>
      <c r="E19" s="39">
        <v>1508.6</v>
      </c>
      <c r="F19" s="38" t="s">
        <v>50</v>
      </c>
      <c r="G19" s="1" t="s">
        <v>116</v>
      </c>
      <c r="H19" s="1" t="s">
        <v>614</v>
      </c>
      <c r="I19" s="1" t="s">
        <v>638</v>
      </c>
      <c r="J19" s="1" t="s">
        <v>50</v>
      </c>
      <c r="K19" s="1" t="s">
        <v>50</v>
      </c>
      <c r="M19" s="1" t="s">
        <v>50</v>
      </c>
      <c r="O19" s="1" t="s">
        <v>50</v>
      </c>
      <c r="P19" s="1" t="s">
        <v>50</v>
      </c>
      <c r="Q19" s="1" t="s">
        <v>50</v>
      </c>
      <c r="R19" s="1" t="s">
        <v>50</v>
      </c>
      <c r="S19" s="1" t="s">
        <v>50</v>
      </c>
      <c r="T19" s="1" t="s">
        <v>50</v>
      </c>
    </row>
    <row r="20" spans="1:20" ht="20.100000000000001" customHeight="1">
      <c r="A20" s="38" t="s">
        <v>616</v>
      </c>
      <c r="B20" s="39">
        <v>0</v>
      </c>
      <c r="C20" s="39">
        <v>0</v>
      </c>
      <c r="D20" s="39">
        <v>0</v>
      </c>
      <c r="E20" s="39">
        <v>0</v>
      </c>
      <c r="F20" s="38" t="s">
        <v>50</v>
      </c>
      <c r="G20" s="1" t="s">
        <v>116</v>
      </c>
      <c r="H20" s="1" t="s">
        <v>614</v>
      </c>
      <c r="I20" s="1" t="s">
        <v>50</v>
      </c>
      <c r="J20" s="1" t="s">
        <v>50</v>
      </c>
      <c r="K20" s="1" t="s">
        <v>50</v>
      </c>
      <c r="M20" s="1" t="s">
        <v>50</v>
      </c>
      <c r="O20" s="1" t="s">
        <v>50</v>
      </c>
      <c r="P20" s="1" t="s">
        <v>50</v>
      </c>
      <c r="Q20" s="1" t="s">
        <v>50</v>
      </c>
      <c r="R20" s="1" t="s">
        <v>50</v>
      </c>
      <c r="S20" s="1" t="s">
        <v>50</v>
      </c>
      <c r="T20" s="1" t="s">
        <v>50</v>
      </c>
    </row>
    <row r="21" spans="1:20" ht="20.100000000000001" customHeight="1">
      <c r="A21" s="38" t="s">
        <v>639</v>
      </c>
      <c r="B21" s="39">
        <v>0</v>
      </c>
      <c r="C21" s="39">
        <v>0</v>
      </c>
      <c r="D21" s="39">
        <v>0</v>
      </c>
      <c r="E21" s="39">
        <v>0</v>
      </c>
      <c r="F21" s="38" t="s">
        <v>50</v>
      </c>
      <c r="G21" s="1" t="s">
        <v>116</v>
      </c>
      <c r="H21" s="1" t="s">
        <v>614</v>
      </c>
      <c r="I21" s="1" t="s">
        <v>640</v>
      </c>
      <c r="J21" s="1" t="s">
        <v>50</v>
      </c>
      <c r="K21" s="1" t="s">
        <v>50</v>
      </c>
      <c r="M21" s="1" t="s">
        <v>50</v>
      </c>
      <c r="O21" s="1" t="s">
        <v>50</v>
      </c>
      <c r="P21" s="1" t="s">
        <v>50</v>
      </c>
      <c r="Q21" s="1" t="s">
        <v>50</v>
      </c>
      <c r="R21" s="1" t="s">
        <v>50</v>
      </c>
      <c r="S21" s="1" t="s">
        <v>50</v>
      </c>
      <c r="T21" s="1" t="s">
        <v>50</v>
      </c>
    </row>
    <row r="22" spans="1:20" ht="20.100000000000001" customHeight="1">
      <c r="A22" s="38" t="s">
        <v>641</v>
      </c>
      <c r="B22" s="39">
        <v>0</v>
      </c>
      <c r="C22" s="39">
        <v>0</v>
      </c>
      <c r="D22" s="39">
        <v>0</v>
      </c>
      <c r="E22" s="39">
        <v>0</v>
      </c>
      <c r="F22" s="38" t="s">
        <v>50</v>
      </c>
      <c r="G22" s="1" t="s">
        <v>116</v>
      </c>
      <c r="H22" s="1" t="s">
        <v>614</v>
      </c>
      <c r="I22" s="1" t="s">
        <v>642</v>
      </c>
      <c r="J22" s="1" t="s">
        <v>50</v>
      </c>
      <c r="K22" s="1" t="s">
        <v>50</v>
      </c>
      <c r="M22" s="1" t="s">
        <v>50</v>
      </c>
      <c r="O22" s="1" t="s">
        <v>50</v>
      </c>
      <c r="P22" s="1" t="s">
        <v>50</v>
      </c>
      <c r="Q22" s="1" t="s">
        <v>50</v>
      </c>
      <c r="R22" s="1" t="s">
        <v>50</v>
      </c>
      <c r="S22" s="1" t="s">
        <v>50</v>
      </c>
      <c r="T22" s="1" t="s">
        <v>50</v>
      </c>
    </row>
    <row r="23" spans="1:20" ht="20.100000000000001" customHeight="1">
      <c r="A23" s="38" t="s">
        <v>616</v>
      </c>
      <c r="B23" s="39">
        <v>0</v>
      </c>
      <c r="C23" s="39">
        <v>0</v>
      </c>
      <c r="D23" s="39">
        <v>0</v>
      </c>
      <c r="E23" s="39">
        <v>0</v>
      </c>
      <c r="F23" s="38" t="s">
        <v>50</v>
      </c>
      <c r="G23" s="1" t="s">
        <v>116</v>
      </c>
      <c r="H23" s="1" t="s">
        <v>614</v>
      </c>
      <c r="I23" s="1" t="s">
        <v>50</v>
      </c>
      <c r="J23" s="1" t="s">
        <v>50</v>
      </c>
      <c r="K23" s="1" t="s">
        <v>50</v>
      </c>
      <c r="M23" s="1" t="s">
        <v>50</v>
      </c>
      <c r="O23" s="1" t="s">
        <v>50</v>
      </c>
      <c r="P23" s="1" t="s">
        <v>50</v>
      </c>
      <c r="Q23" s="1" t="s">
        <v>50</v>
      </c>
      <c r="R23" s="1" t="s">
        <v>50</v>
      </c>
      <c r="S23" s="1" t="s">
        <v>50</v>
      </c>
      <c r="T23" s="1" t="s">
        <v>50</v>
      </c>
    </row>
    <row r="24" spans="1:20" ht="20.100000000000001" customHeight="1">
      <c r="A24" s="38" t="s">
        <v>643</v>
      </c>
      <c r="B24" s="39">
        <v>0</v>
      </c>
      <c r="C24" s="39">
        <v>0</v>
      </c>
      <c r="D24" s="39">
        <v>0</v>
      </c>
      <c r="E24" s="39">
        <v>0</v>
      </c>
      <c r="F24" s="38" t="s">
        <v>50</v>
      </c>
      <c r="G24" s="1" t="s">
        <v>116</v>
      </c>
      <c r="H24" s="1" t="s">
        <v>614</v>
      </c>
      <c r="I24" s="1" t="s">
        <v>644</v>
      </c>
      <c r="J24" s="1" t="s">
        <v>50</v>
      </c>
      <c r="K24" s="1" t="s">
        <v>50</v>
      </c>
      <c r="M24" s="1" t="s">
        <v>50</v>
      </c>
      <c r="O24" s="1" t="s">
        <v>50</v>
      </c>
      <c r="P24" s="1" t="s">
        <v>50</v>
      </c>
      <c r="Q24" s="1" t="s">
        <v>50</v>
      </c>
      <c r="R24" s="1" t="s">
        <v>50</v>
      </c>
      <c r="S24" s="1" t="s">
        <v>50</v>
      </c>
      <c r="T24" s="1" t="s">
        <v>50</v>
      </c>
    </row>
    <row r="25" spans="1:20" ht="20.100000000000001" customHeight="1">
      <c r="A25" s="38" t="s">
        <v>645</v>
      </c>
      <c r="B25" s="39">
        <v>0</v>
      </c>
      <c r="C25" s="39">
        <v>3441.3</v>
      </c>
      <c r="D25" s="39">
        <v>0</v>
      </c>
      <c r="E25" s="39">
        <v>3441.3</v>
      </c>
      <c r="F25" s="38" t="s">
        <v>50</v>
      </c>
      <c r="G25" s="1" t="s">
        <v>116</v>
      </c>
      <c r="H25" s="1" t="s">
        <v>614</v>
      </c>
      <c r="I25" s="1" t="s">
        <v>646</v>
      </c>
      <c r="J25" s="1" t="s">
        <v>50</v>
      </c>
      <c r="K25" s="1" t="s">
        <v>50</v>
      </c>
      <c r="M25" s="1" t="s">
        <v>50</v>
      </c>
      <c r="O25" s="1" t="s">
        <v>50</v>
      </c>
      <c r="P25" s="1" t="s">
        <v>50</v>
      </c>
      <c r="Q25" s="1" t="s">
        <v>50</v>
      </c>
      <c r="R25" s="1" t="s">
        <v>50</v>
      </c>
      <c r="S25" s="1" t="s">
        <v>50</v>
      </c>
      <c r="T25" s="1" t="s">
        <v>50</v>
      </c>
    </row>
    <row r="26" spans="1:20" ht="20.100000000000001" customHeight="1">
      <c r="A26" s="38" t="s">
        <v>637</v>
      </c>
      <c r="B26" s="39">
        <v>0</v>
      </c>
      <c r="C26" s="39">
        <v>3441.3</v>
      </c>
      <c r="D26" s="39">
        <v>0</v>
      </c>
      <c r="E26" s="39">
        <v>3441.3</v>
      </c>
      <c r="F26" s="38" t="s">
        <v>50</v>
      </c>
      <c r="G26" s="1" t="s">
        <v>116</v>
      </c>
      <c r="H26" s="1" t="s">
        <v>614</v>
      </c>
      <c r="I26" s="1" t="s">
        <v>638</v>
      </c>
      <c r="J26" s="1" t="s">
        <v>50</v>
      </c>
      <c r="K26" s="1" t="s">
        <v>50</v>
      </c>
      <c r="M26" s="1" t="s">
        <v>50</v>
      </c>
      <c r="O26" s="1" t="s">
        <v>50</v>
      </c>
      <c r="P26" s="1" t="s">
        <v>50</v>
      </c>
      <c r="Q26" s="1" t="s">
        <v>50</v>
      </c>
      <c r="R26" s="1" t="s">
        <v>50</v>
      </c>
      <c r="S26" s="1" t="s">
        <v>50</v>
      </c>
      <c r="T26" s="1" t="s">
        <v>50</v>
      </c>
    </row>
    <row r="27" spans="1:20" ht="20.100000000000001" customHeight="1">
      <c r="A27" s="38" t="s">
        <v>647</v>
      </c>
      <c r="B27" s="40">
        <v>255</v>
      </c>
      <c r="C27" s="40">
        <v>4342</v>
      </c>
      <c r="D27" s="40">
        <v>352</v>
      </c>
      <c r="E27" s="40">
        <v>4949</v>
      </c>
      <c r="F27" s="41"/>
    </row>
    <row r="28" spans="1:20" ht="20.100000000000001" customHeight="1">
      <c r="A28" s="41"/>
      <c r="B28" s="41"/>
      <c r="C28" s="41"/>
      <c r="D28" s="41"/>
      <c r="E28" s="41"/>
      <c r="F28" s="41"/>
    </row>
    <row r="29" spans="1:20" ht="20.100000000000001" customHeight="1">
      <c r="A29" s="41" t="s">
        <v>649</v>
      </c>
      <c r="B29" s="41"/>
      <c r="C29" s="41"/>
      <c r="D29" s="41"/>
      <c r="E29" s="41"/>
      <c r="F29" s="38" t="s">
        <v>50</v>
      </c>
      <c r="G29" s="1" t="s">
        <v>121</v>
      </c>
      <c r="I29" s="1" t="s">
        <v>118</v>
      </c>
      <c r="J29" s="1" t="s">
        <v>119</v>
      </c>
      <c r="K29" s="1" t="s">
        <v>114</v>
      </c>
    </row>
    <row r="30" spans="1:20" ht="20.100000000000001" customHeight="1">
      <c r="A30" s="38" t="s">
        <v>50</v>
      </c>
      <c r="B30" s="39"/>
      <c r="C30" s="39"/>
      <c r="D30" s="39"/>
      <c r="E30" s="39"/>
      <c r="F30" s="38" t="s">
        <v>50</v>
      </c>
      <c r="G30" s="1" t="s">
        <v>121</v>
      </c>
      <c r="H30" s="1" t="s">
        <v>612</v>
      </c>
      <c r="I30" s="1" t="s">
        <v>50</v>
      </c>
      <c r="J30" s="1" t="s">
        <v>50</v>
      </c>
      <c r="K30" s="1" t="s">
        <v>440</v>
      </c>
      <c r="L30">
        <v>1</v>
      </c>
      <c r="M30" s="1" t="s">
        <v>50</v>
      </c>
      <c r="O30" s="1" t="s">
        <v>50</v>
      </c>
      <c r="P30" s="1" t="s">
        <v>50</v>
      </c>
      <c r="Q30" s="1" t="s">
        <v>50</v>
      </c>
      <c r="R30" s="1" t="s">
        <v>50</v>
      </c>
      <c r="S30" s="1" t="s">
        <v>50</v>
      </c>
      <c r="T30" s="1" t="s">
        <v>50</v>
      </c>
    </row>
    <row r="31" spans="1:20" ht="20.100000000000001" customHeight="1">
      <c r="A31" s="38" t="s">
        <v>650</v>
      </c>
      <c r="B31" s="39">
        <v>0</v>
      </c>
      <c r="C31" s="39">
        <v>0</v>
      </c>
      <c r="D31" s="39">
        <v>0</v>
      </c>
      <c r="E31" s="39">
        <v>0</v>
      </c>
      <c r="F31" s="38" t="s">
        <v>50</v>
      </c>
      <c r="G31" s="1" t="s">
        <v>121</v>
      </c>
      <c r="H31" s="1" t="s">
        <v>614</v>
      </c>
      <c r="I31" s="1" t="s">
        <v>651</v>
      </c>
      <c r="J31" s="1" t="s">
        <v>50</v>
      </c>
      <c r="K31" s="1" t="s">
        <v>50</v>
      </c>
      <c r="M31" s="1" t="s">
        <v>50</v>
      </c>
      <c r="O31" s="1" t="s">
        <v>50</v>
      </c>
      <c r="P31" s="1" t="s">
        <v>50</v>
      </c>
      <c r="Q31" s="1" t="s">
        <v>50</v>
      </c>
      <c r="R31" s="1" t="s">
        <v>50</v>
      </c>
      <c r="S31" s="1" t="s">
        <v>50</v>
      </c>
      <c r="T31" s="1" t="s">
        <v>50</v>
      </c>
    </row>
    <row r="32" spans="1:20" ht="20.100000000000001" customHeight="1">
      <c r="A32" s="38" t="s">
        <v>652</v>
      </c>
      <c r="B32" s="39">
        <v>0</v>
      </c>
      <c r="C32" s="39">
        <v>0</v>
      </c>
      <c r="D32" s="39">
        <v>0</v>
      </c>
      <c r="E32" s="39">
        <v>0</v>
      </c>
      <c r="F32" s="38" t="s">
        <v>50</v>
      </c>
      <c r="G32" s="1" t="s">
        <v>121</v>
      </c>
      <c r="H32" s="1" t="s">
        <v>614</v>
      </c>
      <c r="I32" s="1" t="s">
        <v>653</v>
      </c>
      <c r="J32" s="1" t="s">
        <v>50</v>
      </c>
      <c r="K32" s="1" t="s">
        <v>50</v>
      </c>
      <c r="M32" s="1" t="s">
        <v>50</v>
      </c>
      <c r="O32" s="1" t="s">
        <v>50</v>
      </c>
      <c r="P32" s="1" t="s">
        <v>50</v>
      </c>
      <c r="Q32" s="1" t="s">
        <v>50</v>
      </c>
      <c r="R32" s="1" t="s">
        <v>50</v>
      </c>
      <c r="S32" s="1" t="s">
        <v>50</v>
      </c>
      <c r="T32" s="1" t="s">
        <v>50</v>
      </c>
    </row>
    <row r="33" spans="1:20" ht="20.100000000000001" customHeight="1">
      <c r="A33" s="38" t="s">
        <v>654</v>
      </c>
      <c r="B33" s="39">
        <v>0</v>
      </c>
      <c r="C33" s="39">
        <v>0</v>
      </c>
      <c r="D33" s="39">
        <v>0</v>
      </c>
      <c r="E33" s="39">
        <v>0</v>
      </c>
      <c r="F33" s="38" t="s">
        <v>50</v>
      </c>
      <c r="G33" s="1" t="s">
        <v>121</v>
      </c>
      <c r="H33" s="1" t="s">
        <v>614</v>
      </c>
      <c r="I33" s="1" t="s">
        <v>655</v>
      </c>
      <c r="J33" s="1" t="s">
        <v>50</v>
      </c>
      <c r="K33" s="1" t="s">
        <v>50</v>
      </c>
      <c r="M33" s="1" t="s">
        <v>50</v>
      </c>
      <c r="O33" s="1" t="s">
        <v>50</v>
      </c>
      <c r="P33" s="1" t="s">
        <v>50</v>
      </c>
      <c r="Q33" s="1" t="s">
        <v>50</v>
      </c>
      <c r="R33" s="1" t="s">
        <v>50</v>
      </c>
      <c r="S33" s="1" t="s">
        <v>50</v>
      </c>
      <c r="T33" s="1" t="s">
        <v>50</v>
      </c>
    </row>
    <row r="34" spans="1:20" ht="20.100000000000001" customHeight="1">
      <c r="A34" s="38" t="s">
        <v>656</v>
      </c>
      <c r="B34" s="39">
        <v>0</v>
      </c>
      <c r="C34" s="39">
        <v>0</v>
      </c>
      <c r="D34" s="39">
        <v>0</v>
      </c>
      <c r="E34" s="39">
        <v>0</v>
      </c>
      <c r="F34" s="38" t="s">
        <v>50</v>
      </c>
      <c r="G34" s="1" t="s">
        <v>121</v>
      </c>
      <c r="H34" s="1" t="s">
        <v>614</v>
      </c>
      <c r="I34" s="1" t="s">
        <v>657</v>
      </c>
      <c r="J34" s="1" t="s">
        <v>50</v>
      </c>
      <c r="K34" s="1" t="s">
        <v>50</v>
      </c>
      <c r="M34" s="1" t="s">
        <v>50</v>
      </c>
      <c r="O34" s="1" t="s">
        <v>50</v>
      </c>
      <c r="P34" s="1" t="s">
        <v>50</v>
      </c>
      <c r="Q34" s="1" t="s">
        <v>50</v>
      </c>
      <c r="R34" s="1" t="s">
        <v>50</v>
      </c>
      <c r="S34" s="1" t="s">
        <v>50</v>
      </c>
      <c r="T34" s="1" t="s">
        <v>50</v>
      </c>
    </row>
    <row r="35" spans="1:20" ht="20.100000000000001" customHeight="1">
      <c r="A35" s="38" t="s">
        <v>658</v>
      </c>
      <c r="B35" s="39">
        <v>0</v>
      </c>
      <c r="C35" s="39">
        <v>0</v>
      </c>
      <c r="D35" s="39">
        <v>0</v>
      </c>
      <c r="E35" s="39">
        <v>0</v>
      </c>
      <c r="F35" s="38" t="s">
        <v>50</v>
      </c>
      <c r="G35" s="1" t="s">
        <v>121</v>
      </c>
      <c r="H35" s="1" t="s">
        <v>614</v>
      </c>
      <c r="I35" s="1" t="s">
        <v>659</v>
      </c>
      <c r="J35" s="1" t="s">
        <v>50</v>
      </c>
      <c r="K35" s="1" t="s">
        <v>50</v>
      </c>
      <c r="M35" s="1" t="s">
        <v>50</v>
      </c>
      <c r="O35" s="1" t="s">
        <v>50</v>
      </c>
      <c r="P35" s="1" t="s">
        <v>50</v>
      </c>
      <c r="Q35" s="1" t="s">
        <v>50</v>
      </c>
      <c r="R35" s="1" t="s">
        <v>50</v>
      </c>
      <c r="S35" s="1" t="s">
        <v>50</v>
      </c>
      <c r="T35" s="1" t="s">
        <v>50</v>
      </c>
    </row>
    <row r="36" spans="1:20" ht="20.100000000000001" customHeight="1">
      <c r="A36" s="38" t="s">
        <v>660</v>
      </c>
      <c r="B36" s="39">
        <v>0</v>
      </c>
      <c r="C36" s="39">
        <v>0</v>
      </c>
      <c r="D36" s="39">
        <v>0</v>
      </c>
      <c r="E36" s="39">
        <v>0</v>
      </c>
      <c r="F36" s="38" t="s">
        <v>50</v>
      </c>
      <c r="G36" s="1" t="s">
        <v>121</v>
      </c>
      <c r="H36" s="1" t="s">
        <v>614</v>
      </c>
      <c r="I36" s="1" t="s">
        <v>661</v>
      </c>
      <c r="J36" s="1" t="s">
        <v>50</v>
      </c>
      <c r="K36" s="1" t="s">
        <v>50</v>
      </c>
      <c r="M36" s="1" t="s">
        <v>50</v>
      </c>
      <c r="O36" s="1" t="s">
        <v>50</v>
      </c>
      <c r="P36" s="1" t="s">
        <v>50</v>
      </c>
      <c r="Q36" s="1" t="s">
        <v>50</v>
      </c>
      <c r="R36" s="1" t="s">
        <v>50</v>
      </c>
      <c r="S36" s="1" t="s">
        <v>50</v>
      </c>
      <c r="T36" s="1" t="s">
        <v>50</v>
      </c>
    </row>
    <row r="37" spans="1:20" ht="20.100000000000001" customHeight="1">
      <c r="A37" s="38" t="s">
        <v>662</v>
      </c>
      <c r="B37" s="39">
        <v>0</v>
      </c>
      <c r="C37" s="39">
        <v>0</v>
      </c>
      <c r="D37" s="39">
        <v>0</v>
      </c>
      <c r="E37" s="39">
        <v>0</v>
      </c>
      <c r="F37" s="38" t="s">
        <v>50</v>
      </c>
      <c r="G37" s="1" t="s">
        <v>121</v>
      </c>
      <c r="H37" s="1" t="s">
        <v>614</v>
      </c>
      <c r="I37" s="1" t="s">
        <v>663</v>
      </c>
      <c r="J37" s="1" t="s">
        <v>50</v>
      </c>
      <c r="K37" s="1" t="s">
        <v>50</v>
      </c>
      <c r="M37" s="1" t="s">
        <v>50</v>
      </c>
      <c r="O37" s="1" t="s">
        <v>50</v>
      </c>
      <c r="P37" s="1" t="s">
        <v>50</v>
      </c>
      <c r="Q37" s="1" t="s">
        <v>50</v>
      </c>
      <c r="R37" s="1" t="s">
        <v>50</v>
      </c>
      <c r="S37" s="1" t="s">
        <v>50</v>
      </c>
      <c r="T37" s="1" t="s">
        <v>50</v>
      </c>
    </row>
    <row r="38" spans="1:20" ht="20.100000000000001" customHeight="1">
      <c r="A38" s="38" t="s">
        <v>664</v>
      </c>
      <c r="B38" s="39">
        <v>0</v>
      </c>
      <c r="C38" s="39">
        <v>0</v>
      </c>
      <c r="D38" s="39">
        <v>0</v>
      </c>
      <c r="E38" s="39">
        <v>0</v>
      </c>
      <c r="F38" s="38" t="s">
        <v>50</v>
      </c>
      <c r="G38" s="1" t="s">
        <v>121</v>
      </c>
      <c r="H38" s="1" t="s">
        <v>614</v>
      </c>
      <c r="I38" s="1" t="s">
        <v>665</v>
      </c>
      <c r="J38" s="1" t="s">
        <v>50</v>
      </c>
      <c r="K38" s="1" t="s">
        <v>50</v>
      </c>
      <c r="M38" s="1" t="s">
        <v>50</v>
      </c>
      <c r="O38" s="1" t="s">
        <v>50</v>
      </c>
      <c r="P38" s="1" t="s">
        <v>50</v>
      </c>
      <c r="Q38" s="1" t="s">
        <v>50</v>
      </c>
      <c r="R38" s="1" t="s">
        <v>50</v>
      </c>
      <c r="S38" s="1" t="s">
        <v>50</v>
      </c>
      <c r="T38" s="1" t="s">
        <v>50</v>
      </c>
    </row>
    <row r="39" spans="1:20" ht="20.100000000000001" customHeight="1">
      <c r="A39" s="38" t="s">
        <v>666</v>
      </c>
      <c r="B39" s="39">
        <v>0</v>
      </c>
      <c r="C39" s="39">
        <v>0</v>
      </c>
      <c r="D39" s="39">
        <v>0</v>
      </c>
      <c r="E39" s="39">
        <v>0</v>
      </c>
      <c r="F39" s="38" t="s">
        <v>50</v>
      </c>
      <c r="G39" s="1" t="s">
        <v>121</v>
      </c>
      <c r="H39" s="1" t="s">
        <v>614</v>
      </c>
      <c r="I39" s="1" t="s">
        <v>630</v>
      </c>
      <c r="J39" s="1" t="s">
        <v>50</v>
      </c>
      <c r="K39" s="1" t="s">
        <v>50</v>
      </c>
      <c r="M39" s="1" t="s">
        <v>50</v>
      </c>
      <c r="O39" s="1" t="s">
        <v>50</v>
      </c>
      <c r="P39" s="1" t="s">
        <v>50</v>
      </c>
      <c r="Q39" s="1" t="s">
        <v>50</v>
      </c>
      <c r="R39" s="1" t="s">
        <v>50</v>
      </c>
      <c r="S39" s="1" t="s">
        <v>50</v>
      </c>
      <c r="T39" s="1" t="s">
        <v>50</v>
      </c>
    </row>
    <row r="40" spans="1:20" ht="20.100000000000001" customHeight="1">
      <c r="A40" s="38" t="s">
        <v>667</v>
      </c>
      <c r="B40" s="39">
        <v>186</v>
      </c>
      <c r="C40" s="39">
        <v>0</v>
      </c>
      <c r="D40" s="39">
        <v>0</v>
      </c>
      <c r="E40" s="39">
        <v>186</v>
      </c>
      <c r="F40" s="38" t="s">
        <v>50</v>
      </c>
      <c r="G40" s="1" t="s">
        <v>121</v>
      </c>
      <c r="H40" s="1" t="s">
        <v>614</v>
      </c>
      <c r="I40" s="1" t="s">
        <v>632</v>
      </c>
      <c r="J40" s="1" t="s">
        <v>50</v>
      </c>
      <c r="K40" s="1" t="s">
        <v>50</v>
      </c>
      <c r="M40" s="1" t="s">
        <v>50</v>
      </c>
      <c r="O40" s="1" t="s">
        <v>50</v>
      </c>
      <c r="P40" s="1" t="s">
        <v>50</v>
      </c>
      <c r="Q40" s="1" t="s">
        <v>50</v>
      </c>
      <c r="R40" s="1" t="s">
        <v>50</v>
      </c>
      <c r="S40" s="1" t="s">
        <v>50</v>
      </c>
      <c r="T40" s="1" t="s">
        <v>50</v>
      </c>
    </row>
    <row r="41" spans="1:20" ht="20.100000000000001" customHeight="1">
      <c r="A41" s="38" t="s">
        <v>668</v>
      </c>
      <c r="B41" s="39">
        <v>0</v>
      </c>
      <c r="C41" s="39">
        <v>656.9</v>
      </c>
      <c r="D41" s="39">
        <v>0</v>
      </c>
      <c r="E41" s="39">
        <v>656.9</v>
      </c>
      <c r="F41" s="38" t="s">
        <v>50</v>
      </c>
      <c r="G41" s="1" t="s">
        <v>121</v>
      </c>
      <c r="H41" s="1" t="s">
        <v>614</v>
      </c>
      <c r="I41" s="1" t="s">
        <v>634</v>
      </c>
      <c r="J41" s="1" t="s">
        <v>50</v>
      </c>
      <c r="K41" s="1" t="s">
        <v>50</v>
      </c>
      <c r="M41" s="1" t="s">
        <v>50</v>
      </c>
      <c r="O41" s="1" t="s">
        <v>50</v>
      </c>
      <c r="P41" s="1" t="s">
        <v>50</v>
      </c>
      <c r="Q41" s="1" t="s">
        <v>50</v>
      </c>
      <c r="R41" s="1" t="s">
        <v>50</v>
      </c>
      <c r="S41" s="1" t="s">
        <v>50</v>
      </c>
      <c r="T41" s="1" t="s">
        <v>50</v>
      </c>
    </row>
    <row r="42" spans="1:20" ht="20.100000000000001" customHeight="1">
      <c r="A42" s="38" t="s">
        <v>669</v>
      </c>
      <c r="B42" s="39">
        <v>0</v>
      </c>
      <c r="C42" s="39">
        <v>0</v>
      </c>
      <c r="D42" s="39">
        <v>257.39999999999998</v>
      </c>
      <c r="E42" s="39">
        <v>257.39999999999998</v>
      </c>
      <c r="F42" s="38" t="s">
        <v>50</v>
      </c>
      <c r="G42" s="1" t="s">
        <v>121</v>
      </c>
      <c r="H42" s="1" t="s">
        <v>614</v>
      </c>
      <c r="I42" s="1" t="s">
        <v>636</v>
      </c>
      <c r="J42" s="1" t="s">
        <v>50</v>
      </c>
      <c r="K42" s="1" t="s">
        <v>50</v>
      </c>
      <c r="M42" s="1" t="s">
        <v>50</v>
      </c>
      <c r="O42" s="1" t="s">
        <v>50</v>
      </c>
      <c r="P42" s="1" t="s">
        <v>50</v>
      </c>
      <c r="Q42" s="1" t="s">
        <v>50</v>
      </c>
      <c r="R42" s="1" t="s">
        <v>50</v>
      </c>
      <c r="S42" s="1" t="s">
        <v>50</v>
      </c>
      <c r="T42" s="1" t="s">
        <v>50</v>
      </c>
    </row>
    <row r="43" spans="1:20" ht="20.100000000000001" customHeight="1">
      <c r="A43" s="38" t="s">
        <v>637</v>
      </c>
      <c r="B43" s="39">
        <v>186</v>
      </c>
      <c r="C43" s="39">
        <v>656.9</v>
      </c>
      <c r="D43" s="39">
        <v>257.39999999999998</v>
      </c>
      <c r="E43" s="39">
        <v>1100.3</v>
      </c>
      <c r="F43" s="38" t="s">
        <v>50</v>
      </c>
      <c r="G43" s="1" t="s">
        <v>121</v>
      </c>
      <c r="H43" s="1" t="s">
        <v>614</v>
      </c>
      <c r="I43" s="1" t="s">
        <v>638</v>
      </c>
      <c r="J43" s="1" t="s">
        <v>50</v>
      </c>
      <c r="K43" s="1" t="s">
        <v>50</v>
      </c>
      <c r="M43" s="1" t="s">
        <v>50</v>
      </c>
      <c r="O43" s="1" t="s">
        <v>50</v>
      </c>
      <c r="P43" s="1" t="s">
        <v>50</v>
      </c>
      <c r="Q43" s="1" t="s">
        <v>50</v>
      </c>
      <c r="R43" s="1" t="s">
        <v>50</v>
      </c>
      <c r="S43" s="1" t="s">
        <v>50</v>
      </c>
      <c r="T43" s="1" t="s">
        <v>50</v>
      </c>
    </row>
    <row r="44" spans="1:20" ht="20.100000000000001" customHeight="1">
      <c r="A44" s="38" t="s">
        <v>616</v>
      </c>
      <c r="B44" s="39">
        <v>0</v>
      </c>
      <c r="C44" s="39">
        <v>0</v>
      </c>
      <c r="D44" s="39">
        <v>0</v>
      </c>
      <c r="E44" s="39">
        <v>0</v>
      </c>
      <c r="F44" s="38" t="s">
        <v>50</v>
      </c>
      <c r="G44" s="1" t="s">
        <v>121</v>
      </c>
      <c r="H44" s="1" t="s">
        <v>614</v>
      </c>
      <c r="I44" s="1" t="s">
        <v>50</v>
      </c>
      <c r="J44" s="1" t="s">
        <v>50</v>
      </c>
      <c r="K44" s="1" t="s">
        <v>50</v>
      </c>
      <c r="M44" s="1" t="s">
        <v>50</v>
      </c>
      <c r="O44" s="1" t="s">
        <v>50</v>
      </c>
      <c r="P44" s="1" t="s">
        <v>50</v>
      </c>
      <c r="Q44" s="1" t="s">
        <v>50</v>
      </c>
      <c r="R44" s="1" t="s">
        <v>50</v>
      </c>
      <c r="S44" s="1" t="s">
        <v>50</v>
      </c>
      <c r="T44" s="1" t="s">
        <v>50</v>
      </c>
    </row>
    <row r="45" spans="1:20" ht="20.100000000000001" customHeight="1">
      <c r="A45" s="38" t="s">
        <v>670</v>
      </c>
      <c r="B45" s="39">
        <v>0</v>
      </c>
      <c r="C45" s="39">
        <v>0</v>
      </c>
      <c r="D45" s="39">
        <v>0</v>
      </c>
      <c r="E45" s="39">
        <v>0</v>
      </c>
      <c r="F45" s="38" t="s">
        <v>50</v>
      </c>
      <c r="G45" s="1" t="s">
        <v>121</v>
      </c>
      <c r="H45" s="1" t="s">
        <v>614</v>
      </c>
      <c r="I45" s="1" t="s">
        <v>671</v>
      </c>
      <c r="J45" s="1" t="s">
        <v>50</v>
      </c>
      <c r="K45" s="1" t="s">
        <v>50</v>
      </c>
      <c r="M45" s="1" t="s">
        <v>50</v>
      </c>
      <c r="O45" s="1" t="s">
        <v>50</v>
      </c>
      <c r="P45" s="1" t="s">
        <v>50</v>
      </c>
      <c r="Q45" s="1" t="s">
        <v>50</v>
      </c>
      <c r="R45" s="1" t="s">
        <v>50</v>
      </c>
      <c r="S45" s="1" t="s">
        <v>50</v>
      </c>
      <c r="T45" s="1" t="s">
        <v>50</v>
      </c>
    </row>
    <row r="46" spans="1:20" ht="20.100000000000001" customHeight="1">
      <c r="A46" s="38" t="s">
        <v>672</v>
      </c>
      <c r="B46" s="39">
        <v>0</v>
      </c>
      <c r="C46" s="39">
        <v>0</v>
      </c>
      <c r="D46" s="39">
        <v>0</v>
      </c>
      <c r="E46" s="39">
        <v>0</v>
      </c>
      <c r="F46" s="38" t="s">
        <v>50</v>
      </c>
      <c r="G46" s="1" t="s">
        <v>121</v>
      </c>
      <c r="H46" s="1" t="s">
        <v>614</v>
      </c>
      <c r="I46" s="1" t="s">
        <v>673</v>
      </c>
      <c r="J46" s="1" t="s">
        <v>50</v>
      </c>
      <c r="K46" s="1" t="s">
        <v>50</v>
      </c>
      <c r="M46" s="1" t="s">
        <v>50</v>
      </c>
      <c r="O46" s="1" t="s">
        <v>50</v>
      </c>
      <c r="P46" s="1" t="s">
        <v>50</v>
      </c>
      <c r="Q46" s="1" t="s">
        <v>50</v>
      </c>
      <c r="R46" s="1" t="s">
        <v>50</v>
      </c>
      <c r="S46" s="1" t="s">
        <v>50</v>
      </c>
      <c r="T46" s="1" t="s">
        <v>50</v>
      </c>
    </row>
    <row r="47" spans="1:20" ht="20.100000000000001" customHeight="1">
      <c r="A47" s="38" t="s">
        <v>616</v>
      </c>
      <c r="B47" s="39">
        <v>0</v>
      </c>
      <c r="C47" s="39">
        <v>0</v>
      </c>
      <c r="D47" s="39">
        <v>0</v>
      </c>
      <c r="E47" s="39">
        <v>0</v>
      </c>
      <c r="F47" s="38" t="s">
        <v>50</v>
      </c>
      <c r="G47" s="1" t="s">
        <v>121</v>
      </c>
      <c r="H47" s="1" t="s">
        <v>614</v>
      </c>
      <c r="I47" s="1" t="s">
        <v>50</v>
      </c>
      <c r="J47" s="1" t="s">
        <v>50</v>
      </c>
      <c r="K47" s="1" t="s">
        <v>50</v>
      </c>
      <c r="M47" s="1" t="s">
        <v>50</v>
      </c>
      <c r="O47" s="1" t="s">
        <v>50</v>
      </c>
      <c r="P47" s="1" t="s">
        <v>50</v>
      </c>
      <c r="Q47" s="1" t="s">
        <v>50</v>
      </c>
      <c r="R47" s="1" t="s">
        <v>50</v>
      </c>
      <c r="S47" s="1" t="s">
        <v>50</v>
      </c>
      <c r="T47" s="1" t="s">
        <v>50</v>
      </c>
    </row>
    <row r="48" spans="1:20" ht="20.100000000000001" customHeight="1">
      <c r="A48" s="38" t="s">
        <v>643</v>
      </c>
      <c r="B48" s="39">
        <v>0</v>
      </c>
      <c r="C48" s="39">
        <v>0</v>
      </c>
      <c r="D48" s="39">
        <v>0</v>
      </c>
      <c r="E48" s="39">
        <v>0</v>
      </c>
      <c r="F48" s="38" t="s">
        <v>50</v>
      </c>
      <c r="G48" s="1" t="s">
        <v>121</v>
      </c>
      <c r="H48" s="1" t="s">
        <v>614</v>
      </c>
      <c r="I48" s="1" t="s">
        <v>644</v>
      </c>
      <c r="J48" s="1" t="s">
        <v>50</v>
      </c>
      <c r="K48" s="1" t="s">
        <v>50</v>
      </c>
      <c r="M48" s="1" t="s">
        <v>50</v>
      </c>
      <c r="O48" s="1" t="s">
        <v>50</v>
      </c>
      <c r="P48" s="1" t="s">
        <v>50</v>
      </c>
      <c r="Q48" s="1" t="s">
        <v>50</v>
      </c>
      <c r="R48" s="1" t="s">
        <v>50</v>
      </c>
      <c r="S48" s="1" t="s">
        <v>50</v>
      </c>
      <c r="T48" s="1" t="s">
        <v>50</v>
      </c>
    </row>
    <row r="49" spans="1:20" ht="20.100000000000001" customHeight="1">
      <c r="A49" s="38" t="s">
        <v>674</v>
      </c>
      <c r="B49" s="39">
        <v>0</v>
      </c>
      <c r="C49" s="39">
        <v>2408.8000000000002</v>
      </c>
      <c r="D49" s="39">
        <v>0</v>
      </c>
      <c r="E49" s="39">
        <v>2408.8000000000002</v>
      </c>
      <c r="F49" s="38" t="s">
        <v>50</v>
      </c>
      <c r="G49" s="1" t="s">
        <v>121</v>
      </c>
      <c r="H49" s="1" t="s">
        <v>614</v>
      </c>
      <c r="I49" s="1" t="s">
        <v>646</v>
      </c>
      <c r="J49" s="1" t="s">
        <v>50</v>
      </c>
      <c r="K49" s="1" t="s">
        <v>50</v>
      </c>
      <c r="M49" s="1" t="s">
        <v>50</v>
      </c>
      <c r="O49" s="1" t="s">
        <v>50</v>
      </c>
      <c r="P49" s="1" t="s">
        <v>50</v>
      </c>
      <c r="Q49" s="1" t="s">
        <v>50</v>
      </c>
      <c r="R49" s="1" t="s">
        <v>50</v>
      </c>
      <c r="S49" s="1" t="s">
        <v>50</v>
      </c>
      <c r="T49" s="1" t="s">
        <v>50</v>
      </c>
    </row>
    <row r="50" spans="1:20" ht="20.100000000000001" customHeight="1">
      <c r="A50" s="38" t="s">
        <v>637</v>
      </c>
      <c r="B50" s="39">
        <v>0</v>
      </c>
      <c r="C50" s="39">
        <v>2408.8000000000002</v>
      </c>
      <c r="D50" s="39">
        <v>0</v>
      </c>
      <c r="E50" s="39">
        <v>2408.8000000000002</v>
      </c>
      <c r="F50" s="38" t="s">
        <v>50</v>
      </c>
      <c r="G50" s="1" t="s">
        <v>121</v>
      </c>
      <c r="H50" s="1" t="s">
        <v>614</v>
      </c>
      <c r="I50" s="1" t="s">
        <v>638</v>
      </c>
      <c r="J50" s="1" t="s">
        <v>50</v>
      </c>
      <c r="K50" s="1" t="s">
        <v>50</v>
      </c>
      <c r="M50" s="1" t="s">
        <v>50</v>
      </c>
      <c r="O50" s="1" t="s">
        <v>50</v>
      </c>
      <c r="P50" s="1" t="s">
        <v>50</v>
      </c>
      <c r="Q50" s="1" t="s">
        <v>50</v>
      </c>
      <c r="R50" s="1" t="s">
        <v>50</v>
      </c>
      <c r="S50" s="1" t="s">
        <v>50</v>
      </c>
      <c r="T50" s="1" t="s">
        <v>50</v>
      </c>
    </row>
    <row r="51" spans="1:20" ht="20.100000000000001" customHeight="1">
      <c r="A51" s="38" t="s">
        <v>616</v>
      </c>
      <c r="B51" s="39">
        <v>0</v>
      </c>
      <c r="C51" s="39">
        <v>0</v>
      </c>
      <c r="D51" s="39">
        <v>0</v>
      </c>
      <c r="E51" s="39">
        <v>0</v>
      </c>
      <c r="F51" s="38" t="s">
        <v>50</v>
      </c>
      <c r="G51" s="1" t="s">
        <v>121</v>
      </c>
      <c r="H51" s="1" t="s">
        <v>614</v>
      </c>
      <c r="I51" s="1" t="s">
        <v>50</v>
      </c>
      <c r="J51" s="1" t="s">
        <v>50</v>
      </c>
      <c r="K51" s="1" t="s">
        <v>50</v>
      </c>
      <c r="M51" s="1" t="s">
        <v>50</v>
      </c>
      <c r="O51" s="1" t="s">
        <v>50</v>
      </c>
      <c r="P51" s="1" t="s">
        <v>50</v>
      </c>
      <c r="Q51" s="1" t="s">
        <v>50</v>
      </c>
      <c r="R51" s="1" t="s">
        <v>50</v>
      </c>
      <c r="S51" s="1" t="s">
        <v>50</v>
      </c>
      <c r="T51" s="1" t="s">
        <v>50</v>
      </c>
    </row>
    <row r="52" spans="1:20" ht="20.100000000000001" customHeight="1">
      <c r="A52" s="38" t="s">
        <v>675</v>
      </c>
      <c r="B52" s="39">
        <v>0</v>
      </c>
      <c r="C52" s="39">
        <v>0</v>
      </c>
      <c r="D52" s="39">
        <v>0</v>
      </c>
      <c r="E52" s="39">
        <v>0</v>
      </c>
      <c r="F52" s="38" t="s">
        <v>50</v>
      </c>
      <c r="G52" s="1" t="s">
        <v>121</v>
      </c>
      <c r="H52" s="1" t="s">
        <v>614</v>
      </c>
      <c r="I52" s="1" t="s">
        <v>676</v>
      </c>
      <c r="J52" s="1" t="s">
        <v>50</v>
      </c>
      <c r="K52" s="1" t="s">
        <v>50</v>
      </c>
      <c r="M52" s="1" t="s">
        <v>50</v>
      </c>
      <c r="O52" s="1" t="s">
        <v>50</v>
      </c>
      <c r="P52" s="1" t="s">
        <v>50</v>
      </c>
      <c r="Q52" s="1" t="s">
        <v>50</v>
      </c>
      <c r="R52" s="1" t="s">
        <v>50</v>
      </c>
      <c r="S52" s="1" t="s">
        <v>50</v>
      </c>
      <c r="T52" s="1" t="s">
        <v>50</v>
      </c>
    </row>
    <row r="53" spans="1:20" ht="20.100000000000001" customHeight="1">
      <c r="A53" s="38" t="s">
        <v>677</v>
      </c>
      <c r="B53" s="39">
        <v>0</v>
      </c>
      <c r="C53" s="39">
        <v>0</v>
      </c>
      <c r="D53" s="39">
        <v>0</v>
      </c>
      <c r="E53" s="39">
        <v>0</v>
      </c>
      <c r="F53" s="38" t="s">
        <v>50</v>
      </c>
      <c r="G53" s="1" t="s">
        <v>121</v>
      </c>
      <c r="H53" s="1" t="s">
        <v>614</v>
      </c>
      <c r="I53" s="1" t="s">
        <v>678</v>
      </c>
      <c r="J53" s="1" t="s">
        <v>50</v>
      </c>
      <c r="K53" s="1" t="s">
        <v>50</v>
      </c>
      <c r="M53" s="1" t="s">
        <v>50</v>
      </c>
      <c r="O53" s="1" t="s">
        <v>50</v>
      </c>
      <c r="P53" s="1" t="s">
        <v>50</v>
      </c>
      <c r="Q53" s="1" t="s">
        <v>50</v>
      </c>
      <c r="R53" s="1" t="s">
        <v>50</v>
      </c>
      <c r="S53" s="1" t="s">
        <v>50</v>
      </c>
      <c r="T53" s="1" t="s">
        <v>50</v>
      </c>
    </row>
    <row r="54" spans="1:20" ht="20.100000000000001" customHeight="1">
      <c r="A54" s="38" t="s">
        <v>679</v>
      </c>
      <c r="B54" s="39">
        <v>0</v>
      </c>
      <c r="C54" s="39">
        <v>0</v>
      </c>
      <c r="D54" s="39">
        <v>0</v>
      </c>
      <c r="E54" s="39">
        <v>0</v>
      </c>
      <c r="F54" s="38" t="s">
        <v>50</v>
      </c>
      <c r="G54" s="1" t="s">
        <v>121</v>
      </c>
      <c r="H54" s="1" t="s">
        <v>614</v>
      </c>
      <c r="I54" s="1" t="s">
        <v>680</v>
      </c>
      <c r="J54" s="1" t="s">
        <v>50</v>
      </c>
      <c r="K54" s="1" t="s">
        <v>50</v>
      </c>
      <c r="M54" s="1" t="s">
        <v>50</v>
      </c>
      <c r="O54" s="1" t="s">
        <v>50</v>
      </c>
      <c r="P54" s="1" t="s">
        <v>50</v>
      </c>
      <c r="Q54" s="1" t="s">
        <v>50</v>
      </c>
      <c r="R54" s="1" t="s">
        <v>50</v>
      </c>
      <c r="S54" s="1" t="s">
        <v>50</v>
      </c>
      <c r="T54" s="1" t="s">
        <v>50</v>
      </c>
    </row>
    <row r="55" spans="1:20" ht="20.100000000000001" customHeight="1">
      <c r="A55" s="38" t="s">
        <v>681</v>
      </c>
      <c r="B55" s="39">
        <v>0</v>
      </c>
      <c r="C55" s="39">
        <v>0</v>
      </c>
      <c r="D55" s="39">
        <v>0</v>
      </c>
      <c r="E55" s="39">
        <v>0</v>
      </c>
      <c r="F55" s="38" t="s">
        <v>50</v>
      </c>
      <c r="G55" s="1" t="s">
        <v>121</v>
      </c>
      <c r="H55" s="1" t="s">
        <v>614</v>
      </c>
      <c r="I55" s="1" t="s">
        <v>682</v>
      </c>
      <c r="J55" s="1" t="s">
        <v>50</v>
      </c>
      <c r="K55" s="1" t="s">
        <v>50</v>
      </c>
      <c r="M55" s="1" t="s">
        <v>50</v>
      </c>
      <c r="O55" s="1" t="s">
        <v>50</v>
      </c>
      <c r="P55" s="1" t="s">
        <v>50</v>
      </c>
      <c r="Q55" s="1" t="s">
        <v>50</v>
      </c>
      <c r="R55" s="1" t="s">
        <v>50</v>
      </c>
      <c r="S55" s="1" t="s">
        <v>50</v>
      </c>
      <c r="T55" s="1" t="s">
        <v>50</v>
      </c>
    </row>
    <row r="56" spans="1:20" ht="20.100000000000001" customHeight="1">
      <c r="A56" s="38" t="s">
        <v>683</v>
      </c>
      <c r="B56" s="39">
        <v>0</v>
      </c>
      <c r="C56" s="39">
        <v>0</v>
      </c>
      <c r="D56" s="39">
        <v>0</v>
      </c>
      <c r="E56" s="39">
        <v>0</v>
      </c>
      <c r="F56" s="38" t="s">
        <v>50</v>
      </c>
      <c r="G56" s="1" t="s">
        <v>121</v>
      </c>
      <c r="H56" s="1" t="s">
        <v>614</v>
      </c>
      <c r="I56" s="1" t="s">
        <v>684</v>
      </c>
      <c r="J56" s="1" t="s">
        <v>50</v>
      </c>
      <c r="K56" s="1" t="s">
        <v>50</v>
      </c>
      <c r="M56" s="1" t="s">
        <v>50</v>
      </c>
      <c r="O56" s="1" t="s">
        <v>50</v>
      </c>
      <c r="P56" s="1" t="s">
        <v>50</v>
      </c>
      <c r="Q56" s="1" t="s">
        <v>50</v>
      </c>
      <c r="R56" s="1" t="s">
        <v>50</v>
      </c>
      <c r="S56" s="1" t="s">
        <v>50</v>
      </c>
      <c r="T56" s="1" t="s">
        <v>50</v>
      </c>
    </row>
    <row r="57" spans="1:20" ht="20.100000000000001" customHeight="1">
      <c r="A57" s="38" t="s">
        <v>656</v>
      </c>
      <c r="B57" s="39">
        <v>0</v>
      </c>
      <c r="C57" s="39">
        <v>0</v>
      </c>
      <c r="D57" s="39">
        <v>0</v>
      </c>
      <c r="E57" s="39">
        <v>0</v>
      </c>
      <c r="F57" s="38" t="s">
        <v>50</v>
      </c>
      <c r="G57" s="1" t="s">
        <v>121</v>
      </c>
      <c r="H57" s="1" t="s">
        <v>614</v>
      </c>
      <c r="I57" s="1" t="s">
        <v>657</v>
      </c>
      <c r="J57" s="1" t="s">
        <v>50</v>
      </c>
      <c r="K57" s="1" t="s">
        <v>50</v>
      </c>
      <c r="M57" s="1" t="s">
        <v>50</v>
      </c>
      <c r="O57" s="1" t="s">
        <v>50</v>
      </c>
      <c r="P57" s="1" t="s">
        <v>50</v>
      </c>
      <c r="Q57" s="1" t="s">
        <v>50</v>
      </c>
      <c r="R57" s="1" t="s">
        <v>50</v>
      </c>
      <c r="S57" s="1" t="s">
        <v>50</v>
      </c>
      <c r="T57" s="1" t="s">
        <v>50</v>
      </c>
    </row>
    <row r="58" spans="1:20" ht="20.100000000000001" customHeight="1">
      <c r="A58" s="38" t="s">
        <v>685</v>
      </c>
      <c r="B58" s="39">
        <v>0</v>
      </c>
      <c r="C58" s="39">
        <v>0</v>
      </c>
      <c r="D58" s="39">
        <v>0</v>
      </c>
      <c r="E58" s="39">
        <v>0</v>
      </c>
      <c r="F58" s="38" t="s">
        <v>50</v>
      </c>
      <c r="G58" s="1" t="s">
        <v>121</v>
      </c>
      <c r="H58" s="1" t="s">
        <v>614</v>
      </c>
      <c r="I58" s="1" t="s">
        <v>686</v>
      </c>
      <c r="J58" s="1" t="s">
        <v>50</v>
      </c>
      <c r="K58" s="1" t="s">
        <v>50</v>
      </c>
      <c r="M58" s="1" t="s">
        <v>50</v>
      </c>
      <c r="O58" s="1" t="s">
        <v>50</v>
      </c>
      <c r="P58" s="1" t="s">
        <v>50</v>
      </c>
      <c r="Q58" s="1" t="s">
        <v>50</v>
      </c>
      <c r="R58" s="1" t="s">
        <v>50</v>
      </c>
      <c r="S58" s="1" t="s">
        <v>50</v>
      </c>
      <c r="T58" s="1" t="s">
        <v>50</v>
      </c>
    </row>
    <row r="59" spans="1:20" ht="20.100000000000001" customHeight="1">
      <c r="A59" s="38" t="s">
        <v>687</v>
      </c>
      <c r="B59" s="39">
        <v>0</v>
      </c>
      <c r="C59" s="39">
        <v>0</v>
      </c>
      <c r="D59" s="39">
        <v>0</v>
      </c>
      <c r="E59" s="39">
        <v>0</v>
      </c>
      <c r="F59" s="38" t="s">
        <v>50</v>
      </c>
      <c r="G59" s="1" t="s">
        <v>121</v>
      </c>
      <c r="H59" s="1" t="s">
        <v>614</v>
      </c>
      <c r="I59" s="1" t="s">
        <v>688</v>
      </c>
      <c r="J59" s="1" t="s">
        <v>50</v>
      </c>
      <c r="K59" s="1" t="s">
        <v>50</v>
      </c>
      <c r="M59" s="1" t="s">
        <v>50</v>
      </c>
      <c r="O59" s="1" t="s">
        <v>50</v>
      </c>
      <c r="P59" s="1" t="s">
        <v>50</v>
      </c>
      <c r="Q59" s="1" t="s">
        <v>50</v>
      </c>
      <c r="R59" s="1" t="s">
        <v>50</v>
      </c>
      <c r="S59" s="1" t="s">
        <v>50</v>
      </c>
      <c r="T59" s="1" t="s">
        <v>50</v>
      </c>
    </row>
    <row r="60" spans="1:20" ht="20.100000000000001" customHeight="1">
      <c r="A60" s="38" t="s">
        <v>689</v>
      </c>
      <c r="B60" s="39">
        <v>0</v>
      </c>
      <c r="C60" s="39">
        <v>0</v>
      </c>
      <c r="D60" s="39">
        <v>0</v>
      </c>
      <c r="E60" s="39">
        <v>0</v>
      </c>
      <c r="F60" s="38" t="s">
        <v>50</v>
      </c>
      <c r="G60" s="1" t="s">
        <v>121</v>
      </c>
      <c r="H60" s="1" t="s">
        <v>614</v>
      </c>
      <c r="I60" s="1" t="s">
        <v>690</v>
      </c>
      <c r="J60" s="1" t="s">
        <v>50</v>
      </c>
      <c r="K60" s="1" t="s">
        <v>50</v>
      </c>
      <c r="M60" s="1" t="s">
        <v>50</v>
      </c>
      <c r="O60" s="1" t="s">
        <v>50</v>
      </c>
      <c r="P60" s="1" t="s">
        <v>50</v>
      </c>
      <c r="Q60" s="1" t="s">
        <v>50</v>
      </c>
      <c r="R60" s="1" t="s">
        <v>50</v>
      </c>
      <c r="S60" s="1" t="s">
        <v>50</v>
      </c>
      <c r="T60" s="1" t="s">
        <v>50</v>
      </c>
    </row>
    <row r="61" spans="1:20" ht="20.100000000000001" customHeight="1">
      <c r="A61" s="38" t="s">
        <v>691</v>
      </c>
      <c r="B61" s="39">
        <v>164.8</v>
      </c>
      <c r="C61" s="39">
        <v>0</v>
      </c>
      <c r="D61" s="39">
        <v>0</v>
      </c>
      <c r="E61" s="39">
        <v>164.8</v>
      </c>
      <c r="F61" s="38" t="s">
        <v>50</v>
      </c>
      <c r="G61" s="1" t="s">
        <v>121</v>
      </c>
      <c r="H61" s="1" t="s">
        <v>614</v>
      </c>
      <c r="I61" s="1" t="s">
        <v>692</v>
      </c>
      <c r="J61" s="1" t="s">
        <v>50</v>
      </c>
      <c r="K61" s="1" t="s">
        <v>50</v>
      </c>
      <c r="M61" s="1" t="s">
        <v>50</v>
      </c>
      <c r="O61" s="1" t="s">
        <v>50</v>
      </c>
      <c r="P61" s="1" t="s">
        <v>50</v>
      </c>
      <c r="Q61" s="1" t="s">
        <v>50</v>
      </c>
      <c r="R61" s="1" t="s">
        <v>50</v>
      </c>
      <c r="S61" s="1" t="s">
        <v>50</v>
      </c>
      <c r="T61" s="1" t="s">
        <v>50</v>
      </c>
    </row>
    <row r="62" spans="1:20" ht="20.100000000000001" customHeight="1">
      <c r="A62" s="38" t="s">
        <v>693</v>
      </c>
      <c r="B62" s="39">
        <v>0</v>
      </c>
      <c r="C62" s="39">
        <v>3624.8</v>
      </c>
      <c r="D62" s="39">
        <v>0</v>
      </c>
      <c r="E62" s="39">
        <v>3624.8</v>
      </c>
      <c r="F62" s="38" t="s">
        <v>50</v>
      </c>
      <c r="G62" s="1" t="s">
        <v>121</v>
      </c>
      <c r="H62" s="1" t="s">
        <v>614</v>
      </c>
      <c r="I62" s="1" t="s">
        <v>694</v>
      </c>
      <c r="J62" s="1" t="s">
        <v>50</v>
      </c>
      <c r="K62" s="1" t="s">
        <v>50</v>
      </c>
      <c r="M62" s="1" t="s">
        <v>50</v>
      </c>
      <c r="O62" s="1" t="s">
        <v>50</v>
      </c>
      <c r="P62" s="1" t="s">
        <v>50</v>
      </c>
      <c r="Q62" s="1" t="s">
        <v>50</v>
      </c>
      <c r="R62" s="1" t="s">
        <v>50</v>
      </c>
      <c r="S62" s="1" t="s">
        <v>50</v>
      </c>
      <c r="T62" s="1" t="s">
        <v>50</v>
      </c>
    </row>
    <row r="63" spans="1:20" ht="20.100000000000001" customHeight="1">
      <c r="A63" s="38" t="s">
        <v>695</v>
      </c>
      <c r="B63" s="39">
        <v>0</v>
      </c>
      <c r="C63" s="39">
        <v>0</v>
      </c>
      <c r="D63" s="39">
        <v>58.2</v>
      </c>
      <c r="E63" s="39">
        <v>58.2</v>
      </c>
      <c r="F63" s="38" t="s">
        <v>50</v>
      </c>
      <c r="G63" s="1" t="s">
        <v>121</v>
      </c>
      <c r="H63" s="1" t="s">
        <v>614</v>
      </c>
      <c r="I63" s="1" t="s">
        <v>696</v>
      </c>
      <c r="J63" s="1" t="s">
        <v>50</v>
      </c>
      <c r="K63" s="1" t="s">
        <v>50</v>
      </c>
      <c r="M63" s="1" t="s">
        <v>50</v>
      </c>
      <c r="O63" s="1" t="s">
        <v>50</v>
      </c>
      <c r="P63" s="1" t="s">
        <v>50</v>
      </c>
      <c r="Q63" s="1" t="s">
        <v>50</v>
      </c>
      <c r="R63" s="1" t="s">
        <v>50</v>
      </c>
      <c r="S63" s="1" t="s">
        <v>50</v>
      </c>
      <c r="T63" s="1" t="s">
        <v>50</v>
      </c>
    </row>
    <row r="64" spans="1:20" ht="20.100000000000001" customHeight="1">
      <c r="A64" s="38" t="s">
        <v>637</v>
      </c>
      <c r="B64" s="39">
        <v>164.8</v>
      </c>
      <c r="C64" s="39">
        <v>3624.8</v>
      </c>
      <c r="D64" s="39">
        <v>58.2</v>
      </c>
      <c r="E64" s="39">
        <v>3847.8</v>
      </c>
      <c r="F64" s="38" t="s">
        <v>50</v>
      </c>
      <c r="G64" s="1" t="s">
        <v>121</v>
      </c>
      <c r="H64" s="1" t="s">
        <v>614</v>
      </c>
      <c r="I64" s="1" t="s">
        <v>638</v>
      </c>
      <c r="J64" s="1" t="s">
        <v>50</v>
      </c>
      <c r="K64" s="1" t="s">
        <v>50</v>
      </c>
      <c r="M64" s="1" t="s">
        <v>50</v>
      </c>
      <c r="O64" s="1" t="s">
        <v>50</v>
      </c>
      <c r="P64" s="1" t="s">
        <v>50</v>
      </c>
      <c r="Q64" s="1" t="s">
        <v>50</v>
      </c>
      <c r="R64" s="1" t="s">
        <v>50</v>
      </c>
      <c r="S64" s="1" t="s">
        <v>50</v>
      </c>
      <c r="T64" s="1" t="s">
        <v>50</v>
      </c>
    </row>
    <row r="65" spans="1:20" ht="20.100000000000001" customHeight="1">
      <c r="A65" s="38" t="s">
        <v>647</v>
      </c>
      <c r="B65" s="40">
        <v>350</v>
      </c>
      <c r="C65" s="40">
        <v>6690</v>
      </c>
      <c r="D65" s="40">
        <v>315</v>
      </c>
      <c r="E65" s="40">
        <v>7355</v>
      </c>
      <c r="F65" s="41"/>
    </row>
    <row r="66" spans="1:20" ht="20.100000000000001" customHeight="1">
      <c r="A66" s="41"/>
      <c r="B66" s="41"/>
      <c r="C66" s="41"/>
      <c r="D66" s="41"/>
      <c r="E66" s="41"/>
      <c r="F66" s="41"/>
    </row>
    <row r="67" spans="1:20" ht="20.100000000000001" customHeight="1">
      <c r="A67" s="41" t="s">
        <v>698</v>
      </c>
      <c r="B67" s="41"/>
      <c r="C67" s="41"/>
      <c r="D67" s="41"/>
      <c r="E67" s="41"/>
      <c r="F67" s="38" t="s">
        <v>50</v>
      </c>
      <c r="G67" s="1" t="s">
        <v>369</v>
      </c>
      <c r="I67" s="1" t="s">
        <v>365</v>
      </c>
      <c r="J67" s="1" t="s">
        <v>366</v>
      </c>
      <c r="K67" s="1" t="s">
        <v>367</v>
      </c>
    </row>
    <row r="68" spans="1:20" ht="20.100000000000001" customHeight="1">
      <c r="A68" s="38" t="s">
        <v>50</v>
      </c>
      <c r="B68" s="39"/>
      <c r="C68" s="39"/>
      <c r="D68" s="39"/>
      <c r="E68" s="39"/>
      <c r="F68" s="38" t="s">
        <v>50</v>
      </c>
      <c r="G68" s="1" t="s">
        <v>369</v>
      </c>
      <c r="H68" s="1" t="s">
        <v>612</v>
      </c>
      <c r="I68" s="1" t="s">
        <v>50</v>
      </c>
      <c r="J68" s="1" t="s">
        <v>50</v>
      </c>
      <c r="K68" s="1" t="s">
        <v>50</v>
      </c>
      <c r="L68">
        <v>1</v>
      </c>
      <c r="M68" s="1" t="s">
        <v>50</v>
      </c>
      <c r="O68" s="1" t="s">
        <v>50</v>
      </c>
      <c r="P68" s="1" t="s">
        <v>50</v>
      </c>
      <c r="Q68" s="1" t="s">
        <v>50</v>
      </c>
      <c r="R68" s="1" t="s">
        <v>50</v>
      </c>
      <c r="S68" s="1" t="s">
        <v>50</v>
      </c>
      <c r="T68" s="1" t="s">
        <v>50</v>
      </c>
    </row>
    <row r="69" spans="1:20" ht="20.100000000000001" customHeight="1">
      <c r="A69" s="38" t="s">
        <v>699</v>
      </c>
      <c r="B69" s="39">
        <v>0</v>
      </c>
      <c r="C69" s="39">
        <v>0</v>
      </c>
      <c r="D69" s="39">
        <v>0</v>
      </c>
      <c r="E69" s="39">
        <v>0</v>
      </c>
      <c r="F69" s="38" t="s">
        <v>50</v>
      </c>
      <c r="G69" s="1" t="s">
        <v>369</v>
      </c>
      <c r="H69" s="1" t="s">
        <v>614</v>
      </c>
      <c r="I69" s="1" t="s">
        <v>700</v>
      </c>
      <c r="J69" s="1" t="s">
        <v>50</v>
      </c>
      <c r="K69" s="1" t="s">
        <v>50</v>
      </c>
      <c r="M69" s="1" t="s">
        <v>50</v>
      </c>
      <c r="O69" s="1" t="s">
        <v>50</v>
      </c>
      <c r="P69" s="1" t="s">
        <v>50</v>
      </c>
      <c r="Q69" s="1" t="s">
        <v>50</v>
      </c>
      <c r="R69" s="1" t="s">
        <v>50</v>
      </c>
      <c r="S69" s="1" t="s">
        <v>50</v>
      </c>
      <c r="T69" s="1" t="s">
        <v>50</v>
      </c>
    </row>
    <row r="70" spans="1:20" ht="20.100000000000001" customHeight="1">
      <c r="A70" s="38" t="s">
        <v>616</v>
      </c>
      <c r="B70" s="39">
        <v>0</v>
      </c>
      <c r="C70" s="39">
        <v>0</v>
      </c>
      <c r="D70" s="39">
        <v>0</v>
      </c>
      <c r="E70" s="39">
        <v>0</v>
      </c>
      <c r="F70" s="38" t="s">
        <v>50</v>
      </c>
      <c r="G70" s="1" t="s">
        <v>369</v>
      </c>
      <c r="H70" s="1" t="s">
        <v>614</v>
      </c>
      <c r="I70" s="1" t="s">
        <v>50</v>
      </c>
      <c r="J70" s="1" t="s">
        <v>50</v>
      </c>
      <c r="K70" s="1" t="s">
        <v>50</v>
      </c>
      <c r="M70" s="1" t="s">
        <v>50</v>
      </c>
      <c r="O70" s="1" t="s">
        <v>50</v>
      </c>
      <c r="P70" s="1" t="s">
        <v>50</v>
      </c>
      <c r="Q70" s="1" t="s">
        <v>50</v>
      </c>
      <c r="R70" s="1" t="s">
        <v>50</v>
      </c>
      <c r="S70" s="1" t="s">
        <v>50</v>
      </c>
      <c r="T70" s="1" t="s">
        <v>50</v>
      </c>
    </row>
    <row r="71" spans="1:20" ht="20.100000000000001" customHeight="1">
      <c r="A71" s="38" t="s">
        <v>701</v>
      </c>
      <c r="B71" s="39">
        <v>0</v>
      </c>
      <c r="C71" s="39">
        <v>0</v>
      </c>
      <c r="D71" s="39">
        <v>0</v>
      </c>
      <c r="E71" s="39">
        <v>0</v>
      </c>
      <c r="F71" s="38" t="s">
        <v>50</v>
      </c>
      <c r="G71" s="1" t="s">
        <v>369</v>
      </c>
      <c r="H71" s="1" t="s">
        <v>614</v>
      </c>
      <c r="I71" s="1" t="s">
        <v>702</v>
      </c>
      <c r="J71" s="1" t="s">
        <v>50</v>
      </c>
      <c r="K71" s="1" t="s">
        <v>50</v>
      </c>
      <c r="M71" s="1" t="s">
        <v>50</v>
      </c>
      <c r="O71" s="1" t="s">
        <v>50</v>
      </c>
      <c r="P71" s="1" t="s">
        <v>50</v>
      </c>
      <c r="Q71" s="1" t="s">
        <v>50</v>
      </c>
      <c r="R71" s="1" t="s">
        <v>50</v>
      </c>
      <c r="S71" s="1" t="s">
        <v>50</v>
      </c>
      <c r="T71" s="1" t="s">
        <v>50</v>
      </c>
    </row>
    <row r="72" spans="1:20" ht="20.100000000000001" customHeight="1">
      <c r="A72" s="38" t="s">
        <v>703</v>
      </c>
      <c r="B72" s="39">
        <v>0</v>
      </c>
      <c r="C72" s="39">
        <v>0</v>
      </c>
      <c r="D72" s="39">
        <v>0</v>
      </c>
      <c r="E72" s="39">
        <v>0</v>
      </c>
      <c r="F72" s="38" t="s">
        <v>50</v>
      </c>
      <c r="G72" s="1" t="s">
        <v>369</v>
      </c>
      <c r="H72" s="1" t="s">
        <v>614</v>
      </c>
      <c r="I72" s="1" t="s">
        <v>704</v>
      </c>
      <c r="J72" s="1" t="s">
        <v>50</v>
      </c>
      <c r="K72" s="1" t="s">
        <v>50</v>
      </c>
      <c r="M72" s="1" t="s">
        <v>50</v>
      </c>
      <c r="O72" s="1" t="s">
        <v>50</v>
      </c>
      <c r="P72" s="1" t="s">
        <v>50</v>
      </c>
      <c r="Q72" s="1" t="s">
        <v>50</v>
      </c>
      <c r="R72" s="1" t="s">
        <v>50</v>
      </c>
      <c r="S72" s="1" t="s">
        <v>50</v>
      </c>
      <c r="T72" s="1" t="s">
        <v>50</v>
      </c>
    </row>
    <row r="73" spans="1:20" ht="20.100000000000001" customHeight="1">
      <c r="A73" s="38" t="s">
        <v>705</v>
      </c>
      <c r="B73" s="39">
        <v>0</v>
      </c>
      <c r="C73" s="39">
        <v>0</v>
      </c>
      <c r="D73" s="39">
        <v>0</v>
      </c>
      <c r="E73" s="39">
        <v>0</v>
      </c>
      <c r="F73" s="38" t="s">
        <v>50</v>
      </c>
      <c r="G73" s="1" t="s">
        <v>369</v>
      </c>
      <c r="H73" s="1" t="s">
        <v>614</v>
      </c>
      <c r="I73" s="1" t="s">
        <v>706</v>
      </c>
      <c r="J73" s="1" t="s">
        <v>50</v>
      </c>
      <c r="K73" s="1" t="s">
        <v>50</v>
      </c>
      <c r="M73" s="1" t="s">
        <v>50</v>
      </c>
      <c r="O73" s="1" t="s">
        <v>50</v>
      </c>
      <c r="P73" s="1" t="s">
        <v>50</v>
      </c>
      <c r="Q73" s="1" t="s">
        <v>50</v>
      </c>
      <c r="R73" s="1" t="s">
        <v>50</v>
      </c>
      <c r="S73" s="1" t="s">
        <v>50</v>
      </c>
      <c r="T73" s="1" t="s">
        <v>50</v>
      </c>
    </row>
    <row r="74" spans="1:20" ht="20.100000000000001" customHeight="1">
      <c r="A74" s="38" t="s">
        <v>707</v>
      </c>
      <c r="B74" s="39">
        <v>0</v>
      </c>
      <c r="C74" s="39">
        <v>0</v>
      </c>
      <c r="D74" s="39">
        <v>0</v>
      </c>
      <c r="E74" s="39">
        <v>0</v>
      </c>
      <c r="F74" s="38" t="s">
        <v>50</v>
      </c>
      <c r="G74" s="1" t="s">
        <v>369</v>
      </c>
      <c r="H74" s="1" t="s">
        <v>614</v>
      </c>
      <c r="I74" s="1" t="s">
        <v>708</v>
      </c>
      <c r="J74" s="1" t="s">
        <v>50</v>
      </c>
      <c r="K74" s="1" t="s">
        <v>50</v>
      </c>
      <c r="M74" s="1" t="s">
        <v>50</v>
      </c>
      <c r="O74" s="1" t="s">
        <v>50</v>
      </c>
      <c r="P74" s="1" t="s">
        <v>50</v>
      </c>
      <c r="Q74" s="1" t="s">
        <v>50</v>
      </c>
      <c r="R74" s="1" t="s">
        <v>50</v>
      </c>
      <c r="S74" s="1" t="s">
        <v>50</v>
      </c>
      <c r="T74" s="1" t="s">
        <v>50</v>
      </c>
    </row>
    <row r="75" spans="1:20" ht="20.100000000000001" customHeight="1">
      <c r="A75" s="38" t="s">
        <v>709</v>
      </c>
      <c r="B75" s="39">
        <v>0</v>
      </c>
      <c r="C75" s="39">
        <v>0</v>
      </c>
      <c r="D75" s="39">
        <v>0</v>
      </c>
      <c r="E75" s="39">
        <v>0</v>
      </c>
      <c r="F75" s="38" t="s">
        <v>50</v>
      </c>
      <c r="G75" s="1" t="s">
        <v>369</v>
      </c>
      <c r="H75" s="1" t="s">
        <v>614</v>
      </c>
      <c r="I75" s="1" t="s">
        <v>709</v>
      </c>
      <c r="J75" s="1" t="s">
        <v>50</v>
      </c>
      <c r="K75" s="1" t="s">
        <v>50</v>
      </c>
      <c r="M75" s="1" t="s">
        <v>50</v>
      </c>
      <c r="O75" s="1" t="s">
        <v>50</v>
      </c>
      <c r="P75" s="1" t="s">
        <v>50</v>
      </c>
      <c r="Q75" s="1" t="s">
        <v>50</v>
      </c>
      <c r="R75" s="1" t="s">
        <v>50</v>
      </c>
      <c r="S75" s="1" t="s">
        <v>50</v>
      </c>
      <c r="T75" s="1" t="s">
        <v>50</v>
      </c>
    </row>
    <row r="76" spans="1:20" ht="20.100000000000001" customHeight="1">
      <c r="A76" s="38" t="s">
        <v>710</v>
      </c>
      <c r="B76" s="39">
        <v>4439.1000000000004</v>
      </c>
      <c r="C76" s="39">
        <v>0</v>
      </c>
      <c r="D76" s="39">
        <v>0</v>
      </c>
      <c r="E76" s="39">
        <v>4439.1000000000004</v>
      </c>
      <c r="F76" s="38" t="s">
        <v>50</v>
      </c>
      <c r="G76" s="1" t="s">
        <v>369</v>
      </c>
      <c r="H76" s="1" t="s">
        <v>614</v>
      </c>
      <c r="I76" s="1" t="s">
        <v>711</v>
      </c>
      <c r="J76" s="1" t="s">
        <v>50</v>
      </c>
      <c r="K76" s="1" t="s">
        <v>50</v>
      </c>
      <c r="M76" s="1" t="s">
        <v>50</v>
      </c>
      <c r="O76" s="1" t="s">
        <v>50</v>
      </c>
      <c r="P76" s="1" t="s">
        <v>50</v>
      </c>
      <c r="Q76" s="1" t="s">
        <v>50</v>
      </c>
      <c r="R76" s="1" t="s">
        <v>50</v>
      </c>
      <c r="S76" s="1" t="s">
        <v>50</v>
      </c>
      <c r="T76" s="1" t="s">
        <v>50</v>
      </c>
    </row>
    <row r="77" spans="1:20" ht="20.100000000000001" customHeight="1">
      <c r="A77" s="38" t="s">
        <v>712</v>
      </c>
      <c r="B77" s="39">
        <v>0</v>
      </c>
      <c r="C77" s="39">
        <v>30576.1</v>
      </c>
      <c r="D77" s="39">
        <v>0</v>
      </c>
      <c r="E77" s="39">
        <v>30576.1</v>
      </c>
      <c r="F77" s="38" t="s">
        <v>50</v>
      </c>
      <c r="G77" s="1" t="s">
        <v>369</v>
      </c>
      <c r="H77" s="1" t="s">
        <v>614</v>
      </c>
      <c r="I77" s="1" t="s">
        <v>713</v>
      </c>
      <c r="J77" s="1" t="s">
        <v>50</v>
      </c>
      <c r="K77" s="1" t="s">
        <v>50</v>
      </c>
      <c r="M77" s="1" t="s">
        <v>50</v>
      </c>
      <c r="O77" s="1" t="s">
        <v>50</v>
      </c>
      <c r="P77" s="1" t="s">
        <v>50</v>
      </c>
      <c r="Q77" s="1" t="s">
        <v>50</v>
      </c>
      <c r="R77" s="1" t="s">
        <v>50</v>
      </c>
      <c r="S77" s="1" t="s">
        <v>50</v>
      </c>
      <c r="T77" s="1" t="s">
        <v>50</v>
      </c>
    </row>
    <row r="78" spans="1:20" ht="20.100000000000001" customHeight="1">
      <c r="A78" s="38" t="s">
        <v>714</v>
      </c>
      <c r="B78" s="39">
        <v>0</v>
      </c>
      <c r="C78" s="39">
        <v>0</v>
      </c>
      <c r="D78" s="39">
        <v>6138.8</v>
      </c>
      <c r="E78" s="39">
        <v>6138.8</v>
      </c>
      <c r="F78" s="38" t="s">
        <v>50</v>
      </c>
      <c r="G78" s="1" t="s">
        <v>369</v>
      </c>
      <c r="H78" s="1" t="s">
        <v>614</v>
      </c>
      <c r="I78" s="1" t="s">
        <v>715</v>
      </c>
      <c r="J78" s="1" t="s">
        <v>50</v>
      </c>
      <c r="K78" s="1" t="s">
        <v>50</v>
      </c>
      <c r="M78" s="1" t="s">
        <v>50</v>
      </c>
      <c r="O78" s="1" t="s">
        <v>50</v>
      </c>
      <c r="P78" s="1" t="s">
        <v>50</v>
      </c>
      <c r="Q78" s="1" t="s">
        <v>50</v>
      </c>
      <c r="R78" s="1" t="s">
        <v>50</v>
      </c>
      <c r="S78" s="1" t="s">
        <v>50</v>
      </c>
      <c r="T78" s="1" t="s">
        <v>50</v>
      </c>
    </row>
    <row r="79" spans="1:20" ht="20.100000000000001" customHeight="1">
      <c r="A79" s="38" t="s">
        <v>616</v>
      </c>
      <c r="B79" s="39">
        <v>0</v>
      </c>
      <c r="C79" s="39">
        <v>0</v>
      </c>
      <c r="D79" s="39">
        <v>0</v>
      </c>
      <c r="E79" s="39">
        <v>0</v>
      </c>
      <c r="F79" s="38" t="s">
        <v>50</v>
      </c>
      <c r="G79" s="1" t="s">
        <v>369</v>
      </c>
      <c r="H79" s="1" t="s">
        <v>614</v>
      </c>
      <c r="I79" s="1" t="s">
        <v>616</v>
      </c>
      <c r="J79" s="1" t="s">
        <v>50</v>
      </c>
      <c r="K79" s="1" t="s">
        <v>50</v>
      </c>
      <c r="M79" s="1" t="s">
        <v>50</v>
      </c>
      <c r="O79" s="1" t="s">
        <v>50</v>
      </c>
      <c r="P79" s="1" t="s">
        <v>50</v>
      </c>
      <c r="Q79" s="1" t="s">
        <v>50</v>
      </c>
      <c r="R79" s="1" t="s">
        <v>50</v>
      </c>
      <c r="S79" s="1" t="s">
        <v>50</v>
      </c>
      <c r="T79" s="1" t="s">
        <v>50</v>
      </c>
    </row>
    <row r="80" spans="1:20" ht="20.100000000000001" customHeight="1">
      <c r="A80" s="38" t="s">
        <v>637</v>
      </c>
      <c r="B80" s="39">
        <v>4439.1000000000004</v>
      </c>
      <c r="C80" s="39">
        <v>30576.1</v>
      </c>
      <c r="D80" s="39">
        <v>6138.8</v>
      </c>
      <c r="E80" s="39">
        <v>41154</v>
      </c>
      <c r="F80" s="38" t="s">
        <v>50</v>
      </c>
      <c r="G80" s="1" t="s">
        <v>369</v>
      </c>
      <c r="H80" s="1" t="s">
        <v>614</v>
      </c>
      <c r="I80" s="1" t="s">
        <v>638</v>
      </c>
      <c r="J80" s="1" t="s">
        <v>50</v>
      </c>
      <c r="K80" s="1" t="s">
        <v>50</v>
      </c>
      <c r="M80" s="1" t="s">
        <v>50</v>
      </c>
      <c r="O80" s="1" t="s">
        <v>50</v>
      </c>
      <c r="P80" s="1" t="s">
        <v>50</v>
      </c>
      <c r="Q80" s="1" t="s">
        <v>50</v>
      </c>
      <c r="R80" s="1" t="s">
        <v>50</v>
      </c>
      <c r="S80" s="1" t="s">
        <v>50</v>
      </c>
      <c r="T80" s="1" t="s">
        <v>50</v>
      </c>
    </row>
    <row r="81" spans="1:6" ht="20.100000000000001" customHeight="1">
      <c r="A81" s="42" t="s">
        <v>647</v>
      </c>
      <c r="B81" s="43">
        <v>6342</v>
      </c>
      <c r="C81" s="43">
        <v>30392</v>
      </c>
      <c r="D81" s="43">
        <v>6804</v>
      </c>
      <c r="E81" s="43">
        <v>43538</v>
      </c>
      <c r="F81" s="44"/>
    </row>
  </sheetData>
  <phoneticPr fontId="1" type="noConversion"/>
  <pageMargins left="0.78740157480314954" right="0" top="0.39370078740157477" bottom="0.39370078740157477" header="0" footer="0"/>
  <pageSetup paperSize="9" scale="8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97"/>
  <sheetViews>
    <sheetView topLeftCell="B85" workbookViewId="0">
      <selection activeCell="E89" sqref="E89"/>
    </sheetView>
  </sheetViews>
  <sheetFormatPr defaultRowHeight="16.5"/>
  <cols>
    <col min="1" max="1" width="11.625" hidden="1" customWidth="1"/>
    <col min="2" max="3" width="30.625" customWidth="1"/>
    <col min="4" max="4" width="4.625" customWidth="1"/>
    <col min="5" max="5" width="12.625" customWidth="1"/>
    <col min="6" max="7" width="13.625" customWidth="1"/>
    <col min="8" max="10" width="10.625" customWidth="1"/>
    <col min="11" max="11" width="13.625" customWidth="1"/>
    <col min="12" max="12" width="20.625" customWidth="1"/>
    <col min="13" max="14" width="13.625" customWidth="1"/>
    <col min="15" max="15" width="8.625" customWidth="1"/>
    <col min="16" max="16" width="12.625" customWidth="1"/>
    <col min="17" max="18" width="11.625" hidden="1" customWidth="1"/>
    <col min="19" max="19" width="13.625" hidden="1" customWidth="1"/>
    <col min="20" max="20" width="24.625" hidden="1" customWidth="1"/>
    <col min="21" max="30" width="0" hidden="1" customWidth="1"/>
  </cols>
  <sheetData>
    <row r="1" spans="1:29" ht="30" customHeight="1">
      <c r="A1" s="219" t="s">
        <v>864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</row>
    <row r="2" spans="1:29" ht="30" customHeight="1">
      <c r="A2" s="220" t="s">
        <v>1023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</row>
    <row r="3" spans="1:29" ht="30" customHeight="1">
      <c r="A3" s="9" t="s">
        <v>281</v>
      </c>
      <c r="B3" s="9" t="s">
        <v>1</v>
      </c>
      <c r="C3" s="9" t="s">
        <v>2</v>
      </c>
      <c r="D3" s="9" t="s">
        <v>3</v>
      </c>
      <c r="E3" s="9" t="s">
        <v>865</v>
      </c>
      <c r="F3" s="9" t="s">
        <v>866</v>
      </c>
      <c r="G3" s="9" t="s">
        <v>289</v>
      </c>
      <c r="H3" s="9" t="s">
        <v>867</v>
      </c>
      <c r="I3" s="9" t="s">
        <v>868</v>
      </c>
      <c r="J3" s="9" t="s">
        <v>869</v>
      </c>
      <c r="K3" s="9" t="s">
        <v>870</v>
      </c>
      <c r="L3" s="9" t="s">
        <v>871</v>
      </c>
      <c r="M3" s="9" t="s">
        <v>872</v>
      </c>
      <c r="N3" s="9" t="s">
        <v>873</v>
      </c>
      <c r="O3" s="9" t="s">
        <v>286</v>
      </c>
      <c r="P3" s="9" t="s">
        <v>600</v>
      </c>
      <c r="Q3" s="1" t="s">
        <v>50</v>
      </c>
      <c r="R3" s="1" t="s">
        <v>50</v>
      </c>
      <c r="S3" s="1" t="s">
        <v>50</v>
      </c>
      <c r="T3" s="1" t="s">
        <v>874</v>
      </c>
      <c r="V3" s="1" t="s">
        <v>313</v>
      </c>
      <c r="W3" s="1" t="s">
        <v>314</v>
      </c>
      <c r="X3" s="1" t="s">
        <v>330</v>
      </c>
      <c r="Y3" s="1" t="s">
        <v>333</v>
      </c>
      <c r="Z3" s="1" t="s">
        <v>354</v>
      </c>
      <c r="AA3" s="1" t="s">
        <v>415</v>
      </c>
      <c r="AB3" s="1" t="s">
        <v>418</v>
      </c>
      <c r="AC3" s="1" t="s">
        <v>421</v>
      </c>
    </row>
    <row r="4" spans="1:29" ht="30" customHeight="1">
      <c r="A4" s="48"/>
      <c r="B4" s="218" t="s">
        <v>875</v>
      </c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</row>
    <row r="5" spans="1:29" ht="30" customHeight="1">
      <c r="A5" s="49" t="s">
        <v>304</v>
      </c>
      <c r="B5" s="49" t="s">
        <v>56</v>
      </c>
      <c r="C5" s="49" t="s">
        <v>303</v>
      </c>
      <c r="D5" s="49" t="s">
        <v>58</v>
      </c>
      <c r="E5" s="49" t="s">
        <v>876</v>
      </c>
      <c r="F5" s="48">
        <v>1</v>
      </c>
      <c r="G5" s="48">
        <v>10</v>
      </c>
      <c r="H5" s="48"/>
      <c r="I5" s="48"/>
      <c r="J5" s="48"/>
      <c r="K5" s="48">
        <v>1.1000000000000001</v>
      </c>
      <c r="L5" s="49" t="s">
        <v>313</v>
      </c>
      <c r="M5" s="48">
        <f>0.2*(H5+100)/100*(I5+100)/100*(J5+100)/100</f>
        <v>0.2</v>
      </c>
      <c r="N5" s="48">
        <f>F5*M5</f>
        <v>0.2</v>
      </c>
      <c r="O5" s="49" t="s">
        <v>796</v>
      </c>
      <c r="P5" s="49" t="s">
        <v>50</v>
      </c>
      <c r="Q5" s="1" t="s">
        <v>60</v>
      </c>
      <c r="R5" s="1" t="s">
        <v>316</v>
      </c>
      <c r="S5">
        <v>0.2</v>
      </c>
      <c r="T5" s="1" t="s">
        <v>305</v>
      </c>
      <c r="V5">
        <f>N5</f>
        <v>0.2</v>
      </c>
    </row>
    <row r="6" spans="1:29" ht="30" customHeight="1">
      <c r="A6" s="49" t="s">
        <v>316</v>
      </c>
      <c r="B6" s="49" t="s">
        <v>313</v>
      </c>
      <c r="C6" s="49" t="s">
        <v>314</v>
      </c>
      <c r="D6" s="49" t="s">
        <v>315</v>
      </c>
      <c r="E6" s="49" t="s">
        <v>50</v>
      </c>
      <c r="F6" s="48">
        <f>SUM(V5:V5)</f>
        <v>0.2</v>
      </c>
      <c r="G6" s="48"/>
      <c r="H6" s="48"/>
      <c r="I6" s="48"/>
      <c r="J6" s="48"/>
      <c r="K6" s="48">
        <f>TRUNC(ROUNDDOWN(F6,공량설정_일위대가!C3+1)*공량설정_일위대가!B2/100, 공량설정_일위대가!C3)</f>
        <v>0.2</v>
      </c>
      <c r="L6" s="49" t="s">
        <v>50</v>
      </c>
      <c r="M6" s="48"/>
      <c r="N6" s="48"/>
      <c r="O6" s="48" t="s">
        <v>796</v>
      </c>
      <c r="P6" s="49" t="s">
        <v>50</v>
      </c>
      <c r="Q6" s="1" t="s">
        <v>60</v>
      </c>
      <c r="R6" s="1" t="s">
        <v>50</v>
      </c>
      <c r="T6" s="1" t="s">
        <v>317</v>
      </c>
    </row>
    <row r="7" spans="1:29" ht="30" customHeight="1">
      <c r="A7" s="48"/>
      <c r="B7" s="218" t="s">
        <v>877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</row>
    <row r="8" spans="1:29" ht="30" customHeight="1">
      <c r="A8" s="49" t="s">
        <v>326</v>
      </c>
      <c r="B8" s="49" t="s">
        <v>69</v>
      </c>
      <c r="C8" s="49" t="s">
        <v>325</v>
      </c>
      <c r="D8" s="49" t="s">
        <v>58</v>
      </c>
      <c r="E8" s="49" t="s">
        <v>878</v>
      </c>
      <c r="F8" s="48">
        <v>1</v>
      </c>
      <c r="G8" s="48">
        <v>3</v>
      </c>
      <c r="H8" s="48"/>
      <c r="I8" s="48"/>
      <c r="J8" s="48"/>
      <c r="K8" s="48">
        <v>1.03</v>
      </c>
      <c r="L8" s="49" t="s">
        <v>330</v>
      </c>
      <c r="M8" s="48">
        <f>0.018*(H8+100)/100*(I8+100)/100*(J8+100)/100</f>
        <v>1.7999999999999999E-2</v>
      </c>
      <c r="N8" s="48">
        <f>F8*M8</f>
        <v>1.7999999999999999E-2</v>
      </c>
      <c r="O8" s="49" t="s">
        <v>790</v>
      </c>
      <c r="P8" s="49" t="s">
        <v>50</v>
      </c>
      <c r="Q8" s="1" t="s">
        <v>72</v>
      </c>
      <c r="R8" s="1" t="s">
        <v>331</v>
      </c>
      <c r="S8">
        <v>1.7999999999999999E-2</v>
      </c>
      <c r="T8" s="1" t="s">
        <v>327</v>
      </c>
      <c r="X8">
        <f>N8</f>
        <v>1.7999999999999999E-2</v>
      </c>
    </row>
    <row r="9" spans="1:29" ht="30" customHeight="1">
      <c r="A9" s="49" t="s">
        <v>50</v>
      </c>
      <c r="B9" s="49" t="s">
        <v>50</v>
      </c>
      <c r="C9" s="49" t="s">
        <v>50</v>
      </c>
      <c r="D9" s="49" t="s">
        <v>50</v>
      </c>
      <c r="E9" s="49" t="s">
        <v>50</v>
      </c>
      <c r="F9" s="48"/>
      <c r="G9" s="48"/>
      <c r="H9" s="48"/>
      <c r="I9" s="48"/>
      <c r="J9" s="48"/>
      <c r="K9" s="48"/>
      <c r="L9" s="49" t="s">
        <v>333</v>
      </c>
      <c r="M9" s="48">
        <f>0.007*(H8+100)/100*(I8+100)/100*(J8+100)/100</f>
        <v>7.000000000000001E-3</v>
      </c>
      <c r="N9" s="48">
        <f>F8*M9</f>
        <v>7.000000000000001E-3</v>
      </c>
      <c r="O9" s="49" t="s">
        <v>798</v>
      </c>
      <c r="P9" s="49" t="s">
        <v>50</v>
      </c>
      <c r="Q9" s="1" t="s">
        <v>72</v>
      </c>
      <c r="R9" s="1" t="s">
        <v>334</v>
      </c>
      <c r="S9">
        <v>7.0000000000000001E-3</v>
      </c>
      <c r="T9" s="1" t="s">
        <v>327</v>
      </c>
      <c r="Y9">
        <f>N9</f>
        <v>7.000000000000001E-3</v>
      </c>
    </row>
    <row r="10" spans="1:29" ht="30" customHeight="1">
      <c r="A10" s="49" t="s">
        <v>331</v>
      </c>
      <c r="B10" s="49" t="s">
        <v>330</v>
      </c>
      <c r="C10" s="49" t="s">
        <v>314</v>
      </c>
      <c r="D10" s="49" t="s">
        <v>315</v>
      </c>
      <c r="E10" s="49" t="s">
        <v>50</v>
      </c>
      <c r="F10" s="48">
        <f>SUM(X8:X9)</f>
        <v>1.7999999999999999E-2</v>
      </c>
      <c r="G10" s="48"/>
      <c r="H10" s="48"/>
      <c r="I10" s="48"/>
      <c r="J10" s="48"/>
      <c r="K10" s="48">
        <f>TRUNC(ROUNDDOWN(F10,공량설정_일위대가!C5+1)*공량설정_일위대가!B4/100, 공량설정_일위대가!C5)</f>
        <v>1.7999999999999999E-2</v>
      </c>
      <c r="L10" s="49" t="s">
        <v>50</v>
      </c>
      <c r="M10" s="48"/>
      <c r="N10" s="48"/>
      <c r="O10" s="48" t="s">
        <v>790</v>
      </c>
      <c r="P10" s="49" t="s">
        <v>50</v>
      </c>
      <c r="Q10" s="1" t="s">
        <v>72</v>
      </c>
      <c r="R10" s="1" t="s">
        <v>50</v>
      </c>
      <c r="T10" s="1" t="s">
        <v>332</v>
      </c>
    </row>
    <row r="11" spans="1:29" ht="30" customHeight="1">
      <c r="A11" s="49" t="s">
        <v>334</v>
      </c>
      <c r="B11" s="49" t="s">
        <v>333</v>
      </c>
      <c r="C11" s="49" t="s">
        <v>314</v>
      </c>
      <c r="D11" s="49" t="s">
        <v>315</v>
      </c>
      <c r="E11" s="49" t="s">
        <v>50</v>
      </c>
      <c r="F11" s="48">
        <f>SUM(Y8:Y9)</f>
        <v>7.000000000000001E-3</v>
      </c>
      <c r="G11" s="48"/>
      <c r="H11" s="48"/>
      <c r="I11" s="48"/>
      <c r="J11" s="48"/>
      <c r="K11" s="48">
        <f>TRUNC(ROUNDDOWN(F11,공량설정_일위대가!C6+1)*공량설정_일위대가!B4/100, 공량설정_일위대가!C6)</f>
        <v>7.0000000000000001E-3</v>
      </c>
      <c r="L11" s="49" t="s">
        <v>50</v>
      </c>
      <c r="M11" s="48"/>
      <c r="N11" s="48"/>
      <c r="O11" s="48" t="s">
        <v>798</v>
      </c>
      <c r="P11" s="49" t="s">
        <v>50</v>
      </c>
      <c r="Q11" s="1" t="s">
        <v>72</v>
      </c>
      <c r="R11" s="1" t="s">
        <v>50</v>
      </c>
      <c r="T11" s="1" t="s">
        <v>335</v>
      </c>
    </row>
    <row r="12" spans="1:29" ht="30" customHeight="1">
      <c r="A12" s="48"/>
      <c r="B12" s="218" t="s">
        <v>879</v>
      </c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</row>
    <row r="13" spans="1:29" ht="30" customHeight="1">
      <c r="A13" s="49" t="s">
        <v>341</v>
      </c>
      <c r="B13" s="49" t="s">
        <v>339</v>
      </c>
      <c r="C13" s="49" t="s">
        <v>340</v>
      </c>
      <c r="D13" s="49" t="s">
        <v>58</v>
      </c>
      <c r="E13" s="49" t="s">
        <v>338</v>
      </c>
      <c r="F13" s="48">
        <v>1</v>
      </c>
      <c r="G13" s="48">
        <v>10</v>
      </c>
      <c r="H13" s="48"/>
      <c r="I13" s="48"/>
      <c r="J13" s="48"/>
      <c r="K13" s="48">
        <v>1.1000000000000001</v>
      </c>
      <c r="L13" s="49" t="s">
        <v>313</v>
      </c>
      <c r="M13" s="48">
        <f>0.006*(H13+100)/100*(I13+100)/100*(J13+100)/100</f>
        <v>6.0000000000000001E-3</v>
      </c>
      <c r="N13" s="48">
        <f>F13*M13</f>
        <v>6.0000000000000001E-3</v>
      </c>
      <c r="O13" s="49" t="s">
        <v>796</v>
      </c>
      <c r="P13" s="49" t="s">
        <v>50</v>
      </c>
      <c r="Q13" s="1" t="s">
        <v>77</v>
      </c>
      <c r="R13" s="1" t="s">
        <v>316</v>
      </c>
      <c r="S13">
        <v>6.0000000000000001E-3</v>
      </c>
      <c r="T13" s="1" t="s">
        <v>342</v>
      </c>
      <c r="V13">
        <f>N13</f>
        <v>6.0000000000000001E-3</v>
      </c>
    </row>
    <row r="14" spans="1:29" ht="30" customHeight="1">
      <c r="A14" s="49" t="s">
        <v>316</v>
      </c>
      <c r="B14" s="49" t="s">
        <v>313</v>
      </c>
      <c r="C14" s="49" t="s">
        <v>314</v>
      </c>
      <c r="D14" s="49" t="s">
        <v>315</v>
      </c>
      <c r="E14" s="49" t="s">
        <v>50</v>
      </c>
      <c r="F14" s="48">
        <f>SUM(V13:V13)</f>
        <v>6.0000000000000001E-3</v>
      </c>
      <c r="G14" s="48"/>
      <c r="H14" s="48"/>
      <c r="I14" s="48"/>
      <c r="J14" s="48"/>
      <c r="K14" s="48">
        <f>TRUNC(ROUNDDOWN(F14,공량설정_일위대가!C8+1)*공량설정_일위대가!B7/100, 공량설정_일위대가!C8)</f>
        <v>6.0000000000000001E-3</v>
      </c>
      <c r="L14" s="49" t="s">
        <v>50</v>
      </c>
      <c r="M14" s="48"/>
      <c r="N14" s="48"/>
      <c r="O14" s="48" t="s">
        <v>796</v>
      </c>
      <c r="P14" s="49" t="s">
        <v>50</v>
      </c>
      <c r="Q14" s="1" t="s">
        <v>77</v>
      </c>
      <c r="R14" s="1" t="s">
        <v>50</v>
      </c>
      <c r="T14" s="1" t="s">
        <v>344</v>
      </c>
    </row>
    <row r="15" spans="1:29" ht="30" customHeight="1">
      <c r="A15" s="48"/>
      <c r="B15" s="218" t="s">
        <v>880</v>
      </c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</row>
    <row r="16" spans="1:29" ht="30" customHeight="1">
      <c r="A16" s="49" t="s">
        <v>350</v>
      </c>
      <c r="B16" s="49" t="s">
        <v>348</v>
      </c>
      <c r="C16" s="49" t="s">
        <v>349</v>
      </c>
      <c r="D16" s="49" t="s">
        <v>58</v>
      </c>
      <c r="E16" s="49" t="s">
        <v>881</v>
      </c>
      <c r="F16" s="48">
        <v>1</v>
      </c>
      <c r="G16" s="48">
        <v>5</v>
      </c>
      <c r="H16" s="48">
        <v>40</v>
      </c>
      <c r="I16" s="48"/>
      <c r="J16" s="48"/>
      <c r="K16" s="48">
        <v>1.05</v>
      </c>
      <c r="L16" s="49" t="s">
        <v>330</v>
      </c>
      <c r="M16" s="48">
        <f>0.00484*(H16+100)/100*(I16+100)/100*(J16+100)/100</f>
        <v>6.7759999999999999E-3</v>
      </c>
      <c r="N16" s="48">
        <f>F16*M16</f>
        <v>6.7759999999999999E-3</v>
      </c>
      <c r="O16" s="49" t="s">
        <v>790</v>
      </c>
      <c r="P16" s="49" t="s">
        <v>50</v>
      </c>
      <c r="Q16" s="1" t="s">
        <v>82</v>
      </c>
      <c r="R16" s="1" t="s">
        <v>331</v>
      </c>
      <c r="S16">
        <v>4.8399999999999997E-3</v>
      </c>
      <c r="T16" s="1" t="s">
        <v>351</v>
      </c>
      <c r="X16">
        <f>N16</f>
        <v>6.7759999999999999E-3</v>
      </c>
    </row>
    <row r="17" spans="1:26" ht="30" customHeight="1">
      <c r="A17" s="49" t="s">
        <v>50</v>
      </c>
      <c r="B17" s="49" t="s">
        <v>50</v>
      </c>
      <c r="C17" s="49" t="s">
        <v>50</v>
      </c>
      <c r="D17" s="49" t="s">
        <v>50</v>
      </c>
      <c r="E17" s="49" t="s">
        <v>50</v>
      </c>
      <c r="F17" s="48"/>
      <c r="G17" s="48"/>
      <c r="H17" s="48"/>
      <c r="I17" s="48"/>
      <c r="J17" s="48"/>
      <c r="K17" s="48"/>
      <c r="L17" s="49" t="s">
        <v>354</v>
      </c>
      <c r="M17" s="48">
        <f>0.00484*(H16+100)/100*(I16+100)/100*(J16+100)/100</f>
        <v>6.7759999999999999E-3</v>
      </c>
      <c r="N17" s="48">
        <f>F16*M17</f>
        <v>6.7759999999999999E-3</v>
      </c>
      <c r="O17" s="49" t="s">
        <v>797</v>
      </c>
      <c r="P17" s="49" t="s">
        <v>50</v>
      </c>
      <c r="Q17" s="1" t="s">
        <v>82</v>
      </c>
      <c r="R17" s="1" t="s">
        <v>355</v>
      </c>
      <c r="S17">
        <v>4.8399999999999997E-3</v>
      </c>
      <c r="T17" s="1" t="s">
        <v>351</v>
      </c>
      <c r="Z17">
        <f>N17</f>
        <v>6.7759999999999999E-3</v>
      </c>
    </row>
    <row r="18" spans="1:26" ht="30" customHeight="1">
      <c r="A18" s="49" t="s">
        <v>331</v>
      </c>
      <c r="B18" s="49" t="s">
        <v>330</v>
      </c>
      <c r="C18" s="49" t="s">
        <v>314</v>
      </c>
      <c r="D18" s="49" t="s">
        <v>315</v>
      </c>
      <c r="E18" s="49" t="s">
        <v>50</v>
      </c>
      <c r="F18" s="48">
        <f>SUM(X16:X17)</f>
        <v>6.7759999999999999E-3</v>
      </c>
      <c r="G18" s="48"/>
      <c r="H18" s="48"/>
      <c r="I18" s="48"/>
      <c r="J18" s="48"/>
      <c r="K18" s="157">
        <f>TRUNC(ROUNDDOWN(F18,공량설정_일위대가!C10+1)*공량설정_일위대가!B9/100, 공량설정_일위대가!C10)</f>
        <v>6.7759999999999999E-3</v>
      </c>
      <c r="L18" s="49" t="s">
        <v>50</v>
      </c>
      <c r="M18" s="48"/>
      <c r="N18" s="48"/>
      <c r="O18" s="48" t="s">
        <v>790</v>
      </c>
      <c r="P18" s="49" t="s">
        <v>50</v>
      </c>
      <c r="Q18" s="1" t="s">
        <v>82</v>
      </c>
      <c r="R18" s="1" t="s">
        <v>50</v>
      </c>
      <c r="T18" s="1" t="s">
        <v>353</v>
      </c>
    </row>
    <row r="19" spans="1:26" ht="30" customHeight="1">
      <c r="A19" s="49" t="s">
        <v>355</v>
      </c>
      <c r="B19" s="49" t="s">
        <v>354</v>
      </c>
      <c r="C19" s="49" t="s">
        <v>314</v>
      </c>
      <c r="D19" s="49" t="s">
        <v>315</v>
      </c>
      <c r="E19" s="49" t="s">
        <v>50</v>
      </c>
      <c r="F19" s="48">
        <f>SUM(Z16:Z17)</f>
        <v>6.7759999999999999E-3</v>
      </c>
      <c r="G19" s="48"/>
      <c r="H19" s="48"/>
      <c r="I19" s="48"/>
      <c r="J19" s="48"/>
      <c r="K19" s="157">
        <f>TRUNC(ROUNDDOWN(F19,공량설정_일위대가!C11+1)*공량설정_일위대가!B9/100, 공량설정_일위대가!C11)</f>
        <v>6.7759999999999999E-3</v>
      </c>
      <c r="L19" s="49" t="s">
        <v>50</v>
      </c>
      <c r="M19" s="48"/>
      <c r="N19" s="48"/>
      <c r="O19" s="48" t="s">
        <v>797</v>
      </c>
      <c r="P19" s="49" t="s">
        <v>50</v>
      </c>
      <c r="Q19" s="1" t="s">
        <v>82</v>
      </c>
      <c r="R19" s="1" t="s">
        <v>50</v>
      </c>
      <c r="T19" s="1" t="s">
        <v>356</v>
      </c>
    </row>
    <row r="20" spans="1:26" ht="30" customHeight="1">
      <c r="A20" s="48"/>
      <c r="B20" s="218" t="s">
        <v>1066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</row>
    <row r="21" spans="1:26" ht="30" customHeight="1">
      <c r="A21" s="49" t="s">
        <v>360</v>
      </c>
      <c r="B21" s="49" t="s">
        <v>359</v>
      </c>
      <c r="C21" s="49" t="s">
        <v>1065</v>
      </c>
      <c r="D21" s="49" t="s">
        <v>86</v>
      </c>
      <c r="E21" s="49" t="s">
        <v>882</v>
      </c>
      <c r="F21" s="48">
        <v>1</v>
      </c>
      <c r="G21" s="48">
        <v>0</v>
      </c>
      <c r="H21" s="48"/>
      <c r="I21" s="48"/>
      <c r="J21" s="48"/>
      <c r="K21" s="48">
        <v>1</v>
      </c>
      <c r="L21" s="49" t="s">
        <v>313</v>
      </c>
      <c r="M21" s="48">
        <f>1.02*(H21+100)/100*(I21+100)/100*(J21+100)/100</f>
        <v>1.02</v>
      </c>
      <c r="N21" s="48">
        <f>F21*M21</f>
        <v>1.02</v>
      </c>
      <c r="O21" s="49" t="s">
        <v>796</v>
      </c>
      <c r="P21" s="49" t="s">
        <v>50</v>
      </c>
      <c r="Q21" s="1" t="s">
        <v>88</v>
      </c>
      <c r="R21" s="1" t="s">
        <v>316</v>
      </c>
      <c r="S21">
        <v>1.23</v>
      </c>
      <c r="T21" s="1" t="s">
        <v>361</v>
      </c>
      <c r="V21">
        <f>N21</f>
        <v>1.02</v>
      </c>
    </row>
    <row r="22" spans="1:26" ht="30" customHeight="1">
      <c r="A22" s="49" t="s">
        <v>316</v>
      </c>
      <c r="B22" s="49" t="s">
        <v>313</v>
      </c>
      <c r="C22" s="49" t="s">
        <v>314</v>
      </c>
      <c r="D22" s="49" t="s">
        <v>315</v>
      </c>
      <c r="E22" s="49" t="s">
        <v>50</v>
      </c>
      <c r="F22" s="48">
        <f>SUM(V21:V21)</f>
        <v>1.02</v>
      </c>
      <c r="G22" s="48"/>
      <c r="H22" s="48"/>
      <c r="I22" s="48"/>
      <c r="J22" s="48"/>
      <c r="K22" s="48">
        <f>TRUNC(ROUNDDOWN(F22,공량설정_일위대가!C13+1)*공량설정_일위대가!B12/100, 공량설정_일위대가!C13)</f>
        <v>1.02</v>
      </c>
      <c r="L22" s="49" t="s">
        <v>50</v>
      </c>
      <c r="M22" s="48"/>
      <c r="N22" s="48"/>
      <c r="O22" s="48" t="s">
        <v>796</v>
      </c>
      <c r="P22" s="49" t="s">
        <v>50</v>
      </c>
      <c r="Q22" s="1" t="s">
        <v>88</v>
      </c>
      <c r="R22" s="1" t="s">
        <v>50</v>
      </c>
      <c r="T22" s="1" t="s">
        <v>362</v>
      </c>
    </row>
    <row r="23" spans="1:26" ht="30" customHeight="1">
      <c r="A23" s="48"/>
      <c r="B23" s="218" t="s">
        <v>883</v>
      </c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</row>
    <row r="24" spans="1:26" ht="30" customHeight="1">
      <c r="A24" s="49" t="s">
        <v>373</v>
      </c>
      <c r="B24" s="49" t="s">
        <v>371</v>
      </c>
      <c r="C24" s="49" t="s">
        <v>91</v>
      </c>
      <c r="D24" s="49" t="s">
        <v>372</v>
      </c>
      <c r="E24" s="49" t="s">
        <v>50</v>
      </c>
      <c r="F24" s="48">
        <v>1</v>
      </c>
      <c r="G24" s="48">
        <v>0</v>
      </c>
      <c r="H24" s="48"/>
      <c r="I24" s="48"/>
      <c r="J24" s="48"/>
      <c r="K24" s="48">
        <v>1</v>
      </c>
      <c r="L24" s="49" t="s">
        <v>330</v>
      </c>
      <c r="M24" s="48">
        <f>0.19*(H24+100)/100*(I24+100)/100*(J24+100)/100</f>
        <v>0.19</v>
      </c>
      <c r="N24" s="48">
        <f>F24*M24</f>
        <v>0.19</v>
      </c>
      <c r="O24" s="49" t="s">
        <v>790</v>
      </c>
      <c r="P24" s="49" t="s">
        <v>50</v>
      </c>
      <c r="Q24" s="1" t="s">
        <v>94</v>
      </c>
      <c r="R24" s="1" t="s">
        <v>331</v>
      </c>
      <c r="S24">
        <v>0.19</v>
      </c>
      <c r="T24" s="1" t="s">
        <v>374</v>
      </c>
      <c r="X24">
        <f>N24</f>
        <v>0.19</v>
      </c>
    </row>
    <row r="25" spans="1:26" ht="30" customHeight="1">
      <c r="A25" s="49" t="s">
        <v>50</v>
      </c>
      <c r="B25" s="49" t="s">
        <v>50</v>
      </c>
      <c r="C25" s="49" t="s">
        <v>50</v>
      </c>
      <c r="D25" s="49" t="s">
        <v>50</v>
      </c>
      <c r="E25" s="49" t="s">
        <v>50</v>
      </c>
      <c r="F25" s="48"/>
      <c r="G25" s="48"/>
      <c r="H25" s="48"/>
      <c r="I25" s="48"/>
      <c r="J25" s="48"/>
      <c r="K25" s="48"/>
      <c r="L25" s="49" t="s">
        <v>313</v>
      </c>
      <c r="M25" s="48">
        <f>0.08*(H24+100)/100*(I24+100)/100*(J24+100)/100</f>
        <v>0.08</v>
      </c>
      <c r="N25" s="48">
        <f>F24*M25</f>
        <v>0.08</v>
      </c>
      <c r="O25" s="49" t="s">
        <v>796</v>
      </c>
      <c r="P25" s="49" t="s">
        <v>50</v>
      </c>
      <c r="Q25" s="1" t="s">
        <v>94</v>
      </c>
      <c r="R25" s="1" t="s">
        <v>316</v>
      </c>
      <c r="S25">
        <v>0.08</v>
      </c>
      <c r="T25" s="1" t="s">
        <v>374</v>
      </c>
      <c r="V25">
        <f>N25</f>
        <v>0.08</v>
      </c>
    </row>
    <row r="26" spans="1:26" ht="30" customHeight="1">
      <c r="A26" s="49" t="s">
        <v>331</v>
      </c>
      <c r="B26" s="49" t="s">
        <v>330</v>
      </c>
      <c r="C26" s="49" t="s">
        <v>314</v>
      </c>
      <c r="D26" s="49" t="s">
        <v>315</v>
      </c>
      <c r="E26" s="49" t="s">
        <v>50</v>
      </c>
      <c r="F26" s="48">
        <f>SUM(X24:X25)</f>
        <v>0.19</v>
      </c>
      <c r="G26" s="48"/>
      <c r="H26" s="48"/>
      <c r="I26" s="48"/>
      <c r="J26" s="48"/>
      <c r="K26" s="48">
        <f>TRUNC(ROUNDDOWN(F26,공량설정_일위대가!C16+1)*공량설정_일위대가!B14/100, 공량설정_일위대가!C16)</f>
        <v>0.19</v>
      </c>
      <c r="L26" s="49" t="s">
        <v>50</v>
      </c>
      <c r="M26" s="48"/>
      <c r="N26" s="48"/>
      <c r="O26" s="48" t="s">
        <v>790</v>
      </c>
      <c r="P26" s="49" t="s">
        <v>50</v>
      </c>
      <c r="Q26" s="1" t="s">
        <v>94</v>
      </c>
      <c r="R26" s="1" t="s">
        <v>50</v>
      </c>
      <c r="T26" s="1" t="s">
        <v>376</v>
      </c>
    </row>
    <row r="27" spans="1:26" ht="30" customHeight="1">
      <c r="A27" s="49" t="s">
        <v>316</v>
      </c>
      <c r="B27" s="49" t="s">
        <v>313</v>
      </c>
      <c r="C27" s="49" t="s">
        <v>314</v>
      </c>
      <c r="D27" s="49" t="s">
        <v>315</v>
      </c>
      <c r="E27" s="49" t="s">
        <v>50</v>
      </c>
      <c r="F27" s="48">
        <f>SUM(V24:V25)</f>
        <v>0.08</v>
      </c>
      <c r="G27" s="48"/>
      <c r="H27" s="48"/>
      <c r="I27" s="48"/>
      <c r="J27" s="48"/>
      <c r="K27" s="48">
        <f>TRUNC(ROUNDDOWN(F27,공량설정_일위대가!C15+1)*공량설정_일위대가!B14/100, 공량설정_일위대가!C15)</f>
        <v>0.08</v>
      </c>
      <c r="L27" s="49" t="s">
        <v>50</v>
      </c>
      <c r="M27" s="48"/>
      <c r="N27" s="48"/>
      <c r="O27" s="48" t="s">
        <v>796</v>
      </c>
      <c r="P27" s="49" t="s">
        <v>50</v>
      </c>
      <c r="Q27" s="1" t="s">
        <v>94</v>
      </c>
      <c r="R27" s="1" t="s">
        <v>50</v>
      </c>
      <c r="T27" s="1" t="s">
        <v>375</v>
      </c>
    </row>
    <row r="28" spans="1:26" ht="30" customHeight="1">
      <c r="A28" s="48"/>
      <c r="B28" s="218" t="s">
        <v>884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</row>
    <row r="29" spans="1:26" ht="30" customHeight="1">
      <c r="A29" s="49" t="s">
        <v>399</v>
      </c>
      <c r="B29" s="49" t="s">
        <v>396</v>
      </c>
      <c r="C29" s="49" t="s">
        <v>397</v>
      </c>
      <c r="D29" s="49" t="s">
        <v>66</v>
      </c>
      <c r="E29" s="49" t="s">
        <v>885</v>
      </c>
      <c r="F29" s="48">
        <v>1</v>
      </c>
      <c r="G29" s="48">
        <v>0</v>
      </c>
      <c r="H29" s="48"/>
      <c r="I29" s="48"/>
      <c r="J29" s="48"/>
      <c r="K29" s="48">
        <v>1</v>
      </c>
      <c r="L29" s="49" t="s">
        <v>330</v>
      </c>
      <c r="M29" s="48">
        <f>0.2*(H29+100)/100*(I29+100)/100*(J29+100)/100</f>
        <v>0.2</v>
      </c>
      <c r="N29" s="48">
        <f>F29*M29</f>
        <v>0.2</v>
      </c>
      <c r="O29" s="49" t="s">
        <v>790</v>
      </c>
      <c r="P29" s="49" t="s">
        <v>398</v>
      </c>
      <c r="Q29" s="1" t="s">
        <v>105</v>
      </c>
      <c r="R29" s="1" t="s">
        <v>331</v>
      </c>
      <c r="S29">
        <v>0.2</v>
      </c>
      <c r="T29" s="1" t="s">
        <v>400</v>
      </c>
      <c r="X29">
        <f>N29</f>
        <v>0.2</v>
      </c>
    </row>
    <row r="30" spans="1:26" ht="30" customHeight="1">
      <c r="A30" s="49" t="s">
        <v>50</v>
      </c>
      <c r="B30" s="49" t="s">
        <v>50</v>
      </c>
      <c r="C30" s="49" t="s">
        <v>50</v>
      </c>
      <c r="D30" s="49" t="s">
        <v>50</v>
      </c>
      <c r="E30" s="49" t="s">
        <v>50</v>
      </c>
      <c r="F30" s="48"/>
      <c r="G30" s="48"/>
      <c r="H30" s="48"/>
      <c r="I30" s="48"/>
      <c r="J30" s="48"/>
      <c r="K30" s="48"/>
      <c r="L30" s="49" t="s">
        <v>313</v>
      </c>
      <c r="M30" s="48">
        <f>0.24*(H29+100)/100*(I29+100)/100*(J29+100)/100</f>
        <v>0.24</v>
      </c>
      <c r="N30" s="48">
        <f>F29*M30</f>
        <v>0.24</v>
      </c>
      <c r="O30" s="49" t="s">
        <v>796</v>
      </c>
      <c r="P30" s="49" t="s">
        <v>50</v>
      </c>
      <c r="Q30" s="1" t="s">
        <v>105</v>
      </c>
      <c r="R30" s="1" t="s">
        <v>316</v>
      </c>
      <c r="S30">
        <v>0.24</v>
      </c>
      <c r="T30" s="1" t="s">
        <v>400</v>
      </c>
      <c r="V30">
        <f>N30</f>
        <v>0.24</v>
      </c>
    </row>
    <row r="31" spans="1:26" ht="30" customHeight="1">
      <c r="A31" s="49" t="s">
        <v>331</v>
      </c>
      <c r="B31" s="49" t="s">
        <v>330</v>
      </c>
      <c r="C31" s="49" t="s">
        <v>314</v>
      </c>
      <c r="D31" s="49" t="s">
        <v>315</v>
      </c>
      <c r="E31" s="49" t="s">
        <v>50</v>
      </c>
      <c r="F31" s="48">
        <f>SUM(X29:X30)</f>
        <v>0.2</v>
      </c>
      <c r="G31" s="48"/>
      <c r="H31" s="48"/>
      <c r="I31" s="48"/>
      <c r="J31" s="48"/>
      <c r="K31" s="48">
        <f>TRUNC(ROUNDDOWN(F31,공량설정_일위대가!C20+1)*공량설정_일위대가!B19/100, 공량설정_일위대가!C20)</f>
        <v>0.2</v>
      </c>
      <c r="L31" s="49" t="s">
        <v>50</v>
      </c>
      <c r="M31" s="48"/>
      <c r="N31" s="48"/>
      <c r="O31" s="48" t="s">
        <v>790</v>
      </c>
      <c r="P31" s="49" t="s">
        <v>50</v>
      </c>
      <c r="Q31" s="1" t="s">
        <v>105</v>
      </c>
      <c r="R31" s="1" t="s">
        <v>50</v>
      </c>
      <c r="T31" s="1" t="s">
        <v>401</v>
      </c>
    </row>
    <row r="32" spans="1:26" ht="30" customHeight="1">
      <c r="A32" s="49" t="s">
        <v>316</v>
      </c>
      <c r="B32" s="49" t="s">
        <v>313</v>
      </c>
      <c r="C32" s="49" t="s">
        <v>314</v>
      </c>
      <c r="D32" s="49" t="s">
        <v>315</v>
      </c>
      <c r="E32" s="49" t="s">
        <v>50</v>
      </c>
      <c r="F32" s="48">
        <f>SUM(V29:V30)</f>
        <v>0.24</v>
      </c>
      <c r="G32" s="48"/>
      <c r="H32" s="48"/>
      <c r="I32" s="48"/>
      <c r="J32" s="48"/>
      <c r="K32" s="48">
        <f>TRUNC(ROUNDDOWN(F32,공량설정_일위대가!C21+1)*공량설정_일위대가!B19/100, 공량설정_일위대가!C21)</f>
        <v>0.24</v>
      </c>
      <c r="L32" s="49" t="s">
        <v>50</v>
      </c>
      <c r="M32" s="48"/>
      <c r="N32" s="48"/>
      <c r="O32" s="48" t="s">
        <v>796</v>
      </c>
      <c r="P32" s="49" t="s">
        <v>50</v>
      </c>
      <c r="Q32" s="1" t="s">
        <v>105</v>
      </c>
      <c r="R32" s="1" t="s">
        <v>50</v>
      </c>
      <c r="T32" s="1" t="s">
        <v>402</v>
      </c>
    </row>
    <row r="33" spans="1:29" ht="30" customHeight="1">
      <c r="A33" s="48"/>
      <c r="B33" s="218" t="s">
        <v>886</v>
      </c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</row>
    <row r="34" spans="1:29" ht="30" customHeight="1">
      <c r="A34" s="49" t="s">
        <v>409</v>
      </c>
      <c r="B34" s="49" t="s">
        <v>408</v>
      </c>
      <c r="C34" s="49" t="s">
        <v>108</v>
      </c>
      <c r="D34" s="49" t="s">
        <v>372</v>
      </c>
      <c r="E34" s="49" t="s">
        <v>405</v>
      </c>
      <c r="F34" s="48">
        <v>1</v>
      </c>
      <c r="G34" s="48">
        <v>0</v>
      </c>
      <c r="H34" s="48"/>
      <c r="I34" s="48"/>
      <c r="J34" s="48"/>
      <c r="K34" s="48">
        <v>1</v>
      </c>
      <c r="L34" s="49" t="s">
        <v>415</v>
      </c>
      <c r="M34" s="48">
        <f>0.28*(H34+100)/100*(I34+100)/100*(J34+100)/100</f>
        <v>0.28000000000000003</v>
      </c>
      <c r="N34" s="48">
        <f>F34*M34</f>
        <v>0.28000000000000003</v>
      </c>
      <c r="O34" s="49" t="s">
        <v>788</v>
      </c>
      <c r="P34" s="49" t="s">
        <v>50</v>
      </c>
      <c r="Q34" s="1" t="s">
        <v>110</v>
      </c>
      <c r="R34" s="1" t="s">
        <v>416</v>
      </c>
      <c r="S34">
        <v>0.28000000000000003</v>
      </c>
      <c r="T34" s="1" t="s">
        <v>410</v>
      </c>
      <c r="AA34">
        <f>N34</f>
        <v>0.28000000000000003</v>
      </c>
    </row>
    <row r="35" spans="1:29" ht="30" customHeight="1">
      <c r="A35" s="49" t="s">
        <v>50</v>
      </c>
      <c r="B35" s="49" t="s">
        <v>50</v>
      </c>
      <c r="C35" s="49" t="s">
        <v>50</v>
      </c>
      <c r="D35" s="49" t="s">
        <v>50</v>
      </c>
      <c r="E35" s="49" t="s">
        <v>50</v>
      </c>
      <c r="F35" s="48"/>
      <c r="G35" s="48"/>
      <c r="H35" s="48"/>
      <c r="I35" s="48"/>
      <c r="J35" s="48"/>
      <c r="K35" s="48"/>
      <c r="L35" s="49" t="s">
        <v>418</v>
      </c>
      <c r="M35" s="48">
        <f>1.33*(H34+100)/100*(I34+100)/100*(J34+100)/100</f>
        <v>1.33</v>
      </c>
      <c r="N35" s="48">
        <f>F34*M35</f>
        <v>1.33</v>
      </c>
      <c r="O35" s="49" t="s">
        <v>791</v>
      </c>
      <c r="P35" s="49" t="s">
        <v>50</v>
      </c>
      <c r="Q35" s="1" t="s">
        <v>110</v>
      </c>
      <c r="R35" s="1" t="s">
        <v>419</v>
      </c>
      <c r="S35">
        <v>1.33</v>
      </c>
      <c r="T35" s="1" t="s">
        <v>410</v>
      </c>
      <c r="AB35">
        <f>N35</f>
        <v>1.33</v>
      </c>
    </row>
    <row r="36" spans="1:29" ht="30" customHeight="1">
      <c r="A36" s="49" t="s">
        <v>50</v>
      </c>
      <c r="B36" s="49" t="s">
        <v>50</v>
      </c>
      <c r="C36" s="49" t="s">
        <v>50</v>
      </c>
      <c r="D36" s="49" t="s">
        <v>50</v>
      </c>
      <c r="E36" s="49" t="s">
        <v>50</v>
      </c>
      <c r="F36" s="48"/>
      <c r="G36" s="48"/>
      <c r="H36" s="48"/>
      <c r="I36" s="48"/>
      <c r="J36" s="48"/>
      <c r="K36" s="48"/>
      <c r="L36" s="49" t="s">
        <v>421</v>
      </c>
      <c r="M36" s="48">
        <f>0.03*(H34+100)/100*(I34+100)/100*(J34+100)/100</f>
        <v>0.03</v>
      </c>
      <c r="N36" s="48">
        <f>F34*M36</f>
        <v>0.03</v>
      </c>
      <c r="O36" s="49" t="s">
        <v>792</v>
      </c>
      <c r="P36" s="49" t="s">
        <v>50</v>
      </c>
      <c r="Q36" s="1" t="s">
        <v>110</v>
      </c>
      <c r="R36" s="1" t="s">
        <v>422</v>
      </c>
      <c r="S36">
        <v>0.03</v>
      </c>
      <c r="T36" s="1" t="s">
        <v>410</v>
      </c>
      <c r="AC36">
        <f>N36</f>
        <v>0.03</v>
      </c>
    </row>
    <row r="37" spans="1:29" ht="30" customHeight="1">
      <c r="A37" s="49" t="s">
        <v>416</v>
      </c>
      <c r="B37" s="49" t="s">
        <v>415</v>
      </c>
      <c r="C37" s="49" t="s">
        <v>314</v>
      </c>
      <c r="D37" s="49" t="s">
        <v>315</v>
      </c>
      <c r="E37" s="49" t="s">
        <v>50</v>
      </c>
      <c r="F37" s="48">
        <f>SUM(AA34:AA36)</f>
        <v>0.28000000000000003</v>
      </c>
      <c r="G37" s="48"/>
      <c r="H37" s="48"/>
      <c r="I37" s="48"/>
      <c r="J37" s="48"/>
      <c r="K37" s="48">
        <f>TRUNC(ROUNDDOWN(F37,공량설정_일위대가!C23+1)*공량설정_일위대가!B22/100, 공량설정_일위대가!C23)</f>
        <v>0.28000000000000003</v>
      </c>
      <c r="L37" s="49" t="s">
        <v>50</v>
      </c>
      <c r="M37" s="48"/>
      <c r="N37" s="48"/>
      <c r="O37" s="48" t="s">
        <v>788</v>
      </c>
      <c r="P37" s="49" t="s">
        <v>50</v>
      </c>
      <c r="Q37" s="1" t="s">
        <v>110</v>
      </c>
      <c r="R37" s="1" t="s">
        <v>50</v>
      </c>
      <c r="T37" s="1" t="s">
        <v>417</v>
      </c>
    </row>
    <row r="38" spans="1:29" ht="30" customHeight="1">
      <c r="A38" s="49" t="s">
        <v>419</v>
      </c>
      <c r="B38" s="49" t="s">
        <v>418</v>
      </c>
      <c r="C38" s="49" t="s">
        <v>314</v>
      </c>
      <c r="D38" s="49" t="s">
        <v>315</v>
      </c>
      <c r="E38" s="49" t="s">
        <v>50</v>
      </c>
      <c r="F38" s="48">
        <f>SUM(AB34:AB36)</f>
        <v>1.33</v>
      </c>
      <c r="G38" s="48"/>
      <c r="H38" s="48"/>
      <c r="I38" s="48"/>
      <c r="J38" s="48"/>
      <c r="K38" s="48">
        <f>TRUNC(ROUNDDOWN(F38,공량설정_일위대가!C24+1)*공량설정_일위대가!B22/100, 공량설정_일위대가!C24)</f>
        <v>1.33</v>
      </c>
      <c r="L38" s="49" t="s">
        <v>50</v>
      </c>
      <c r="M38" s="48"/>
      <c r="N38" s="48"/>
      <c r="O38" s="48" t="s">
        <v>791</v>
      </c>
      <c r="P38" s="49" t="s">
        <v>50</v>
      </c>
      <c r="Q38" s="1" t="s">
        <v>110</v>
      </c>
      <c r="R38" s="1" t="s">
        <v>50</v>
      </c>
      <c r="T38" s="1" t="s">
        <v>420</v>
      </c>
    </row>
    <row r="39" spans="1:29" ht="30" customHeight="1">
      <c r="A39" s="49" t="s">
        <v>422</v>
      </c>
      <c r="B39" s="49" t="s">
        <v>421</v>
      </c>
      <c r="C39" s="49" t="s">
        <v>314</v>
      </c>
      <c r="D39" s="49" t="s">
        <v>315</v>
      </c>
      <c r="E39" s="49" t="s">
        <v>50</v>
      </c>
      <c r="F39" s="48">
        <f>SUM(AC34:AC36)</f>
        <v>0.03</v>
      </c>
      <c r="G39" s="48"/>
      <c r="H39" s="48"/>
      <c r="I39" s="48"/>
      <c r="J39" s="48"/>
      <c r="K39" s="48">
        <f>TRUNC(ROUNDDOWN(F39,공량설정_일위대가!C25+1)*공량설정_일위대가!B22/100, 공량설정_일위대가!C25)</f>
        <v>0.03</v>
      </c>
      <c r="L39" s="49" t="s">
        <v>50</v>
      </c>
      <c r="M39" s="48"/>
      <c r="N39" s="48"/>
      <c r="O39" s="48" t="s">
        <v>792</v>
      </c>
      <c r="P39" s="49" t="s">
        <v>50</v>
      </c>
      <c r="Q39" s="1" t="s">
        <v>110</v>
      </c>
      <c r="R39" s="1" t="s">
        <v>50</v>
      </c>
      <c r="T39" s="1" t="s">
        <v>423</v>
      </c>
    </row>
    <row r="40" spans="1:29" ht="30" customHeight="1">
      <c r="A40" s="48"/>
      <c r="B40" s="218" t="s">
        <v>887</v>
      </c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</row>
    <row r="41" spans="1:29" ht="30" customHeight="1">
      <c r="A41" s="49" t="s">
        <v>427</v>
      </c>
      <c r="B41" s="49" t="s">
        <v>123</v>
      </c>
      <c r="C41" s="49" t="s">
        <v>50</v>
      </c>
      <c r="D41" s="49" t="s">
        <v>124</v>
      </c>
      <c r="E41" s="49" t="s">
        <v>426</v>
      </c>
      <c r="F41" s="48">
        <v>1</v>
      </c>
      <c r="G41" s="48">
        <v>0</v>
      </c>
      <c r="H41" s="48"/>
      <c r="I41" s="48"/>
      <c r="J41" s="48"/>
      <c r="K41" s="48">
        <v>1</v>
      </c>
      <c r="L41" s="49" t="s">
        <v>330</v>
      </c>
      <c r="M41" s="48">
        <f>0.0066*(H41+100)/100*(I41+100)/100*(J41+100)/100</f>
        <v>6.6E-3</v>
      </c>
      <c r="N41" s="48">
        <f>F41*M41</f>
        <v>6.6E-3</v>
      </c>
      <c r="O41" s="49" t="s">
        <v>790</v>
      </c>
      <c r="P41" s="49" t="s">
        <v>398</v>
      </c>
      <c r="Q41" s="1" t="s">
        <v>126</v>
      </c>
      <c r="R41" s="1" t="s">
        <v>331</v>
      </c>
      <c r="S41">
        <v>6.6E-3</v>
      </c>
      <c r="T41" s="1" t="s">
        <v>428</v>
      </c>
      <c r="X41">
        <f>N41</f>
        <v>6.6E-3</v>
      </c>
    </row>
    <row r="42" spans="1:29" ht="30" customHeight="1">
      <c r="A42" s="49" t="s">
        <v>50</v>
      </c>
      <c r="B42" s="49" t="s">
        <v>50</v>
      </c>
      <c r="C42" s="49" t="s">
        <v>50</v>
      </c>
      <c r="D42" s="49" t="s">
        <v>50</v>
      </c>
      <c r="E42" s="49" t="s">
        <v>50</v>
      </c>
      <c r="F42" s="48"/>
      <c r="G42" s="48"/>
      <c r="H42" s="48"/>
      <c r="I42" s="48"/>
      <c r="J42" s="48"/>
      <c r="K42" s="48"/>
      <c r="L42" s="49" t="s">
        <v>418</v>
      </c>
      <c r="M42" s="48">
        <f>0.0033*(H41+100)/100*(I41+100)/100*(J41+100)/100</f>
        <v>3.3E-3</v>
      </c>
      <c r="N42" s="48">
        <f>F41*M42</f>
        <v>3.3E-3</v>
      </c>
      <c r="O42" s="49" t="s">
        <v>791</v>
      </c>
      <c r="P42" s="49" t="s">
        <v>50</v>
      </c>
      <c r="Q42" s="1" t="s">
        <v>126</v>
      </c>
      <c r="R42" s="1" t="s">
        <v>419</v>
      </c>
      <c r="S42">
        <v>3.3E-3</v>
      </c>
      <c r="T42" s="1" t="s">
        <v>428</v>
      </c>
      <c r="AB42">
        <f>N42</f>
        <v>3.3E-3</v>
      </c>
    </row>
    <row r="43" spans="1:29" ht="30" customHeight="1">
      <c r="A43" s="49" t="s">
        <v>331</v>
      </c>
      <c r="B43" s="49" t="s">
        <v>330</v>
      </c>
      <c r="C43" s="49" t="s">
        <v>314</v>
      </c>
      <c r="D43" s="49" t="s">
        <v>315</v>
      </c>
      <c r="E43" s="49" t="s">
        <v>50</v>
      </c>
      <c r="F43" s="48">
        <f>SUM(X41:X42)</f>
        <v>6.6E-3</v>
      </c>
      <c r="G43" s="48"/>
      <c r="H43" s="48"/>
      <c r="I43" s="48"/>
      <c r="J43" s="48"/>
      <c r="K43" s="48">
        <f>TRUNC(ROUNDDOWN(F43,공량설정_일위대가!C27+1)*공량설정_일위대가!B26/100, 공량설정_일위대가!C27)</f>
        <v>6.0000000000000001E-3</v>
      </c>
      <c r="L43" s="49" t="s">
        <v>50</v>
      </c>
      <c r="M43" s="48"/>
      <c r="N43" s="48"/>
      <c r="O43" s="48" t="s">
        <v>790</v>
      </c>
      <c r="P43" s="49" t="s">
        <v>50</v>
      </c>
      <c r="Q43" s="1" t="s">
        <v>126</v>
      </c>
      <c r="R43" s="1" t="s">
        <v>50</v>
      </c>
      <c r="T43" s="1" t="s">
        <v>429</v>
      </c>
    </row>
    <row r="44" spans="1:29" ht="30" customHeight="1">
      <c r="A44" s="49" t="s">
        <v>419</v>
      </c>
      <c r="B44" s="49" t="s">
        <v>418</v>
      </c>
      <c r="C44" s="49" t="s">
        <v>314</v>
      </c>
      <c r="D44" s="49" t="s">
        <v>315</v>
      </c>
      <c r="E44" s="49" t="s">
        <v>50</v>
      </c>
      <c r="F44" s="48">
        <f>SUM(AB41:AB42)</f>
        <v>3.3E-3</v>
      </c>
      <c r="G44" s="48"/>
      <c r="H44" s="48"/>
      <c r="I44" s="48"/>
      <c r="J44" s="48"/>
      <c r="K44" s="48">
        <f>TRUNC(ROUNDDOWN(F44,공량설정_일위대가!C28+1)*공량설정_일위대가!B26/100, 공량설정_일위대가!C28)</f>
        <v>3.0000000000000001E-3</v>
      </c>
      <c r="L44" s="49" t="s">
        <v>50</v>
      </c>
      <c r="M44" s="48"/>
      <c r="N44" s="48"/>
      <c r="O44" s="48" t="s">
        <v>791</v>
      </c>
      <c r="P44" s="49" t="s">
        <v>50</v>
      </c>
      <c r="Q44" s="1" t="s">
        <v>126</v>
      </c>
      <c r="R44" s="1" t="s">
        <v>50</v>
      </c>
      <c r="T44" s="1" t="s">
        <v>430</v>
      </c>
    </row>
    <row r="45" spans="1:29" ht="30" customHeight="1">
      <c r="A45" s="48"/>
      <c r="B45" s="218" t="s">
        <v>888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</row>
    <row r="46" spans="1:29" ht="30" customHeight="1">
      <c r="A46" s="49" t="s">
        <v>436</v>
      </c>
      <c r="B46" s="49" t="s">
        <v>433</v>
      </c>
      <c r="C46" s="49" t="s">
        <v>434</v>
      </c>
      <c r="D46" s="49" t="s">
        <v>124</v>
      </c>
      <c r="E46" s="49" t="s">
        <v>426</v>
      </c>
      <c r="F46" s="48">
        <v>0.01</v>
      </c>
      <c r="G46" s="48">
        <v>0</v>
      </c>
      <c r="H46" s="48"/>
      <c r="I46" s="48"/>
      <c r="J46" s="48"/>
      <c r="K46" s="48">
        <v>0.01</v>
      </c>
      <c r="L46" s="49" t="s">
        <v>330</v>
      </c>
      <c r="M46" s="48">
        <f>1.33*(H46+100)/100*(I46+100)/100*(J46+100)/100</f>
        <v>1.33</v>
      </c>
      <c r="N46" s="48">
        <f>F46*M46</f>
        <v>1.3300000000000001E-2</v>
      </c>
      <c r="O46" s="49" t="s">
        <v>790</v>
      </c>
      <c r="P46" s="49" t="s">
        <v>435</v>
      </c>
      <c r="Q46" s="1" t="s">
        <v>131</v>
      </c>
      <c r="R46" s="1" t="s">
        <v>331</v>
      </c>
      <c r="S46">
        <v>1.33</v>
      </c>
      <c r="T46" s="1" t="s">
        <v>437</v>
      </c>
      <c r="X46">
        <f>N46</f>
        <v>1.3300000000000001E-2</v>
      </c>
    </row>
    <row r="47" spans="1:29" ht="30" customHeight="1">
      <c r="A47" s="49" t="s">
        <v>50</v>
      </c>
      <c r="B47" s="49" t="s">
        <v>50</v>
      </c>
      <c r="C47" s="49" t="s">
        <v>50</v>
      </c>
      <c r="D47" s="49" t="s">
        <v>50</v>
      </c>
      <c r="E47" s="49" t="s">
        <v>50</v>
      </c>
      <c r="F47" s="48"/>
      <c r="G47" s="48"/>
      <c r="H47" s="48"/>
      <c r="I47" s="48"/>
      <c r="J47" s="48"/>
      <c r="K47" s="48"/>
      <c r="L47" s="49" t="s">
        <v>418</v>
      </c>
      <c r="M47" s="48">
        <f>0.66*(H46+100)/100*(I46+100)/100*(J46+100)/100</f>
        <v>0.66</v>
      </c>
      <c r="N47" s="48">
        <f>F46*M47</f>
        <v>6.6000000000000008E-3</v>
      </c>
      <c r="O47" s="49" t="s">
        <v>791</v>
      </c>
      <c r="P47" s="49" t="s">
        <v>50</v>
      </c>
      <c r="Q47" s="1" t="s">
        <v>131</v>
      </c>
      <c r="R47" s="1" t="s">
        <v>419</v>
      </c>
      <c r="S47">
        <v>0.66</v>
      </c>
      <c r="T47" s="1" t="s">
        <v>437</v>
      </c>
      <c r="AB47">
        <f>N47</f>
        <v>6.6000000000000008E-3</v>
      </c>
    </row>
    <row r="48" spans="1:29" ht="30" customHeight="1">
      <c r="A48" s="49" t="s">
        <v>331</v>
      </c>
      <c r="B48" s="49" t="s">
        <v>330</v>
      </c>
      <c r="C48" s="49" t="s">
        <v>314</v>
      </c>
      <c r="D48" s="49" t="s">
        <v>315</v>
      </c>
      <c r="E48" s="49" t="s">
        <v>50</v>
      </c>
      <c r="F48" s="48">
        <f>SUM(X46:X47)</f>
        <v>1.3300000000000001E-2</v>
      </c>
      <c r="G48" s="48"/>
      <c r="H48" s="48"/>
      <c r="I48" s="48"/>
      <c r="J48" s="48"/>
      <c r="K48" s="48">
        <f>TRUNC(ROUNDDOWN(F48,공량설정_일위대가!C30+1)*공량설정_일위대가!B29/100, 공량설정_일위대가!C30)</f>
        <v>1.2999999999999999E-2</v>
      </c>
      <c r="L48" s="49" t="s">
        <v>50</v>
      </c>
      <c r="M48" s="48"/>
      <c r="N48" s="48"/>
      <c r="O48" s="48" t="s">
        <v>790</v>
      </c>
      <c r="P48" s="49" t="s">
        <v>50</v>
      </c>
      <c r="Q48" s="1" t="s">
        <v>131</v>
      </c>
      <c r="R48" s="1" t="s">
        <v>50</v>
      </c>
      <c r="T48" s="1" t="s">
        <v>443</v>
      </c>
    </row>
    <row r="49" spans="1:26" ht="30" customHeight="1">
      <c r="A49" s="49" t="s">
        <v>419</v>
      </c>
      <c r="B49" s="49" t="s">
        <v>418</v>
      </c>
      <c r="C49" s="49" t="s">
        <v>314</v>
      </c>
      <c r="D49" s="49" t="s">
        <v>315</v>
      </c>
      <c r="E49" s="49" t="s">
        <v>50</v>
      </c>
      <c r="F49" s="48">
        <f>SUM(AB46:AB47)</f>
        <v>6.6000000000000008E-3</v>
      </c>
      <c r="G49" s="48"/>
      <c r="H49" s="48"/>
      <c r="I49" s="48"/>
      <c r="J49" s="48"/>
      <c r="K49" s="48">
        <f>TRUNC(ROUNDDOWN(F49,공량설정_일위대가!C31+1)*공량설정_일위대가!B29/100, 공량설정_일위대가!C31)</f>
        <v>6.0000000000000001E-3</v>
      </c>
      <c r="L49" s="49" t="s">
        <v>50</v>
      </c>
      <c r="M49" s="48"/>
      <c r="N49" s="48"/>
      <c r="O49" s="48" t="s">
        <v>791</v>
      </c>
      <c r="P49" s="49" t="s">
        <v>50</v>
      </c>
      <c r="Q49" s="1" t="s">
        <v>131</v>
      </c>
      <c r="R49" s="1" t="s">
        <v>50</v>
      </c>
      <c r="T49" s="1" t="s">
        <v>444</v>
      </c>
    </row>
    <row r="50" spans="1:26" ht="30" customHeight="1">
      <c r="A50" s="48"/>
      <c r="B50" s="218" t="s">
        <v>889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</row>
    <row r="51" spans="1:26" ht="30" customHeight="1">
      <c r="A51" s="49" t="s">
        <v>449</v>
      </c>
      <c r="B51" s="49" t="s">
        <v>447</v>
      </c>
      <c r="C51" s="49" t="s">
        <v>448</v>
      </c>
      <c r="D51" s="49" t="s">
        <v>58</v>
      </c>
      <c r="E51" s="49" t="s">
        <v>890</v>
      </c>
      <c r="F51" s="48">
        <v>1</v>
      </c>
      <c r="G51" s="48">
        <v>5</v>
      </c>
      <c r="H51" s="48">
        <v>-30</v>
      </c>
      <c r="I51" s="48"/>
      <c r="J51" s="48"/>
      <c r="K51" s="48">
        <v>1.05</v>
      </c>
      <c r="L51" s="49" t="s">
        <v>313</v>
      </c>
      <c r="M51" s="48">
        <f>0.4*(H51+100)/100*(I51+100)/100*(J51+100)/100</f>
        <v>0.28000000000000003</v>
      </c>
      <c r="N51" s="48">
        <f>F51*M51</f>
        <v>0.28000000000000003</v>
      </c>
      <c r="O51" s="49" t="s">
        <v>796</v>
      </c>
      <c r="P51" s="49" t="s">
        <v>50</v>
      </c>
      <c r="Q51" s="1" t="s">
        <v>148</v>
      </c>
      <c r="R51" s="1" t="s">
        <v>316</v>
      </c>
      <c r="S51">
        <v>0.45</v>
      </c>
      <c r="T51" s="1" t="s">
        <v>450</v>
      </c>
      <c r="V51">
        <f>N51</f>
        <v>0.28000000000000003</v>
      </c>
    </row>
    <row r="52" spans="1:26" ht="30" customHeight="1">
      <c r="A52" s="49" t="s">
        <v>316</v>
      </c>
      <c r="B52" s="49" t="s">
        <v>313</v>
      </c>
      <c r="C52" s="49" t="s">
        <v>314</v>
      </c>
      <c r="D52" s="49" t="s">
        <v>315</v>
      </c>
      <c r="E52" s="49" t="s">
        <v>50</v>
      </c>
      <c r="F52" s="48">
        <f>SUM(V51:V51)</f>
        <v>0.28000000000000003</v>
      </c>
      <c r="G52" s="48"/>
      <c r="H52" s="48"/>
      <c r="I52" s="48"/>
      <c r="J52" s="48"/>
      <c r="K52" s="48">
        <v>0.28000000000000003</v>
      </c>
      <c r="L52" s="49" t="s">
        <v>50</v>
      </c>
      <c r="M52" s="48"/>
      <c r="N52" s="48"/>
      <c r="O52" s="48" t="s">
        <v>796</v>
      </c>
      <c r="P52" s="49" t="s">
        <v>50</v>
      </c>
      <c r="Q52" s="1" t="s">
        <v>148</v>
      </c>
      <c r="R52" s="1" t="s">
        <v>50</v>
      </c>
      <c r="T52" s="1" t="s">
        <v>451</v>
      </c>
    </row>
    <row r="53" spans="1:26" ht="30" customHeight="1">
      <c r="A53" s="48"/>
      <c r="B53" s="218" t="s">
        <v>891</v>
      </c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</row>
    <row r="54" spans="1:26" ht="30" customHeight="1">
      <c r="A54" s="49" t="s">
        <v>454</v>
      </c>
      <c r="B54" s="49" t="s">
        <v>150</v>
      </c>
      <c r="C54" s="49" t="s">
        <v>453</v>
      </c>
      <c r="D54" s="49" t="s">
        <v>58</v>
      </c>
      <c r="E54" s="49" t="s">
        <v>890</v>
      </c>
      <c r="F54" s="48">
        <v>1</v>
      </c>
      <c r="G54" s="48">
        <v>5</v>
      </c>
      <c r="H54" s="48">
        <v>-30</v>
      </c>
      <c r="I54" s="48"/>
      <c r="J54" s="48"/>
      <c r="K54" s="48">
        <v>1</v>
      </c>
      <c r="L54" s="49" t="s">
        <v>313</v>
      </c>
      <c r="M54" s="48">
        <f>0.2*(H54+100)/100*(I54+100)/100*(J54+100)/100</f>
        <v>0.14000000000000001</v>
      </c>
      <c r="N54" s="48">
        <f>F54*M54</f>
        <v>0.14000000000000001</v>
      </c>
      <c r="O54" s="49" t="s">
        <v>796</v>
      </c>
      <c r="P54" s="49" t="s">
        <v>50</v>
      </c>
      <c r="Q54" s="1" t="s">
        <v>152</v>
      </c>
      <c r="R54" s="1" t="s">
        <v>316</v>
      </c>
      <c r="S54">
        <v>0.2</v>
      </c>
      <c r="T54" s="1" t="s">
        <v>455</v>
      </c>
      <c r="V54">
        <f>N54</f>
        <v>0.14000000000000001</v>
      </c>
    </row>
    <row r="55" spans="1:26" ht="30" customHeight="1">
      <c r="A55" s="49" t="s">
        <v>316</v>
      </c>
      <c r="B55" s="49" t="s">
        <v>313</v>
      </c>
      <c r="C55" s="49" t="s">
        <v>314</v>
      </c>
      <c r="D55" s="49" t="s">
        <v>315</v>
      </c>
      <c r="E55" s="49" t="s">
        <v>50</v>
      </c>
      <c r="F55" s="48">
        <f>SUM(V54:V54)</f>
        <v>0.14000000000000001</v>
      </c>
      <c r="G55" s="48"/>
      <c r="H55" s="48"/>
      <c r="I55" s="48"/>
      <c r="J55" s="48"/>
      <c r="K55" s="48">
        <v>0.14000000000000001</v>
      </c>
      <c r="L55" s="49" t="s">
        <v>50</v>
      </c>
      <c r="M55" s="48"/>
      <c r="N55" s="48"/>
      <c r="O55" s="48" t="s">
        <v>796</v>
      </c>
      <c r="P55" s="49" t="s">
        <v>50</v>
      </c>
      <c r="Q55" s="1" t="s">
        <v>152</v>
      </c>
      <c r="R55" s="1" t="s">
        <v>50</v>
      </c>
      <c r="T55" s="1" t="s">
        <v>456</v>
      </c>
    </row>
    <row r="56" spans="1:26" ht="30" customHeight="1">
      <c r="A56" s="48"/>
      <c r="B56" s="218" t="s">
        <v>892</v>
      </c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</row>
    <row r="57" spans="1:26" ht="30" customHeight="1">
      <c r="A57" s="49" t="s">
        <v>459</v>
      </c>
      <c r="B57" s="49" t="s">
        <v>339</v>
      </c>
      <c r="C57" s="49" t="s">
        <v>458</v>
      </c>
      <c r="D57" s="49" t="s">
        <v>58</v>
      </c>
      <c r="E57" s="49" t="s">
        <v>338</v>
      </c>
      <c r="F57" s="48">
        <v>1</v>
      </c>
      <c r="G57" s="48">
        <v>10</v>
      </c>
      <c r="H57" s="48">
        <v>150</v>
      </c>
      <c r="I57" s="48"/>
      <c r="J57" s="48"/>
      <c r="K57" s="48">
        <v>1.1000000000000001</v>
      </c>
      <c r="L57" s="49" t="s">
        <v>313</v>
      </c>
      <c r="M57" s="48">
        <f>0.006*(H57+100)/100*(I57+100)/100*(J57+100)/100</f>
        <v>1.4999999999999999E-2</v>
      </c>
      <c r="N57" s="48">
        <f>F57*M57</f>
        <v>1.4999999999999999E-2</v>
      </c>
      <c r="O57" s="49" t="s">
        <v>796</v>
      </c>
      <c r="P57" s="49" t="s">
        <v>50</v>
      </c>
      <c r="Q57" s="1" t="s">
        <v>155</v>
      </c>
      <c r="R57" s="1" t="s">
        <v>316</v>
      </c>
      <c r="S57">
        <v>6.0000000000000001E-3</v>
      </c>
      <c r="T57" s="1" t="s">
        <v>460</v>
      </c>
      <c r="V57">
        <f>N57</f>
        <v>1.4999999999999999E-2</v>
      </c>
    </row>
    <row r="58" spans="1:26" ht="30" customHeight="1">
      <c r="A58" s="49" t="s">
        <v>316</v>
      </c>
      <c r="B58" s="49" t="s">
        <v>313</v>
      </c>
      <c r="C58" s="49" t="s">
        <v>314</v>
      </c>
      <c r="D58" s="49" t="s">
        <v>315</v>
      </c>
      <c r="E58" s="49" t="s">
        <v>50</v>
      </c>
      <c r="F58" s="48">
        <f>SUM(V57:V57)</f>
        <v>1.4999999999999999E-2</v>
      </c>
      <c r="G58" s="48"/>
      <c r="H58" s="48"/>
      <c r="I58" s="48"/>
      <c r="J58" s="48"/>
      <c r="K58" s="48">
        <f>TRUNC(ROUNDDOWN(F58,공량설정_일위대가!C37+1)*공량설정_일위대가!B36/100, 공량설정_일위대가!C37)</f>
        <v>1.4999999999999999E-2</v>
      </c>
      <c r="L58" s="49" t="s">
        <v>50</v>
      </c>
      <c r="M58" s="48"/>
      <c r="N58" s="48"/>
      <c r="O58" s="48" t="s">
        <v>796</v>
      </c>
      <c r="P58" s="49" t="s">
        <v>50</v>
      </c>
      <c r="Q58" s="1" t="s">
        <v>155</v>
      </c>
      <c r="R58" s="1" t="s">
        <v>50</v>
      </c>
      <c r="T58" s="1" t="s">
        <v>462</v>
      </c>
    </row>
    <row r="59" spans="1:26" ht="30" customHeight="1">
      <c r="A59" s="48"/>
      <c r="B59" s="218" t="s">
        <v>1054</v>
      </c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</row>
    <row r="60" spans="1:26" ht="30" customHeight="1">
      <c r="A60" s="49" t="s">
        <v>465</v>
      </c>
      <c r="B60" s="49" t="s">
        <v>348</v>
      </c>
      <c r="C60" s="49" t="s">
        <v>464</v>
      </c>
      <c r="D60" s="49" t="s">
        <v>58</v>
      </c>
      <c r="E60" s="49" t="s">
        <v>881</v>
      </c>
      <c r="F60" s="48">
        <v>1</v>
      </c>
      <c r="G60" s="48">
        <v>5</v>
      </c>
      <c r="H60" s="48">
        <v>40</v>
      </c>
      <c r="I60" s="48"/>
      <c r="J60" s="48"/>
      <c r="K60" s="48">
        <v>1.05</v>
      </c>
      <c r="L60" s="49" t="s">
        <v>330</v>
      </c>
      <c r="M60" s="48">
        <f>0.00462*(H60+100)/100*(I60+100)/100*(J60+100)/100</f>
        <v>6.4680000000000007E-3</v>
      </c>
      <c r="N60" s="48">
        <f>F60*M60</f>
        <v>6.4680000000000007E-3</v>
      </c>
      <c r="O60" s="49" t="s">
        <v>790</v>
      </c>
      <c r="P60" s="49" t="s">
        <v>50</v>
      </c>
      <c r="Q60" s="1" t="s">
        <v>158</v>
      </c>
      <c r="R60" s="1" t="s">
        <v>331</v>
      </c>
      <c r="S60">
        <v>4.62E-3</v>
      </c>
      <c r="T60" s="1" t="s">
        <v>466</v>
      </c>
      <c r="X60">
        <f>N60</f>
        <v>6.4680000000000007E-3</v>
      </c>
    </row>
    <row r="61" spans="1:26" ht="30" customHeight="1">
      <c r="A61" s="49" t="s">
        <v>50</v>
      </c>
      <c r="B61" s="49" t="s">
        <v>50</v>
      </c>
      <c r="C61" s="49" t="s">
        <v>50</v>
      </c>
      <c r="D61" s="49" t="s">
        <v>50</v>
      </c>
      <c r="E61" s="49" t="s">
        <v>50</v>
      </c>
      <c r="F61" s="48"/>
      <c r="G61" s="48"/>
      <c r="H61" s="48"/>
      <c r="I61" s="48"/>
      <c r="J61" s="48"/>
      <c r="K61" s="48"/>
      <c r="L61" s="49" t="s">
        <v>354</v>
      </c>
      <c r="M61" s="48">
        <f>0.00462*(H60+100)/100*(I60+100)/100*(J60+100)/100</f>
        <v>6.4680000000000007E-3</v>
      </c>
      <c r="N61" s="48">
        <f>F60*M61</f>
        <v>6.4680000000000007E-3</v>
      </c>
      <c r="O61" s="49" t="s">
        <v>797</v>
      </c>
      <c r="P61" s="49" t="s">
        <v>50</v>
      </c>
      <c r="Q61" s="1" t="s">
        <v>158</v>
      </c>
      <c r="R61" s="1" t="s">
        <v>355</v>
      </c>
      <c r="S61">
        <v>4.62E-3</v>
      </c>
      <c r="T61" s="1" t="s">
        <v>466</v>
      </c>
      <c r="Z61">
        <f>N61</f>
        <v>6.4680000000000007E-3</v>
      </c>
    </row>
    <row r="62" spans="1:26" ht="30" customHeight="1">
      <c r="A62" s="49" t="s">
        <v>331</v>
      </c>
      <c r="B62" s="49" t="s">
        <v>330</v>
      </c>
      <c r="C62" s="49" t="s">
        <v>314</v>
      </c>
      <c r="D62" s="49" t="s">
        <v>315</v>
      </c>
      <c r="E62" s="49" t="s">
        <v>50</v>
      </c>
      <c r="F62" s="48">
        <f>SUM(X60:X61)</f>
        <v>6.4680000000000007E-3</v>
      </c>
      <c r="G62" s="48"/>
      <c r="H62" s="48"/>
      <c r="I62" s="48"/>
      <c r="J62" s="48"/>
      <c r="K62" s="48">
        <f>TRUNC(ROUNDDOWN(F62,공량설정_일위대가!C39+1)*공량설정_일위대가!B38/100, 공량설정_일위대가!C39)</f>
        <v>6.4679999999999998E-3</v>
      </c>
      <c r="L62" s="49" t="s">
        <v>50</v>
      </c>
      <c r="M62" s="48"/>
      <c r="N62" s="48"/>
      <c r="O62" s="48" t="s">
        <v>790</v>
      </c>
      <c r="P62" s="49" t="s">
        <v>50</v>
      </c>
      <c r="Q62" s="1" t="s">
        <v>158</v>
      </c>
      <c r="R62" s="1" t="s">
        <v>50</v>
      </c>
      <c r="T62" s="1" t="s">
        <v>468</v>
      </c>
    </row>
    <row r="63" spans="1:26" ht="30" customHeight="1">
      <c r="A63" s="49" t="s">
        <v>355</v>
      </c>
      <c r="B63" s="49" t="s">
        <v>354</v>
      </c>
      <c r="C63" s="49" t="s">
        <v>314</v>
      </c>
      <c r="D63" s="49" t="s">
        <v>315</v>
      </c>
      <c r="E63" s="49" t="s">
        <v>50</v>
      </c>
      <c r="F63" s="48">
        <f>SUM(Z60:Z61)</f>
        <v>6.4680000000000007E-3</v>
      </c>
      <c r="G63" s="48"/>
      <c r="H63" s="48"/>
      <c r="I63" s="48"/>
      <c r="J63" s="48"/>
      <c r="K63" s="48">
        <f>TRUNC(ROUNDDOWN(F63,공량설정_일위대가!C40+1)*공량설정_일위대가!B38/100, 공량설정_일위대가!C40)</f>
        <v>6.4679999999999998E-3</v>
      </c>
      <c r="L63" s="49" t="s">
        <v>50</v>
      </c>
      <c r="M63" s="48"/>
      <c r="N63" s="48"/>
      <c r="O63" s="48" t="s">
        <v>797</v>
      </c>
      <c r="P63" s="49" t="s">
        <v>50</v>
      </c>
      <c r="Q63" s="1" t="s">
        <v>158</v>
      </c>
      <c r="R63" s="1" t="s">
        <v>50</v>
      </c>
      <c r="T63" s="1" t="s">
        <v>469</v>
      </c>
    </row>
    <row r="64" spans="1:26" ht="30" customHeight="1">
      <c r="A64" s="48"/>
      <c r="B64" s="218" t="s">
        <v>1055</v>
      </c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</row>
    <row r="65" spans="1:26" ht="30" customHeight="1">
      <c r="A65" s="49" t="s">
        <v>472</v>
      </c>
      <c r="B65" s="49" t="s">
        <v>348</v>
      </c>
      <c r="C65" s="49" t="s">
        <v>471</v>
      </c>
      <c r="D65" s="49" t="s">
        <v>58</v>
      </c>
      <c r="E65" s="49" t="s">
        <v>881</v>
      </c>
      <c r="F65" s="48">
        <v>1</v>
      </c>
      <c r="G65" s="48">
        <v>5</v>
      </c>
      <c r="H65" s="48">
        <v>40</v>
      </c>
      <c r="I65" s="48"/>
      <c r="J65" s="48"/>
      <c r="K65" s="48">
        <v>1.05</v>
      </c>
      <c r="L65" s="49" t="s">
        <v>330</v>
      </c>
      <c r="M65" s="48">
        <f>0.00462*(H65+100)/100*(I65+100)/100*(J65+100)/100</f>
        <v>6.4680000000000007E-3</v>
      </c>
      <c r="N65" s="48">
        <f>F65*M65</f>
        <v>6.4680000000000007E-3</v>
      </c>
      <c r="O65" s="49" t="s">
        <v>790</v>
      </c>
      <c r="P65" s="49" t="s">
        <v>50</v>
      </c>
      <c r="Q65" s="1" t="s">
        <v>161</v>
      </c>
      <c r="R65" s="1" t="s">
        <v>331</v>
      </c>
      <c r="S65">
        <v>4.62E-3</v>
      </c>
      <c r="T65" s="1" t="s">
        <v>473</v>
      </c>
      <c r="X65">
        <f>N65</f>
        <v>6.4680000000000007E-3</v>
      </c>
    </row>
    <row r="66" spans="1:26" ht="30" customHeight="1">
      <c r="A66" s="49" t="s">
        <v>50</v>
      </c>
      <c r="B66" s="49" t="s">
        <v>50</v>
      </c>
      <c r="C66" s="49" t="s">
        <v>50</v>
      </c>
      <c r="D66" s="49" t="s">
        <v>50</v>
      </c>
      <c r="E66" s="49" t="s">
        <v>50</v>
      </c>
      <c r="F66" s="48"/>
      <c r="G66" s="48"/>
      <c r="H66" s="48"/>
      <c r="I66" s="48"/>
      <c r="J66" s="48"/>
      <c r="K66" s="48"/>
      <c r="L66" s="49" t="s">
        <v>354</v>
      </c>
      <c r="M66" s="48">
        <f>0.00462*(H65+100)/100*(I65+100)/100*(J65+100)/100</f>
        <v>6.4680000000000007E-3</v>
      </c>
      <c r="N66" s="48">
        <f>F65*M66</f>
        <v>6.4680000000000007E-3</v>
      </c>
      <c r="O66" s="49" t="s">
        <v>797</v>
      </c>
      <c r="P66" s="49" t="s">
        <v>50</v>
      </c>
      <c r="Q66" s="1" t="s">
        <v>161</v>
      </c>
      <c r="R66" s="1" t="s">
        <v>355</v>
      </c>
      <c r="S66">
        <v>4.62E-3</v>
      </c>
      <c r="T66" s="1" t="s">
        <v>473</v>
      </c>
      <c r="Z66">
        <f>N66</f>
        <v>6.4680000000000007E-3</v>
      </c>
    </row>
    <row r="67" spans="1:26" ht="30" customHeight="1">
      <c r="A67" s="49" t="s">
        <v>331</v>
      </c>
      <c r="B67" s="49" t="s">
        <v>330</v>
      </c>
      <c r="C67" s="49" t="s">
        <v>314</v>
      </c>
      <c r="D67" s="49" t="s">
        <v>315</v>
      </c>
      <c r="E67" s="49" t="s">
        <v>50</v>
      </c>
      <c r="F67" s="48">
        <f>SUM(X65:X66)</f>
        <v>6.4680000000000007E-3</v>
      </c>
      <c r="G67" s="48"/>
      <c r="H67" s="48"/>
      <c r="I67" s="48"/>
      <c r="J67" s="48"/>
      <c r="K67" s="48">
        <f>TRUNC(ROUNDDOWN(F67,공량설정_일위대가!C42+1)*공량설정_일위대가!B41/100, 공량설정_일위대가!C42)</f>
        <v>6.4679999999999998E-3</v>
      </c>
      <c r="L67" s="49" t="s">
        <v>50</v>
      </c>
      <c r="M67" s="48"/>
      <c r="N67" s="48"/>
      <c r="O67" s="48" t="s">
        <v>790</v>
      </c>
      <c r="P67" s="49" t="s">
        <v>50</v>
      </c>
      <c r="Q67" s="1" t="s">
        <v>161</v>
      </c>
      <c r="R67" s="1" t="s">
        <v>50</v>
      </c>
      <c r="T67" s="1" t="s">
        <v>475</v>
      </c>
    </row>
    <row r="68" spans="1:26" ht="30" customHeight="1">
      <c r="A68" s="49" t="s">
        <v>355</v>
      </c>
      <c r="B68" s="49" t="s">
        <v>354</v>
      </c>
      <c r="C68" s="49" t="s">
        <v>314</v>
      </c>
      <c r="D68" s="49" t="s">
        <v>315</v>
      </c>
      <c r="E68" s="49" t="s">
        <v>50</v>
      </c>
      <c r="F68" s="48">
        <f>SUM(Z65:Z66)</f>
        <v>6.4680000000000007E-3</v>
      </c>
      <c r="G68" s="48"/>
      <c r="H68" s="48"/>
      <c r="I68" s="48"/>
      <c r="J68" s="48"/>
      <c r="K68" s="48">
        <f>TRUNC(ROUNDDOWN(F68,공량설정_일위대가!C43+1)*공량설정_일위대가!B41/100, 공량설정_일위대가!C43)</f>
        <v>6.4679999999999998E-3</v>
      </c>
      <c r="L68" s="49" t="s">
        <v>50</v>
      </c>
      <c r="M68" s="48"/>
      <c r="N68" s="48"/>
      <c r="O68" s="48" t="s">
        <v>797</v>
      </c>
      <c r="P68" s="49" t="s">
        <v>50</v>
      </c>
      <c r="Q68" s="1" t="s">
        <v>161</v>
      </c>
      <c r="R68" s="1" t="s">
        <v>50</v>
      </c>
      <c r="T68" s="1" t="s">
        <v>476</v>
      </c>
    </row>
    <row r="69" spans="1:26" ht="30" customHeight="1">
      <c r="A69" s="48"/>
      <c r="B69" s="218" t="s">
        <v>1056</v>
      </c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</row>
    <row r="70" spans="1:26" ht="30" customHeight="1">
      <c r="A70" s="49" t="s">
        <v>480</v>
      </c>
      <c r="B70" s="49" t="s">
        <v>163</v>
      </c>
      <c r="C70" s="49" t="s">
        <v>479</v>
      </c>
      <c r="D70" s="49" t="s">
        <v>164</v>
      </c>
      <c r="E70" s="49" t="s">
        <v>893</v>
      </c>
      <c r="F70" s="48">
        <v>1</v>
      </c>
      <c r="G70" s="48">
        <v>5</v>
      </c>
      <c r="H70" s="48"/>
      <c r="I70" s="48"/>
      <c r="J70" s="48"/>
      <c r="K70" s="48">
        <v>1.05</v>
      </c>
      <c r="L70" s="49" t="s">
        <v>354</v>
      </c>
      <c r="M70" s="48">
        <f>0.026*(H70+100)/100*(I70+100)/100*(J70+100)/100</f>
        <v>2.6000000000000002E-2</v>
      </c>
      <c r="N70" s="48">
        <f>F70*M70</f>
        <v>2.6000000000000002E-2</v>
      </c>
      <c r="O70" s="49" t="s">
        <v>797</v>
      </c>
      <c r="P70" s="49" t="s">
        <v>50</v>
      </c>
      <c r="Q70" s="1" t="s">
        <v>166</v>
      </c>
      <c r="R70" s="1" t="s">
        <v>355</v>
      </c>
      <c r="S70">
        <v>2.5999999999999999E-2</v>
      </c>
      <c r="T70" s="1" t="s">
        <v>481</v>
      </c>
      <c r="Z70">
        <f>N70</f>
        <v>2.6000000000000002E-2</v>
      </c>
    </row>
    <row r="71" spans="1:26" ht="30" customHeight="1">
      <c r="A71" s="49" t="s">
        <v>355</v>
      </c>
      <c r="B71" s="49" t="s">
        <v>354</v>
      </c>
      <c r="C71" s="49" t="s">
        <v>314</v>
      </c>
      <c r="D71" s="49" t="s">
        <v>315</v>
      </c>
      <c r="E71" s="49" t="s">
        <v>50</v>
      </c>
      <c r="F71" s="48">
        <f>SUM(Z70:Z70)</f>
        <v>2.6000000000000002E-2</v>
      </c>
      <c r="G71" s="48"/>
      <c r="H71" s="48"/>
      <c r="I71" s="48"/>
      <c r="J71" s="48"/>
      <c r="K71" s="48">
        <f>TRUNC(ROUNDDOWN(F71,공량설정_일위대가!C45+1)*공량설정_일위대가!B44/100, 공량설정_일위대가!C45)</f>
        <v>2.5999999999999999E-2</v>
      </c>
      <c r="L71" s="49" t="s">
        <v>50</v>
      </c>
      <c r="M71" s="48"/>
      <c r="N71" s="48"/>
      <c r="O71" s="48" t="s">
        <v>797</v>
      </c>
      <c r="P71" s="49" t="s">
        <v>50</v>
      </c>
      <c r="Q71" s="1" t="s">
        <v>166</v>
      </c>
      <c r="R71" s="1" t="s">
        <v>50</v>
      </c>
      <c r="T71" s="1" t="s">
        <v>482</v>
      </c>
    </row>
    <row r="72" spans="1:26" ht="30" customHeight="1">
      <c r="A72" s="48"/>
      <c r="B72" s="218" t="s">
        <v>894</v>
      </c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</row>
    <row r="73" spans="1:26" ht="30" customHeight="1">
      <c r="A73" s="49" t="s">
        <v>487</v>
      </c>
      <c r="B73" s="49" t="s">
        <v>485</v>
      </c>
      <c r="C73" s="49" t="s">
        <v>486</v>
      </c>
      <c r="D73" s="49" t="s">
        <v>86</v>
      </c>
      <c r="E73" s="49" t="s">
        <v>895</v>
      </c>
      <c r="F73" s="48">
        <v>1</v>
      </c>
      <c r="G73" s="48">
        <v>0</v>
      </c>
      <c r="H73" s="48"/>
      <c r="I73" s="48"/>
      <c r="J73" s="48"/>
      <c r="K73" s="48">
        <v>1</v>
      </c>
      <c r="L73" s="49" t="s">
        <v>313</v>
      </c>
      <c r="M73" s="48">
        <f>1.23*(H73+100)/100*(I73+100)/100*(J73+100)/100</f>
        <v>1.23</v>
      </c>
      <c r="N73" s="48">
        <f>F73*M73</f>
        <v>1.23</v>
      </c>
      <c r="O73" s="49" t="s">
        <v>796</v>
      </c>
      <c r="P73" s="49" t="s">
        <v>50</v>
      </c>
      <c r="Q73" s="1" t="s">
        <v>170</v>
      </c>
      <c r="R73" s="1" t="s">
        <v>316</v>
      </c>
      <c r="S73">
        <v>1.23</v>
      </c>
      <c r="T73" s="1" t="s">
        <v>488</v>
      </c>
      <c r="V73">
        <f>N73</f>
        <v>1.23</v>
      </c>
    </row>
    <row r="74" spans="1:26" ht="30" customHeight="1">
      <c r="A74" s="49" t="s">
        <v>316</v>
      </c>
      <c r="B74" s="49" t="s">
        <v>313</v>
      </c>
      <c r="C74" s="49" t="s">
        <v>314</v>
      </c>
      <c r="D74" s="49" t="s">
        <v>315</v>
      </c>
      <c r="E74" s="49" t="s">
        <v>50</v>
      </c>
      <c r="F74" s="48">
        <f>SUM(V73:V73)</f>
        <v>1.23</v>
      </c>
      <c r="G74" s="48"/>
      <c r="H74" s="48"/>
      <c r="I74" s="48"/>
      <c r="J74" s="48"/>
      <c r="K74" s="48">
        <f>TRUNC(ROUNDDOWN(F74,공량설정_일위대가!C47+1)*공량설정_일위대가!B46/100, 공량설정_일위대가!C47)</f>
        <v>1.23</v>
      </c>
      <c r="L74" s="49" t="s">
        <v>50</v>
      </c>
      <c r="M74" s="48"/>
      <c r="N74" s="48"/>
      <c r="O74" s="48" t="s">
        <v>796</v>
      </c>
      <c r="P74" s="49" t="s">
        <v>50</v>
      </c>
      <c r="Q74" s="1" t="s">
        <v>170</v>
      </c>
      <c r="R74" s="1" t="s">
        <v>50</v>
      </c>
      <c r="T74" s="1" t="s">
        <v>489</v>
      </c>
    </row>
    <row r="75" spans="1:26" ht="30" customHeight="1">
      <c r="A75" s="48"/>
      <c r="B75" s="218" t="s">
        <v>896</v>
      </c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</row>
    <row r="76" spans="1:26" ht="30" customHeight="1">
      <c r="A76" s="49" t="s">
        <v>495</v>
      </c>
      <c r="B76" s="49" t="s">
        <v>493</v>
      </c>
      <c r="C76" s="49" t="s">
        <v>173</v>
      </c>
      <c r="D76" s="49" t="s">
        <v>494</v>
      </c>
      <c r="E76" s="159" t="s">
        <v>1104</v>
      </c>
      <c r="F76" s="48">
        <v>1</v>
      </c>
      <c r="G76" s="48">
        <v>0</v>
      </c>
      <c r="H76" s="48"/>
      <c r="I76" s="48"/>
      <c r="J76" s="48"/>
      <c r="K76" s="48">
        <v>1</v>
      </c>
      <c r="L76" s="49" t="s">
        <v>313</v>
      </c>
      <c r="M76" s="48">
        <f>0.057*(H76+100)/100*(I76+100)/100*(J76+100)/100</f>
        <v>5.7000000000000002E-2</v>
      </c>
      <c r="N76" s="48">
        <f>F76*M76</f>
        <v>5.7000000000000002E-2</v>
      </c>
      <c r="O76" s="49" t="s">
        <v>796</v>
      </c>
      <c r="P76" s="49" t="s">
        <v>50</v>
      </c>
      <c r="Q76" s="1" t="s">
        <v>176</v>
      </c>
      <c r="R76" s="1" t="s">
        <v>316</v>
      </c>
      <c r="S76">
        <v>0.11700000000000001</v>
      </c>
      <c r="T76" s="1" t="s">
        <v>496</v>
      </c>
      <c r="V76">
        <f>N76</f>
        <v>5.7000000000000002E-2</v>
      </c>
    </row>
    <row r="77" spans="1:26" ht="30" customHeight="1">
      <c r="A77" s="49" t="s">
        <v>499</v>
      </c>
      <c r="B77" s="49" t="s">
        <v>1103</v>
      </c>
      <c r="C77" s="49" t="s">
        <v>498</v>
      </c>
      <c r="D77" s="49" t="s">
        <v>164</v>
      </c>
      <c r="E77" s="159" t="s">
        <v>1102</v>
      </c>
      <c r="F77" s="48">
        <v>1</v>
      </c>
      <c r="G77" s="48">
        <v>0</v>
      </c>
      <c r="H77" s="48"/>
      <c r="I77" s="48"/>
      <c r="J77" s="48"/>
      <c r="K77" s="48">
        <v>1</v>
      </c>
      <c r="L77" s="49" t="s">
        <v>313</v>
      </c>
      <c r="M77" s="48">
        <f>0.024*(H77+100)/100*(I77+100)/100*(J77+100)/100</f>
        <v>2.4E-2</v>
      </c>
      <c r="N77" s="48">
        <f>F77*M77</f>
        <v>2.4E-2</v>
      </c>
      <c r="O77" s="49" t="s">
        <v>796</v>
      </c>
      <c r="P77" s="49" t="s">
        <v>50</v>
      </c>
      <c r="Q77" s="1" t="s">
        <v>176</v>
      </c>
      <c r="R77" s="1" t="s">
        <v>316</v>
      </c>
      <c r="S77">
        <v>7.1999999999999995E-2</v>
      </c>
      <c r="T77" s="1" t="s">
        <v>500</v>
      </c>
      <c r="V77">
        <f>N77</f>
        <v>2.4E-2</v>
      </c>
    </row>
    <row r="78" spans="1:26" ht="30" customHeight="1">
      <c r="A78" s="49" t="s">
        <v>316</v>
      </c>
      <c r="B78" s="49" t="s">
        <v>313</v>
      </c>
      <c r="C78" s="49" t="s">
        <v>314</v>
      </c>
      <c r="D78" s="49" t="s">
        <v>315</v>
      </c>
      <c r="E78" s="49" t="s">
        <v>50</v>
      </c>
      <c r="F78" s="48">
        <f>SUM(V76:V77)</f>
        <v>8.1000000000000003E-2</v>
      </c>
      <c r="G78" s="48"/>
      <c r="H78" s="48"/>
      <c r="I78" s="48"/>
      <c r="J78" s="48"/>
      <c r="K78" s="48">
        <f>TRUNC(ROUNDDOWN(F78,공량설정_일위대가!C49+1)*공량설정_일위대가!B48/100, 공량설정_일위대가!C49)</f>
        <v>8.1000000000000003E-2</v>
      </c>
      <c r="L78" s="49" t="s">
        <v>50</v>
      </c>
      <c r="M78" s="48"/>
      <c r="N78" s="48"/>
      <c r="O78" s="48" t="s">
        <v>796</v>
      </c>
      <c r="P78" s="49" t="s">
        <v>50</v>
      </c>
      <c r="Q78" s="1" t="s">
        <v>176</v>
      </c>
      <c r="R78" s="1" t="s">
        <v>50</v>
      </c>
      <c r="T78" s="1" t="s">
        <v>501</v>
      </c>
    </row>
    <row r="79" spans="1:26" ht="30" customHeight="1">
      <c r="A79" s="48"/>
      <c r="B79" s="218" t="s">
        <v>899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</row>
    <row r="80" spans="1:26" ht="30" customHeight="1">
      <c r="A80" s="49" t="s">
        <v>505</v>
      </c>
      <c r="B80" s="49" t="s">
        <v>179</v>
      </c>
      <c r="C80" s="49" t="s">
        <v>504</v>
      </c>
      <c r="D80" s="49" t="s">
        <v>58</v>
      </c>
      <c r="E80" s="49" t="s">
        <v>876</v>
      </c>
      <c r="F80" s="48">
        <v>1</v>
      </c>
      <c r="G80" s="48">
        <v>10</v>
      </c>
      <c r="H80" s="48"/>
      <c r="I80" s="48"/>
      <c r="J80" s="48"/>
      <c r="K80" s="48">
        <v>1.1000000000000001</v>
      </c>
      <c r="L80" s="49" t="s">
        <v>313</v>
      </c>
      <c r="M80" s="48">
        <f>0.059*(H80+100)/100*(I80+100)/100*(J80+100)/100</f>
        <v>5.8999999999999997E-2</v>
      </c>
      <c r="N80" s="48">
        <f>F80*M80</f>
        <v>5.8999999999999997E-2</v>
      </c>
      <c r="O80" s="49" t="s">
        <v>796</v>
      </c>
      <c r="P80" s="49" t="s">
        <v>50</v>
      </c>
      <c r="Q80" s="1" t="s">
        <v>182</v>
      </c>
      <c r="R80" s="1" t="s">
        <v>316</v>
      </c>
      <c r="S80">
        <v>5.8999999999999997E-2</v>
      </c>
      <c r="T80" s="1" t="s">
        <v>506</v>
      </c>
      <c r="V80">
        <f>N80</f>
        <v>5.8999999999999997E-2</v>
      </c>
    </row>
    <row r="81" spans="1:22" ht="30" customHeight="1">
      <c r="A81" s="49" t="s">
        <v>316</v>
      </c>
      <c r="B81" s="49" t="s">
        <v>313</v>
      </c>
      <c r="C81" s="49" t="s">
        <v>314</v>
      </c>
      <c r="D81" s="49" t="s">
        <v>315</v>
      </c>
      <c r="E81" s="49" t="s">
        <v>50</v>
      </c>
      <c r="F81" s="48">
        <f>SUM(V80:V80)</f>
        <v>5.8999999999999997E-2</v>
      </c>
      <c r="G81" s="48"/>
      <c r="H81" s="48"/>
      <c r="I81" s="48"/>
      <c r="J81" s="48"/>
      <c r="K81" s="48">
        <f>TRUNC(ROUNDDOWN(F81,공량설정_일위대가!C51+1)*공량설정_일위대가!B50/100, 공량설정_일위대가!C51)</f>
        <v>5.8999999999999997E-2</v>
      </c>
      <c r="L81" s="49" t="s">
        <v>50</v>
      </c>
      <c r="M81" s="48"/>
      <c r="N81" s="48"/>
      <c r="O81" s="48" t="s">
        <v>796</v>
      </c>
      <c r="P81" s="49" t="s">
        <v>50</v>
      </c>
      <c r="Q81" s="1" t="s">
        <v>182</v>
      </c>
      <c r="R81" s="1" t="s">
        <v>50</v>
      </c>
      <c r="T81" s="1" t="s">
        <v>509</v>
      </c>
    </row>
    <row r="82" spans="1:22" ht="30" customHeight="1">
      <c r="A82" s="48"/>
      <c r="B82" s="218" t="s">
        <v>900</v>
      </c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</row>
    <row r="83" spans="1:22" ht="30" customHeight="1">
      <c r="A83" s="49" t="s">
        <v>513</v>
      </c>
      <c r="B83" s="49" t="s">
        <v>179</v>
      </c>
      <c r="C83" s="49" t="s">
        <v>512</v>
      </c>
      <c r="D83" s="49" t="s">
        <v>58</v>
      </c>
      <c r="E83" s="49" t="s">
        <v>876</v>
      </c>
      <c r="F83" s="48">
        <v>1</v>
      </c>
      <c r="G83" s="48">
        <v>10</v>
      </c>
      <c r="H83" s="48"/>
      <c r="I83" s="48"/>
      <c r="J83" s="48"/>
      <c r="K83" s="48">
        <v>1.1000000000000001</v>
      </c>
      <c r="L83" s="49" t="s">
        <v>313</v>
      </c>
      <c r="M83" s="48">
        <f>0.072*(H83+100)/100*(I83+100)/100*(J83+100)/100</f>
        <v>7.1999999999999995E-2</v>
      </c>
      <c r="N83" s="48">
        <f>F83*M83</f>
        <v>7.1999999999999995E-2</v>
      </c>
      <c r="O83" s="49" t="s">
        <v>796</v>
      </c>
      <c r="P83" s="49" t="s">
        <v>50</v>
      </c>
      <c r="Q83" s="1" t="s">
        <v>186</v>
      </c>
      <c r="R83" s="1" t="s">
        <v>316</v>
      </c>
      <c r="S83">
        <v>7.1999999999999995E-2</v>
      </c>
      <c r="T83" s="1" t="s">
        <v>514</v>
      </c>
      <c r="V83">
        <f>N83</f>
        <v>7.1999999999999995E-2</v>
      </c>
    </row>
    <row r="84" spans="1:22" ht="30" customHeight="1">
      <c r="A84" s="49" t="s">
        <v>316</v>
      </c>
      <c r="B84" s="49" t="s">
        <v>313</v>
      </c>
      <c r="C84" s="49" t="s">
        <v>314</v>
      </c>
      <c r="D84" s="49" t="s">
        <v>315</v>
      </c>
      <c r="E84" s="49" t="s">
        <v>50</v>
      </c>
      <c r="F84" s="48">
        <f>SUM(V83:V83)</f>
        <v>7.1999999999999995E-2</v>
      </c>
      <c r="G84" s="48"/>
      <c r="H84" s="48"/>
      <c r="I84" s="48"/>
      <c r="J84" s="48"/>
      <c r="K84" s="48">
        <f>TRUNC(ROUNDDOWN(F84,공량설정_일위대가!C53+1)*공량설정_일위대가!B52/100, 공량설정_일위대가!C53)</f>
        <v>7.1999999999999995E-2</v>
      </c>
      <c r="L84" s="49" t="s">
        <v>50</v>
      </c>
      <c r="M84" s="48"/>
      <c r="N84" s="48"/>
      <c r="O84" s="48" t="s">
        <v>796</v>
      </c>
      <c r="P84" s="49" t="s">
        <v>50</v>
      </c>
      <c r="Q84" s="1" t="s">
        <v>186</v>
      </c>
      <c r="R84" s="1" t="s">
        <v>50</v>
      </c>
      <c r="T84" s="1" t="s">
        <v>517</v>
      </c>
    </row>
    <row r="85" spans="1:22" ht="30" customHeight="1">
      <c r="A85" s="48"/>
      <c r="B85" s="218" t="s">
        <v>901</v>
      </c>
      <c r="C85" s="218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</row>
    <row r="86" spans="1:22" ht="30" customHeight="1">
      <c r="A86" s="49" t="s">
        <v>521</v>
      </c>
      <c r="B86" s="49" t="s">
        <v>191</v>
      </c>
      <c r="C86" s="49" t="s">
        <v>520</v>
      </c>
      <c r="D86" s="49" t="s">
        <v>86</v>
      </c>
      <c r="E86" s="49" t="s">
        <v>895</v>
      </c>
      <c r="F86" s="48">
        <v>1</v>
      </c>
      <c r="G86" s="48">
        <v>0</v>
      </c>
      <c r="H86" s="48"/>
      <c r="I86" s="48"/>
      <c r="J86" s="48"/>
      <c r="K86" s="48">
        <v>1</v>
      </c>
      <c r="L86" s="49" t="s">
        <v>313</v>
      </c>
      <c r="M86" s="48">
        <f>0.66*(H86+100)/100*(I86+100)/100*(J86+100)/100</f>
        <v>0.66</v>
      </c>
      <c r="N86" s="48">
        <f>F86*M86</f>
        <v>0.66</v>
      </c>
      <c r="O86" s="49" t="s">
        <v>796</v>
      </c>
      <c r="P86" s="49" t="s">
        <v>50</v>
      </c>
      <c r="Q86" s="1" t="s">
        <v>194</v>
      </c>
      <c r="R86" s="1" t="s">
        <v>316</v>
      </c>
      <c r="S86">
        <v>0.66</v>
      </c>
      <c r="T86" s="1" t="s">
        <v>522</v>
      </c>
      <c r="V86">
        <f>N86</f>
        <v>0.66</v>
      </c>
    </row>
    <row r="87" spans="1:22" ht="30" customHeight="1">
      <c r="A87" s="49" t="s">
        <v>316</v>
      </c>
      <c r="B87" s="49" t="s">
        <v>313</v>
      </c>
      <c r="C87" s="49" t="s">
        <v>314</v>
      </c>
      <c r="D87" s="49" t="s">
        <v>315</v>
      </c>
      <c r="E87" s="49" t="s">
        <v>50</v>
      </c>
      <c r="F87" s="48">
        <f>SUM(V86:V86)</f>
        <v>0.66</v>
      </c>
      <c r="G87" s="48"/>
      <c r="H87" s="48"/>
      <c r="I87" s="48"/>
      <c r="J87" s="48"/>
      <c r="K87" s="48">
        <f>TRUNC(ROUNDDOWN(F87,공량설정_일위대가!C55+1)*공량설정_일위대가!B54/100, 공량설정_일위대가!C55)</f>
        <v>0.66</v>
      </c>
      <c r="L87" s="49" t="s">
        <v>50</v>
      </c>
      <c r="M87" s="48"/>
      <c r="N87" s="48"/>
      <c r="O87" s="48" t="s">
        <v>796</v>
      </c>
      <c r="P87" s="49" t="s">
        <v>50</v>
      </c>
      <c r="Q87" s="1" t="s">
        <v>194</v>
      </c>
      <c r="R87" s="1" t="s">
        <v>50</v>
      </c>
      <c r="T87" s="1" t="s">
        <v>523</v>
      </c>
    </row>
    <row r="88" spans="1:22" ht="30" customHeight="1">
      <c r="A88" s="48"/>
      <c r="B88" s="218" t="s">
        <v>902</v>
      </c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</row>
    <row r="89" spans="1:22" ht="30" customHeight="1">
      <c r="A89" s="49" t="s">
        <v>526</v>
      </c>
      <c r="B89" s="49" t="s">
        <v>493</v>
      </c>
      <c r="C89" s="49" t="s">
        <v>196</v>
      </c>
      <c r="D89" s="49" t="s">
        <v>494</v>
      </c>
      <c r="E89" s="159" t="s">
        <v>1104</v>
      </c>
      <c r="F89" s="48">
        <v>1</v>
      </c>
      <c r="G89" s="48">
        <v>0</v>
      </c>
      <c r="H89" s="48"/>
      <c r="I89" s="48"/>
      <c r="J89" s="48"/>
      <c r="K89" s="48">
        <v>1</v>
      </c>
      <c r="L89" s="49" t="s">
        <v>313</v>
      </c>
      <c r="M89" s="48">
        <f>0.057*(H89+100)/100*(I89+100)/100*(J89+100)/100</f>
        <v>5.7000000000000002E-2</v>
      </c>
      <c r="N89" s="48">
        <f>F89*M89</f>
        <v>5.7000000000000002E-2</v>
      </c>
      <c r="O89" s="49" t="s">
        <v>796</v>
      </c>
      <c r="P89" s="49" t="s">
        <v>50</v>
      </c>
      <c r="Q89" s="1" t="s">
        <v>198</v>
      </c>
      <c r="R89" s="1" t="s">
        <v>316</v>
      </c>
      <c r="S89">
        <v>0.11700000000000001</v>
      </c>
      <c r="T89" s="1" t="s">
        <v>527</v>
      </c>
      <c r="V89">
        <f>N89</f>
        <v>5.7000000000000002E-2</v>
      </c>
    </row>
    <row r="90" spans="1:22" ht="30" customHeight="1">
      <c r="A90" s="49" t="s">
        <v>316</v>
      </c>
      <c r="B90" s="49" t="s">
        <v>313</v>
      </c>
      <c r="C90" s="49" t="s">
        <v>314</v>
      </c>
      <c r="D90" s="49" t="s">
        <v>315</v>
      </c>
      <c r="E90" s="49" t="s">
        <v>50</v>
      </c>
      <c r="F90" s="48">
        <f>SUM(V89:V89)</f>
        <v>5.7000000000000002E-2</v>
      </c>
      <c r="G90" s="48"/>
      <c r="H90" s="48"/>
      <c r="I90" s="48"/>
      <c r="J90" s="48"/>
      <c r="K90" s="48">
        <f>TRUNC(ROUNDDOWN(F90,공량설정_일위대가!C57+1)*공량설정_일위대가!B56/100, 공량설정_일위대가!C57)</f>
        <v>5.7000000000000002E-2</v>
      </c>
      <c r="L90" s="49" t="s">
        <v>50</v>
      </c>
      <c r="M90" s="48"/>
      <c r="N90" s="48"/>
      <c r="O90" s="48" t="s">
        <v>796</v>
      </c>
      <c r="P90" s="49" t="s">
        <v>50</v>
      </c>
      <c r="Q90" s="1" t="s">
        <v>198</v>
      </c>
      <c r="R90" s="1" t="s">
        <v>50</v>
      </c>
      <c r="T90" s="1" t="s">
        <v>528</v>
      </c>
    </row>
    <row r="91" spans="1:22" ht="30" customHeight="1">
      <c r="A91" s="48"/>
      <c r="B91" s="218" t="s">
        <v>903</v>
      </c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</row>
    <row r="92" spans="1:22" ht="30" customHeight="1">
      <c r="A92" s="49" t="s">
        <v>531</v>
      </c>
      <c r="B92" s="49" t="s">
        <v>493</v>
      </c>
      <c r="C92" s="49" t="s">
        <v>204</v>
      </c>
      <c r="D92" s="49" t="s">
        <v>494</v>
      </c>
      <c r="E92" s="49" t="s">
        <v>897</v>
      </c>
      <c r="F92" s="48">
        <v>1</v>
      </c>
      <c r="G92" s="48">
        <v>0</v>
      </c>
      <c r="H92" s="48"/>
      <c r="I92" s="48"/>
      <c r="J92" s="48"/>
      <c r="K92" s="48">
        <v>1</v>
      </c>
      <c r="L92" s="49" t="s">
        <v>313</v>
      </c>
      <c r="M92" s="48">
        <f>0.117*(H92+100)/100*(I92+100)/100*(J92+100)/100</f>
        <v>0.11700000000000001</v>
      </c>
      <c r="N92" s="48">
        <f>F92*M92</f>
        <v>0.11700000000000001</v>
      </c>
      <c r="O92" s="49" t="s">
        <v>796</v>
      </c>
      <c r="P92" s="49" t="s">
        <v>50</v>
      </c>
      <c r="Q92" s="1" t="s">
        <v>206</v>
      </c>
      <c r="R92" s="1" t="s">
        <v>316</v>
      </c>
      <c r="S92">
        <v>0.11700000000000001</v>
      </c>
      <c r="T92" s="1" t="s">
        <v>532</v>
      </c>
      <c r="V92">
        <f>N92</f>
        <v>0.11700000000000001</v>
      </c>
    </row>
    <row r="93" spans="1:22" ht="30" customHeight="1">
      <c r="A93" s="49" t="s">
        <v>535</v>
      </c>
      <c r="B93" s="49" t="s">
        <v>533</v>
      </c>
      <c r="C93" s="49" t="s">
        <v>534</v>
      </c>
      <c r="D93" s="49" t="s">
        <v>66</v>
      </c>
      <c r="E93" s="49" t="s">
        <v>898</v>
      </c>
      <c r="F93" s="48">
        <v>1</v>
      </c>
      <c r="G93" s="48">
        <v>0</v>
      </c>
      <c r="H93" s="48"/>
      <c r="I93" s="48"/>
      <c r="J93" s="48"/>
      <c r="K93" s="48">
        <v>1</v>
      </c>
      <c r="L93" s="49" t="s">
        <v>313</v>
      </c>
      <c r="M93" s="48">
        <f>0.072*(H93+100)/100*(I93+100)/100*(J93+100)/100</f>
        <v>7.1999999999999995E-2</v>
      </c>
      <c r="N93" s="48">
        <f>F93*M93</f>
        <v>7.1999999999999995E-2</v>
      </c>
      <c r="O93" s="49" t="s">
        <v>796</v>
      </c>
      <c r="P93" s="49" t="s">
        <v>50</v>
      </c>
      <c r="Q93" s="1" t="s">
        <v>206</v>
      </c>
      <c r="R93" s="1" t="s">
        <v>316</v>
      </c>
      <c r="S93">
        <v>7.1999999999999995E-2</v>
      </c>
      <c r="T93" s="1" t="s">
        <v>536</v>
      </c>
      <c r="V93">
        <f>N93</f>
        <v>7.1999999999999995E-2</v>
      </c>
    </row>
    <row r="94" spans="1:22" ht="30" customHeight="1">
      <c r="A94" s="49" t="s">
        <v>316</v>
      </c>
      <c r="B94" s="49" t="s">
        <v>313</v>
      </c>
      <c r="C94" s="49" t="s">
        <v>314</v>
      </c>
      <c r="D94" s="49" t="s">
        <v>315</v>
      </c>
      <c r="E94" s="49" t="s">
        <v>50</v>
      </c>
      <c r="F94" s="48">
        <f>SUM(V92:V93)</f>
        <v>0.189</v>
      </c>
      <c r="G94" s="48"/>
      <c r="H94" s="48"/>
      <c r="I94" s="48"/>
      <c r="J94" s="48"/>
      <c r="K94" s="48">
        <f>TRUNC(ROUNDDOWN(F94,공량설정_일위대가!C59+1)*공량설정_일위대가!B58/100, 공량설정_일위대가!C59)</f>
        <v>0.189</v>
      </c>
      <c r="L94" s="49" t="s">
        <v>50</v>
      </c>
      <c r="M94" s="48"/>
      <c r="N94" s="48"/>
      <c r="O94" s="48" t="s">
        <v>796</v>
      </c>
      <c r="P94" s="49" t="s">
        <v>50</v>
      </c>
      <c r="Q94" s="1" t="s">
        <v>206</v>
      </c>
      <c r="R94" s="1" t="s">
        <v>50</v>
      </c>
      <c r="T94" s="1" t="s">
        <v>537</v>
      </c>
    </row>
    <row r="95" spans="1:22" ht="30" customHeight="1">
      <c r="A95" s="48"/>
      <c r="B95" s="218" t="s">
        <v>904</v>
      </c>
      <c r="C95" s="218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</row>
    <row r="96" spans="1:22" ht="30" customHeight="1">
      <c r="A96" s="49" t="s">
        <v>540</v>
      </c>
      <c r="B96" s="49" t="s">
        <v>493</v>
      </c>
      <c r="C96" s="49" t="s">
        <v>212</v>
      </c>
      <c r="D96" s="49" t="s">
        <v>494</v>
      </c>
      <c r="E96" s="159" t="s">
        <v>1104</v>
      </c>
      <c r="F96" s="48">
        <v>1</v>
      </c>
      <c r="G96" s="48">
        <v>0</v>
      </c>
      <c r="H96" s="48"/>
      <c r="I96" s="48"/>
      <c r="J96" s="48"/>
      <c r="K96" s="48">
        <v>1</v>
      </c>
      <c r="L96" s="49" t="s">
        <v>313</v>
      </c>
      <c r="M96" s="48">
        <f>0.031*(H96+100)/100*(I96+100)/100*(J96+100)/100</f>
        <v>3.1E-2</v>
      </c>
      <c r="N96" s="48">
        <f>F96*M96</f>
        <v>3.1E-2</v>
      </c>
      <c r="O96" s="49" t="s">
        <v>796</v>
      </c>
      <c r="P96" s="49" t="s">
        <v>50</v>
      </c>
      <c r="Q96" s="1" t="s">
        <v>214</v>
      </c>
      <c r="R96" s="1" t="s">
        <v>316</v>
      </c>
      <c r="S96">
        <v>0.11700000000000001</v>
      </c>
      <c r="T96" s="1" t="s">
        <v>541</v>
      </c>
      <c r="V96">
        <f>N96</f>
        <v>3.1E-2</v>
      </c>
    </row>
    <row r="97" spans="1:20" ht="30" customHeight="1">
      <c r="A97" s="49" t="s">
        <v>316</v>
      </c>
      <c r="B97" s="49" t="s">
        <v>313</v>
      </c>
      <c r="C97" s="49" t="s">
        <v>314</v>
      </c>
      <c r="D97" s="49" t="s">
        <v>315</v>
      </c>
      <c r="E97" s="49" t="s">
        <v>50</v>
      </c>
      <c r="F97" s="48">
        <f>SUM(V96:V96)</f>
        <v>3.1E-2</v>
      </c>
      <c r="G97" s="48"/>
      <c r="H97" s="48"/>
      <c r="I97" s="48"/>
      <c r="J97" s="48"/>
      <c r="K97" s="48">
        <f>TRUNC(ROUNDDOWN(F97,공량설정_일위대가!C61+1)*공량설정_일위대가!B60/100, 공량설정_일위대가!C61)</f>
        <v>3.1E-2</v>
      </c>
      <c r="L97" s="49" t="s">
        <v>50</v>
      </c>
      <c r="M97" s="48"/>
      <c r="N97" s="48"/>
      <c r="O97" s="48" t="s">
        <v>796</v>
      </c>
      <c r="P97" s="49" t="s">
        <v>50</v>
      </c>
      <c r="Q97" s="1" t="s">
        <v>214</v>
      </c>
      <c r="R97" s="1" t="s">
        <v>50</v>
      </c>
      <c r="T97" s="1" t="s">
        <v>542</v>
      </c>
    </row>
  </sheetData>
  <mergeCells count="26">
    <mergeCell ref="B15:P15"/>
    <mergeCell ref="A1:P1"/>
    <mergeCell ref="A2:P2"/>
    <mergeCell ref="B4:P4"/>
    <mergeCell ref="B7:P7"/>
    <mergeCell ref="B12:P12"/>
    <mergeCell ref="B69:P69"/>
    <mergeCell ref="B20:P20"/>
    <mergeCell ref="B23:P23"/>
    <mergeCell ref="B28:P28"/>
    <mergeCell ref="B33:P33"/>
    <mergeCell ref="B40:P40"/>
    <mergeCell ref="B45:P45"/>
    <mergeCell ref="B50:P50"/>
    <mergeCell ref="B53:P53"/>
    <mergeCell ref="B56:P56"/>
    <mergeCell ref="B59:P59"/>
    <mergeCell ref="B64:P64"/>
    <mergeCell ref="B91:P91"/>
    <mergeCell ref="B95:P95"/>
    <mergeCell ref="B72:P72"/>
    <mergeCell ref="B75:P75"/>
    <mergeCell ref="B79:P79"/>
    <mergeCell ref="B82:P82"/>
    <mergeCell ref="B85:P85"/>
    <mergeCell ref="B88:P88"/>
  </mergeCells>
  <phoneticPr fontId="1" type="noConversion"/>
  <pageMargins left="0.78740157480314954" right="0" top="0.39370078740157477" bottom="0.39370078740157477" header="0" footer="0"/>
  <pageSetup paperSize="9" scale="57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71"/>
  <sheetViews>
    <sheetView topLeftCell="B1" workbookViewId="0">
      <selection activeCell="A2" sqref="A2:X2"/>
    </sheetView>
  </sheetViews>
  <sheetFormatPr defaultRowHeight="16.5"/>
  <cols>
    <col min="1" max="1" width="48.25" hidden="1" customWidth="1"/>
    <col min="2" max="2" width="27.625" bestFit="1" customWidth="1"/>
    <col min="3" max="3" width="42" bestFit="1" customWidth="1"/>
    <col min="4" max="4" width="5.5" bestFit="1" customWidth="1"/>
    <col min="5" max="5" width="11.25" bestFit="1" customWidth="1"/>
    <col min="6" max="6" width="6.625" bestFit="1" customWidth="1"/>
    <col min="7" max="7" width="10.25" bestFit="1" customWidth="1"/>
    <col min="8" max="8" width="6.625" bestFit="1" customWidth="1"/>
    <col min="9" max="9" width="10.25" bestFit="1" customWidth="1"/>
    <col min="10" max="10" width="6.625" bestFit="1" customWidth="1"/>
    <col min="11" max="11" width="9.25" bestFit="1" customWidth="1"/>
    <col min="12" max="12" width="6.625" bestFit="1" customWidth="1"/>
    <col min="13" max="13" width="11.75" bestFit="1" customWidth="1"/>
    <col min="14" max="14" width="6.625" bestFit="1" customWidth="1"/>
    <col min="15" max="15" width="11.75" bestFit="1" customWidth="1"/>
    <col min="16" max="16" width="10.25" bestFit="1" customWidth="1"/>
    <col min="17" max="17" width="11.25" hidden="1" customWidth="1"/>
    <col min="18" max="20" width="9.25" hidden="1" customWidth="1"/>
    <col min="21" max="21" width="10.25" hidden="1" customWidth="1"/>
    <col min="22" max="22" width="10.25" bestFit="1" customWidth="1"/>
    <col min="23" max="23" width="7.875" bestFit="1" customWidth="1"/>
    <col min="24" max="24" width="7.125" bestFit="1" customWidth="1"/>
    <col min="25" max="26" width="9" hidden="1" customWidth="1"/>
    <col min="27" max="27" width="11" hidden="1" customWidth="1"/>
    <col min="28" max="28" width="9" hidden="1" customWidth="1"/>
  </cols>
  <sheetData>
    <row r="1" spans="1:28" ht="30" customHeight="1">
      <c r="A1" s="221" t="s">
        <v>716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</row>
    <row r="2" spans="1:28" ht="30" customHeight="1">
      <c r="A2" s="220" t="s">
        <v>1023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</row>
    <row r="3" spans="1:28" ht="30" customHeight="1">
      <c r="A3" s="216" t="s">
        <v>281</v>
      </c>
      <c r="B3" s="216" t="s">
        <v>1</v>
      </c>
      <c r="C3" s="216" t="s">
        <v>606</v>
      </c>
      <c r="D3" s="216" t="s">
        <v>3</v>
      </c>
      <c r="E3" s="216" t="s">
        <v>5</v>
      </c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 t="s">
        <v>283</v>
      </c>
      <c r="Q3" s="216" t="s">
        <v>284</v>
      </c>
      <c r="R3" s="216"/>
      <c r="S3" s="216"/>
      <c r="T3" s="216"/>
      <c r="U3" s="216"/>
      <c r="V3" s="216"/>
      <c r="W3" s="216" t="s">
        <v>286</v>
      </c>
      <c r="X3" s="216" t="s">
        <v>11</v>
      </c>
      <c r="Y3" s="215" t="s">
        <v>724</v>
      </c>
      <c r="Z3" s="215" t="s">
        <v>725</v>
      </c>
      <c r="AA3" s="215" t="s">
        <v>726</v>
      </c>
      <c r="AB3" s="215" t="s">
        <v>47</v>
      </c>
    </row>
    <row r="4" spans="1:28" ht="30" customHeight="1">
      <c r="A4" s="216"/>
      <c r="B4" s="216"/>
      <c r="C4" s="216"/>
      <c r="D4" s="216"/>
      <c r="E4" s="9" t="s">
        <v>717</v>
      </c>
      <c r="F4" s="9" t="s">
        <v>718</v>
      </c>
      <c r="G4" s="9" t="s">
        <v>719</v>
      </c>
      <c r="H4" s="9" t="s">
        <v>718</v>
      </c>
      <c r="I4" s="9" t="s">
        <v>720</v>
      </c>
      <c r="J4" s="9" t="s">
        <v>718</v>
      </c>
      <c r="K4" s="9" t="s">
        <v>721</v>
      </c>
      <c r="L4" s="9" t="s">
        <v>718</v>
      </c>
      <c r="M4" s="9" t="s">
        <v>722</v>
      </c>
      <c r="N4" s="9" t="s">
        <v>718</v>
      </c>
      <c r="O4" s="9" t="s">
        <v>723</v>
      </c>
      <c r="P4" s="216"/>
      <c r="Q4" s="9" t="s">
        <v>717</v>
      </c>
      <c r="R4" s="9" t="s">
        <v>719</v>
      </c>
      <c r="S4" s="9" t="s">
        <v>720</v>
      </c>
      <c r="T4" s="9" t="s">
        <v>721</v>
      </c>
      <c r="U4" s="9" t="s">
        <v>722</v>
      </c>
      <c r="V4" s="9" t="s">
        <v>723</v>
      </c>
      <c r="W4" s="216"/>
      <c r="X4" s="216"/>
      <c r="Y4" s="215"/>
      <c r="Z4" s="215"/>
      <c r="AA4" s="215"/>
      <c r="AB4" s="215"/>
    </row>
    <row r="5" spans="1:28" ht="30" customHeight="1">
      <c r="A5" s="18" t="s">
        <v>574</v>
      </c>
      <c r="B5" s="18" t="s">
        <v>570</v>
      </c>
      <c r="C5" s="18" t="s">
        <v>571</v>
      </c>
      <c r="D5" s="45" t="s">
        <v>98</v>
      </c>
      <c r="E5" s="46">
        <v>0</v>
      </c>
      <c r="F5" s="18" t="s">
        <v>50</v>
      </c>
      <c r="G5" s="46">
        <v>0</v>
      </c>
      <c r="H5" s="18" t="s">
        <v>50</v>
      </c>
      <c r="I5" s="46">
        <v>0</v>
      </c>
      <c r="J5" s="18" t="s">
        <v>50</v>
      </c>
      <c r="K5" s="46">
        <v>0</v>
      </c>
      <c r="L5" s="18" t="s">
        <v>50</v>
      </c>
      <c r="M5" s="46">
        <v>0</v>
      </c>
      <c r="N5" s="18" t="s">
        <v>50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110926</v>
      </c>
      <c r="V5" s="46">
        <f>SMALL(Q5:U5,COUNTIF(Q5:U5,0)+1)</f>
        <v>110926</v>
      </c>
      <c r="W5" s="18" t="s">
        <v>727</v>
      </c>
      <c r="X5" s="18" t="s">
        <v>554</v>
      </c>
      <c r="Y5" s="2" t="s">
        <v>50</v>
      </c>
      <c r="Z5" s="2" t="s">
        <v>50</v>
      </c>
      <c r="AA5" s="47"/>
      <c r="AB5" s="2" t="s">
        <v>50</v>
      </c>
    </row>
    <row r="6" spans="1:28" ht="30" customHeight="1">
      <c r="A6" s="18" t="s">
        <v>588</v>
      </c>
      <c r="B6" s="18" t="s">
        <v>584</v>
      </c>
      <c r="C6" s="18" t="s">
        <v>585</v>
      </c>
      <c r="D6" s="45" t="s">
        <v>98</v>
      </c>
      <c r="E6" s="46">
        <v>0</v>
      </c>
      <c r="F6" s="18" t="s">
        <v>50</v>
      </c>
      <c r="G6" s="46">
        <v>0</v>
      </c>
      <c r="H6" s="18" t="s">
        <v>50</v>
      </c>
      <c r="I6" s="46">
        <v>0</v>
      </c>
      <c r="J6" s="18" t="s">
        <v>50</v>
      </c>
      <c r="K6" s="46">
        <v>0</v>
      </c>
      <c r="L6" s="18" t="s">
        <v>50</v>
      </c>
      <c r="M6" s="46">
        <v>0</v>
      </c>
      <c r="N6" s="18" t="s">
        <v>50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1570</v>
      </c>
      <c r="V6" s="46">
        <f>SMALL(Q6:U6,COUNTIF(Q6:U6,0)+1)</f>
        <v>1570</v>
      </c>
      <c r="W6" s="18" t="s">
        <v>728</v>
      </c>
      <c r="X6" s="18" t="s">
        <v>554</v>
      </c>
      <c r="Y6" s="2" t="s">
        <v>50</v>
      </c>
      <c r="Z6" s="2" t="s">
        <v>50</v>
      </c>
      <c r="AA6" s="47"/>
      <c r="AB6" s="2" t="s">
        <v>50</v>
      </c>
    </row>
    <row r="7" spans="1:28" ht="30" customHeight="1">
      <c r="A7" s="18" t="s">
        <v>555</v>
      </c>
      <c r="B7" s="18" t="s">
        <v>552</v>
      </c>
      <c r="C7" s="18" t="s">
        <v>553</v>
      </c>
      <c r="D7" s="45" t="s">
        <v>98</v>
      </c>
      <c r="E7" s="46">
        <v>0</v>
      </c>
      <c r="F7" s="18" t="s">
        <v>50</v>
      </c>
      <c r="G7" s="46">
        <v>0</v>
      </c>
      <c r="H7" s="18" t="s">
        <v>50</v>
      </c>
      <c r="I7" s="46">
        <v>0</v>
      </c>
      <c r="J7" s="18" t="s">
        <v>50</v>
      </c>
      <c r="K7" s="46">
        <v>0</v>
      </c>
      <c r="L7" s="18" t="s">
        <v>50</v>
      </c>
      <c r="M7" s="46">
        <v>0</v>
      </c>
      <c r="N7" s="18" t="s">
        <v>50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38469</v>
      </c>
      <c r="V7" s="46">
        <f>SMALL(Q7:U7,COUNTIF(Q7:U7,0)+1)</f>
        <v>38469</v>
      </c>
      <c r="W7" s="18" t="s">
        <v>729</v>
      </c>
      <c r="X7" s="18" t="s">
        <v>554</v>
      </c>
      <c r="Y7" s="2" t="s">
        <v>50</v>
      </c>
      <c r="Z7" s="2" t="s">
        <v>50</v>
      </c>
      <c r="AA7" s="47"/>
      <c r="AB7" s="2" t="s">
        <v>50</v>
      </c>
    </row>
    <row r="8" spans="1:28" ht="30" customHeight="1">
      <c r="A8" s="18" t="s">
        <v>441</v>
      </c>
      <c r="B8" s="18" t="s">
        <v>438</v>
      </c>
      <c r="C8" s="18" t="s">
        <v>439</v>
      </c>
      <c r="D8" s="45" t="s">
        <v>440</v>
      </c>
      <c r="E8" s="46">
        <v>0</v>
      </c>
      <c r="F8" s="18" t="s">
        <v>50</v>
      </c>
      <c r="G8" s="46">
        <v>30000</v>
      </c>
      <c r="H8" s="18" t="s">
        <v>730</v>
      </c>
      <c r="I8" s="46">
        <v>33000</v>
      </c>
      <c r="J8" s="18" t="s">
        <v>731</v>
      </c>
      <c r="K8" s="46">
        <v>0</v>
      </c>
      <c r="L8" s="18" t="s">
        <v>50</v>
      </c>
      <c r="M8" s="46">
        <v>0</v>
      </c>
      <c r="N8" s="18" t="s">
        <v>50</v>
      </c>
      <c r="O8" s="46">
        <f t="shared" ref="O8:O23" si="0">SMALL(E8:M8,COUNTIF(E8:M8,0)+1)</f>
        <v>30000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18" t="s">
        <v>732</v>
      </c>
      <c r="X8" s="18" t="s">
        <v>50</v>
      </c>
      <c r="Y8" s="2" t="s">
        <v>50</v>
      </c>
      <c r="Z8" s="2" t="s">
        <v>50</v>
      </c>
      <c r="AA8" s="47"/>
      <c r="AB8" s="2" t="s">
        <v>50</v>
      </c>
    </row>
    <row r="9" spans="1:28" ht="30" customHeight="1">
      <c r="A9" s="18" t="s">
        <v>560</v>
      </c>
      <c r="B9" s="18" t="s">
        <v>557</v>
      </c>
      <c r="C9" s="18" t="s">
        <v>558</v>
      </c>
      <c r="D9" s="45" t="s">
        <v>559</v>
      </c>
      <c r="E9" s="46">
        <v>1181</v>
      </c>
      <c r="F9" s="18" t="s">
        <v>50</v>
      </c>
      <c r="G9" s="46">
        <v>1864.54</v>
      </c>
      <c r="H9" s="18" t="s">
        <v>733</v>
      </c>
      <c r="I9" s="46">
        <v>1748.18</v>
      </c>
      <c r="J9" s="18" t="s">
        <v>734</v>
      </c>
      <c r="K9" s="46">
        <v>0</v>
      </c>
      <c r="L9" s="18" t="s">
        <v>50</v>
      </c>
      <c r="M9" s="46">
        <v>0</v>
      </c>
      <c r="N9" s="18" t="s">
        <v>50</v>
      </c>
      <c r="O9" s="46">
        <f t="shared" si="0"/>
        <v>1181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18" t="s">
        <v>735</v>
      </c>
      <c r="X9" s="18" t="s">
        <v>50</v>
      </c>
      <c r="Y9" s="2" t="s">
        <v>50</v>
      </c>
      <c r="Z9" s="2" t="s">
        <v>50</v>
      </c>
      <c r="AA9" s="47"/>
      <c r="AB9" s="2" t="s">
        <v>50</v>
      </c>
    </row>
    <row r="10" spans="1:28" ht="30" customHeight="1">
      <c r="A10" s="18" t="s">
        <v>592</v>
      </c>
      <c r="B10" s="18" t="s">
        <v>590</v>
      </c>
      <c r="C10" s="18" t="s">
        <v>591</v>
      </c>
      <c r="D10" s="45" t="s">
        <v>559</v>
      </c>
      <c r="E10" s="46">
        <v>1374</v>
      </c>
      <c r="F10" s="18" t="s">
        <v>50</v>
      </c>
      <c r="G10" s="46">
        <v>1834.54</v>
      </c>
      <c r="H10" s="18" t="s">
        <v>733</v>
      </c>
      <c r="I10" s="46">
        <v>1755.45</v>
      </c>
      <c r="J10" s="18" t="s">
        <v>734</v>
      </c>
      <c r="K10" s="46">
        <v>0</v>
      </c>
      <c r="L10" s="18" t="s">
        <v>50</v>
      </c>
      <c r="M10" s="46">
        <v>0</v>
      </c>
      <c r="N10" s="18" t="s">
        <v>50</v>
      </c>
      <c r="O10" s="46">
        <f t="shared" si="0"/>
        <v>1374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18" t="s">
        <v>736</v>
      </c>
      <c r="X10" s="18" t="s">
        <v>50</v>
      </c>
      <c r="Y10" s="2" t="s">
        <v>50</v>
      </c>
      <c r="Z10" s="2" t="s">
        <v>50</v>
      </c>
      <c r="AA10" s="47"/>
      <c r="AB10" s="2" t="s">
        <v>50</v>
      </c>
    </row>
    <row r="11" spans="1:28" ht="30" customHeight="1">
      <c r="A11" s="18" t="s">
        <v>459</v>
      </c>
      <c r="B11" s="18" t="s">
        <v>339</v>
      </c>
      <c r="C11" s="18" t="s">
        <v>458</v>
      </c>
      <c r="D11" s="45" t="s">
        <v>58</v>
      </c>
      <c r="E11" s="46">
        <v>1408</v>
      </c>
      <c r="F11" s="18" t="s">
        <v>50</v>
      </c>
      <c r="G11" s="46">
        <v>1912</v>
      </c>
      <c r="H11" s="18" t="s">
        <v>737</v>
      </c>
      <c r="I11" s="46">
        <v>1765</v>
      </c>
      <c r="J11" s="18" t="s">
        <v>738</v>
      </c>
      <c r="K11" s="46">
        <v>0</v>
      </c>
      <c r="L11" s="18" t="s">
        <v>50</v>
      </c>
      <c r="M11" s="46">
        <v>0</v>
      </c>
      <c r="N11" s="18" t="s">
        <v>50</v>
      </c>
      <c r="O11" s="46">
        <f t="shared" si="0"/>
        <v>1408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18" t="s">
        <v>739</v>
      </c>
      <c r="X11" s="18" t="s">
        <v>50</v>
      </c>
      <c r="Y11" s="2" t="s">
        <v>50</v>
      </c>
      <c r="Z11" s="2" t="s">
        <v>50</v>
      </c>
      <c r="AA11" s="47"/>
      <c r="AB11" s="2" t="s">
        <v>50</v>
      </c>
    </row>
    <row r="12" spans="1:28" ht="30" customHeight="1">
      <c r="A12" s="18" t="s">
        <v>341</v>
      </c>
      <c r="B12" s="18" t="s">
        <v>339</v>
      </c>
      <c r="C12" s="18" t="s">
        <v>340</v>
      </c>
      <c r="D12" s="45" t="s">
        <v>58</v>
      </c>
      <c r="E12" s="46">
        <v>2090</v>
      </c>
      <c r="F12" s="18" t="s">
        <v>50</v>
      </c>
      <c r="G12" s="46">
        <v>3009</v>
      </c>
      <c r="H12" s="18" t="s">
        <v>737</v>
      </c>
      <c r="I12" s="46">
        <v>2971</v>
      </c>
      <c r="J12" s="18" t="s">
        <v>738</v>
      </c>
      <c r="K12" s="46">
        <v>0</v>
      </c>
      <c r="L12" s="18" t="s">
        <v>50</v>
      </c>
      <c r="M12" s="46">
        <v>0</v>
      </c>
      <c r="N12" s="18" t="s">
        <v>50</v>
      </c>
      <c r="O12" s="46">
        <f t="shared" si="0"/>
        <v>2090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18" t="s">
        <v>740</v>
      </c>
      <c r="X12" s="18" t="s">
        <v>50</v>
      </c>
      <c r="Y12" s="2" t="s">
        <v>50</v>
      </c>
      <c r="Z12" s="2" t="s">
        <v>50</v>
      </c>
      <c r="AA12" s="47"/>
      <c r="AB12" s="2" t="s">
        <v>50</v>
      </c>
    </row>
    <row r="13" spans="1:28" ht="30" customHeight="1">
      <c r="A13" s="18" t="s">
        <v>465</v>
      </c>
      <c r="B13" s="18" t="s">
        <v>348</v>
      </c>
      <c r="C13" s="18" t="s">
        <v>464</v>
      </c>
      <c r="D13" s="45" t="s">
        <v>58</v>
      </c>
      <c r="E13" s="46">
        <v>1842</v>
      </c>
      <c r="F13" s="18" t="s">
        <v>50</v>
      </c>
      <c r="G13" s="46">
        <v>2138</v>
      </c>
      <c r="H13" s="18" t="s">
        <v>741</v>
      </c>
      <c r="I13" s="46">
        <v>2037</v>
      </c>
      <c r="J13" s="18" t="s">
        <v>742</v>
      </c>
      <c r="K13" s="46">
        <v>0</v>
      </c>
      <c r="L13" s="18" t="s">
        <v>50</v>
      </c>
      <c r="M13" s="46">
        <v>0</v>
      </c>
      <c r="N13" s="18" t="s">
        <v>50</v>
      </c>
      <c r="O13" s="46">
        <f t="shared" si="0"/>
        <v>1842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18" t="s">
        <v>743</v>
      </c>
      <c r="X13" s="18" t="s">
        <v>50</v>
      </c>
      <c r="Y13" s="2" t="s">
        <v>50</v>
      </c>
      <c r="Z13" s="2" t="s">
        <v>50</v>
      </c>
      <c r="AA13" s="47"/>
      <c r="AB13" s="2" t="s">
        <v>50</v>
      </c>
    </row>
    <row r="14" spans="1:28" ht="30" customHeight="1">
      <c r="A14" s="18" t="s">
        <v>350</v>
      </c>
      <c r="B14" s="18" t="s">
        <v>348</v>
      </c>
      <c r="C14" s="18" t="s">
        <v>349</v>
      </c>
      <c r="D14" s="45" t="s">
        <v>58</v>
      </c>
      <c r="E14" s="46">
        <v>5105</v>
      </c>
      <c r="F14" s="18" t="s">
        <v>50</v>
      </c>
      <c r="G14" s="46">
        <v>6114</v>
      </c>
      <c r="H14" s="18" t="s">
        <v>741</v>
      </c>
      <c r="I14" s="46">
        <v>5810</v>
      </c>
      <c r="J14" s="18" t="s">
        <v>742</v>
      </c>
      <c r="K14" s="46">
        <v>0</v>
      </c>
      <c r="L14" s="18" t="s">
        <v>50</v>
      </c>
      <c r="M14" s="46">
        <v>0</v>
      </c>
      <c r="N14" s="18" t="s">
        <v>50</v>
      </c>
      <c r="O14" s="46">
        <f t="shared" si="0"/>
        <v>5105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18" t="s">
        <v>744</v>
      </c>
      <c r="X14" s="18" t="s">
        <v>50</v>
      </c>
      <c r="Y14" s="2" t="s">
        <v>50</v>
      </c>
      <c r="Z14" s="2" t="s">
        <v>50</v>
      </c>
      <c r="AA14" s="47"/>
      <c r="AB14" s="2" t="s">
        <v>50</v>
      </c>
    </row>
    <row r="15" spans="1:28" ht="30" customHeight="1">
      <c r="A15" s="18" t="s">
        <v>472</v>
      </c>
      <c r="B15" s="18" t="s">
        <v>348</v>
      </c>
      <c r="C15" s="18" t="s">
        <v>471</v>
      </c>
      <c r="D15" s="45" t="s">
        <v>58</v>
      </c>
      <c r="E15" s="46">
        <v>2548</v>
      </c>
      <c r="F15" s="18" t="s">
        <v>50</v>
      </c>
      <c r="G15" s="46">
        <v>2971</v>
      </c>
      <c r="H15" s="18" t="s">
        <v>741</v>
      </c>
      <c r="I15" s="46">
        <v>2816</v>
      </c>
      <c r="J15" s="18" t="s">
        <v>742</v>
      </c>
      <c r="K15" s="46">
        <v>0</v>
      </c>
      <c r="L15" s="18" t="s">
        <v>50</v>
      </c>
      <c r="M15" s="46">
        <v>0</v>
      </c>
      <c r="N15" s="18" t="s">
        <v>50</v>
      </c>
      <c r="O15" s="46">
        <f t="shared" si="0"/>
        <v>2548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18" t="s">
        <v>745</v>
      </c>
      <c r="X15" s="18" t="s">
        <v>50</v>
      </c>
      <c r="Y15" s="2" t="s">
        <v>50</v>
      </c>
      <c r="Z15" s="2" t="s">
        <v>50</v>
      </c>
      <c r="AA15" s="47"/>
      <c r="AB15" s="2" t="s">
        <v>50</v>
      </c>
    </row>
    <row r="16" spans="1:28" ht="30" customHeight="1">
      <c r="A16" s="18" t="s">
        <v>409</v>
      </c>
      <c r="B16" s="18" t="s">
        <v>408</v>
      </c>
      <c r="C16" s="18" t="s">
        <v>108</v>
      </c>
      <c r="D16" s="45" t="s">
        <v>372</v>
      </c>
      <c r="E16" s="46">
        <v>0</v>
      </c>
      <c r="F16" s="18" t="s">
        <v>50</v>
      </c>
      <c r="G16" s="46">
        <v>130000</v>
      </c>
      <c r="H16" s="18" t="s">
        <v>746</v>
      </c>
      <c r="I16" s="46">
        <v>320000</v>
      </c>
      <c r="J16" s="18" t="s">
        <v>747</v>
      </c>
      <c r="K16" s="46">
        <v>0</v>
      </c>
      <c r="L16" s="18" t="s">
        <v>50</v>
      </c>
      <c r="M16" s="46">
        <v>0</v>
      </c>
      <c r="N16" s="18" t="s">
        <v>50</v>
      </c>
      <c r="O16" s="46">
        <f t="shared" si="0"/>
        <v>130000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18" t="s">
        <v>748</v>
      </c>
      <c r="X16" s="18" t="s">
        <v>50</v>
      </c>
      <c r="Y16" s="2" t="s">
        <v>50</v>
      </c>
      <c r="Z16" s="2" t="s">
        <v>50</v>
      </c>
      <c r="AA16" s="47"/>
      <c r="AB16" s="2" t="s">
        <v>50</v>
      </c>
    </row>
    <row r="17" spans="1:28" ht="30" customHeight="1">
      <c r="A17" s="18" t="s">
        <v>413</v>
      </c>
      <c r="B17" s="18" t="s">
        <v>411</v>
      </c>
      <c r="C17" s="18" t="s">
        <v>412</v>
      </c>
      <c r="D17" s="45" t="s">
        <v>372</v>
      </c>
      <c r="E17" s="46">
        <v>0</v>
      </c>
      <c r="F17" s="18" t="s">
        <v>50</v>
      </c>
      <c r="G17" s="46">
        <v>430000</v>
      </c>
      <c r="H17" s="18" t="s">
        <v>746</v>
      </c>
      <c r="I17" s="46">
        <v>540000</v>
      </c>
      <c r="J17" s="18" t="s">
        <v>749</v>
      </c>
      <c r="K17" s="46">
        <v>0</v>
      </c>
      <c r="L17" s="18" t="s">
        <v>50</v>
      </c>
      <c r="M17" s="46">
        <v>0</v>
      </c>
      <c r="N17" s="18" t="s">
        <v>50</v>
      </c>
      <c r="O17" s="46">
        <f t="shared" si="0"/>
        <v>430000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18" t="s">
        <v>750</v>
      </c>
      <c r="X17" s="18" t="s">
        <v>50</v>
      </c>
      <c r="Y17" s="2" t="s">
        <v>50</v>
      </c>
      <c r="Z17" s="2" t="s">
        <v>50</v>
      </c>
      <c r="AA17" s="47"/>
      <c r="AB17" s="2" t="s">
        <v>50</v>
      </c>
    </row>
    <row r="18" spans="1:28" ht="30" customHeight="1">
      <c r="A18" s="18" t="s">
        <v>495</v>
      </c>
      <c r="B18" s="18" t="s">
        <v>493</v>
      </c>
      <c r="C18" s="18" t="s">
        <v>173</v>
      </c>
      <c r="D18" s="45" t="s">
        <v>494</v>
      </c>
      <c r="E18" s="46">
        <v>0</v>
      </c>
      <c r="F18" s="18" t="s">
        <v>50</v>
      </c>
      <c r="G18" s="46">
        <v>0</v>
      </c>
      <c r="H18" s="18" t="s">
        <v>50</v>
      </c>
      <c r="I18" s="46">
        <v>0</v>
      </c>
      <c r="J18" s="18" t="s">
        <v>50</v>
      </c>
      <c r="K18" s="46">
        <v>0</v>
      </c>
      <c r="L18" s="18" t="s">
        <v>50</v>
      </c>
      <c r="M18" s="46">
        <v>170000</v>
      </c>
      <c r="N18" s="18" t="s">
        <v>50</v>
      </c>
      <c r="O18" s="46">
        <f t="shared" si="0"/>
        <v>170000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18" t="s">
        <v>751</v>
      </c>
      <c r="X18" s="18" t="s">
        <v>50</v>
      </c>
      <c r="Y18" s="2" t="s">
        <v>50</v>
      </c>
      <c r="Z18" s="2" t="s">
        <v>50</v>
      </c>
      <c r="AA18" s="47"/>
      <c r="AB18" s="2" t="s">
        <v>50</v>
      </c>
    </row>
    <row r="19" spans="1:28" ht="30" customHeight="1">
      <c r="A19" s="18" t="s">
        <v>526</v>
      </c>
      <c r="B19" s="18" t="s">
        <v>493</v>
      </c>
      <c r="C19" s="18" t="s">
        <v>196</v>
      </c>
      <c r="D19" s="45" t="s">
        <v>494</v>
      </c>
      <c r="E19" s="46">
        <v>0</v>
      </c>
      <c r="F19" s="18" t="s">
        <v>50</v>
      </c>
      <c r="G19" s="46">
        <v>0</v>
      </c>
      <c r="H19" s="18" t="s">
        <v>50</v>
      </c>
      <c r="I19" s="46">
        <v>0</v>
      </c>
      <c r="J19" s="18" t="s">
        <v>50</v>
      </c>
      <c r="K19" s="46">
        <v>0</v>
      </c>
      <c r="L19" s="18" t="s">
        <v>50</v>
      </c>
      <c r="M19" s="46">
        <v>300000</v>
      </c>
      <c r="N19" s="18" t="s">
        <v>50</v>
      </c>
      <c r="O19" s="46">
        <f t="shared" si="0"/>
        <v>300000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18" t="s">
        <v>752</v>
      </c>
      <c r="X19" s="18" t="s">
        <v>50</v>
      </c>
      <c r="Y19" s="2" t="s">
        <v>50</v>
      </c>
      <c r="Z19" s="2" t="s">
        <v>50</v>
      </c>
      <c r="AA19" s="47"/>
      <c r="AB19" s="2" t="s">
        <v>50</v>
      </c>
    </row>
    <row r="20" spans="1:28" ht="30" customHeight="1">
      <c r="A20" s="18" t="s">
        <v>531</v>
      </c>
      <c r="B20" s="18" t="s">
        <v>493</v>
      </c>
      <c r="C20" s="18" t="s">
        <v>204</v>
      </c>
      <c r="D20" s="45" t="s">
        <v>494</v>
      </c>
      <c r="E20" s="46">
        <v>0</v>
      </c>
      <c r="F20" s="18" t="s">
        <v>50</v>
      </c>
      <c r="G20" s="46">
        <v>0</v>
      </c>
      <c r="H20" s="18" t="s">
        <v>50</v>
      </c>
      <c r="I20" s="46">
        <v>0</v>
      </c>
      <c r="J20" s="18" t="s">
        <v>50</v>
      </c>
      <c r="K20" s="46">
        <v>0</v>
      </c>
      <c r="L20" s="18" t="s">
        <v>50</v>
      </c>
      <c r="M20" s="46">
        <v>140000</v>
      </c>
      <c r="N20" s="18" t="s">
        <v>50</v>
      </c>
      <c r="O20" s="46">
        <f t="shared" si="0"/>
        <v>140000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18" t="s">
        <v>753</v>
      </c>
      <c r="X20" s="18" t="s">
        <v>50</v>
      </c>
      <c r="Y20" s="2" t="s">
        <v>50</v>
      </c>
      <c r="Z20" s="2" t="s">
        <v>50</v>
      </c>
      <c r="AA20" s="47"/>
      <c r="AB20" s="2" t="s">
        <v>50</v>
      </c>
    </row>
    <row r="21" spans="1:28" ht="30" customHeight="1">
      <c r="A21" s="18" t="s">
        <v>540</v>
      </c>
      <c r="B21" s="18" t="s">
        <v>493</v>
      </c>
      <c r="C21" s="18" t="s">
        <v>212</v>
      </c>
      <c r="D21" s="45" t="s">
        <v>494</v>
      </c>
      <c r="E21" s="46">
        <v>0</v>
      </c>
      <c r="F21" s="18" t="s">
        <v>50</v>
      </c>
      <c r="G21" s="46">
        <v>0</v>
      </c>
      <c r="H21" s="18" t="s">
        <v>50</v>
      </c>
      <c r="I21" s="46">
        <v>0</v>
      </c>
      <c r="J21" s="18" t="s">
        <v>50</v>
      </c>
      <c r="K21" s="46">
        <v>0</v>
      </c>
      <c r="L21" s="18" t="s">
        <v>50</v>
      </c>
      <c r="M21" s="46">
        <v>180000</v>
      </c>
      <c r="N21" s="18" t="s">
        <v>50</v>
      </c>
      <c r="O21" s="46">
        <f t="shared" si="0"/>
        <v>180000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18" t="s">
        <v>754</v>
      </c>
      <c r="X21" s="18" t="s">
        <v>50</v>
      </c>
      <c r="Y21" s="2" t="s">
        <v>50</v>
      </c>
      <c r="Z21" s="2" t="s">
        <v>50</v>
      </c>
      <c r="AA21" s="47"/>
      <c r="AB21" s="2" t="s">
        <v>50</v>
      </c>
    </row>
    <row r="22" spans="1:28" ht="30" customHeight="1">
      <c r="A22" s="18" t="s">
        <v>499</v>
      </c>
      <c r="B22" s="18" t="s">
        <v>497</v>
      </c>
      <c r="C22" s="18" t="s">
        <v>498</v>
      </c>
      <c r="D22" s="45" t="s">
        <v>164</v>
      </c>
      <c r="E22" s="46">
        <v>0</v>
      </c>
      <c r="F22" s="18" t="s">
        <v>50</v>
      </c>
      <c r="G22" s="46">
        <v>0</v>
      </c>
      <c r="H22" s="18" t="s">
        <v>50</v>
      </c>
      <c r="I22" s="46">
        <v>0</v>
      </c>
      <c r="J22" s="18" t="s">
        <v>50</v>
      </c>
      <c r="K22" s="46">
        <v>0</v>
      </c>
      <c r="L22" s="18" t="s">
        <v>50</v>
      </c>
      <c r="M22" s="46">
        <v>100000</v>
      </c>
      <c r="N22" s="18" t="s">
        <v>50</v>
      </c>
      <c r="O22" s="46">
        <f t="shared" si="0"/>
        <v>100000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18" t="s">
        <v>755</v>
      </c>
      <c r="X22" s="18" t="s">
        <v>50</v>
      </c>
      <c r="Y22" s="2" t="s">
        <v>50</v>
      </c>
      <c r="Z22" s="2" t="s">
        <v>50</v>
      </c>
      <c r="AA22" s="47"/>
      <c r="AB22" s="2" t="s">
        <v>50</v>
      </c>
    </row>
    <row r="23" spans="1:28" ht="30" customHeight="1">
      <c r="A23" s="18" t="s">
        <v>535</v>
      </c>
      <c r="B23" s="18" t="s">
        <v>533</v>
      </c>
      <c r="C23" s="18" t="s">
        <v>534</v>
      </c>
      <c r="D23" s="45" t="s">
        <v>66</v>
      </c>
      <c r="E23" s="46">
        <v>0</v>
      </c>
      <c r="F23" s="18" t="s">
        <v>50</v>
      </c>
      <c r="G23" s="46">
        <v>0</v>
      </c>
      <c r="H23" s="18" t="s">
        <v>50</v>
      </c>
      <c r="I23" s="46">
        <v>0</v>
      </c>
      <c r="J23" s="18" t="s">
        <v>50</v>
      </c>
      <c r="K23" s="46">
        <v>0</v>
      </c>
      <c r="L23" s="18" t="s">
        <v>50</v>
      </c>
      <c r="M23" s="46">
        <v>100000</v>
      </c>
      <c r="N23" s="18" t="s">
        <v>50</v>
      </c>
      <c r="O23" s="46">
        <f t="shared" si="0"/>
        <v>100000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18" t="s">
        <v>756</v>
      </c>
      <c r="X23" s="18" t="s">
        <v>50</v>
      </c>
      <c r="Y23" s="2" t="s">
        <v>50</v>
      </c>
      <c r="Z23" s="2" t="s">
        <v>50</v>
      </c>
      <c r="AA23" s="47"/>
      <c r="AB23" s="2" t="s">
        <v>50</v>
      </c>
    </row>
    <row r="24" spans="1:28" ht="30" customHeight="1">
      <c r="A24" s="18" t="s">
        <v>360</v>
      </c>
      <c r="B24" s="18" t="s">
        <v>359</v>
      </c>
      <c r="C24" s="18" t="s">
        <v>85</v>
      </c>
      <c r="D24" s="45" t="s">
        <v>86</v>
      </c>
      <c r="E24" s="46">
        <v>0</v>
      </c>
      <c r="F24" s="18" t="s">
        <v>50</v>
      </c>
      <c r="G24" s="46">
        <v>0</v>
      </c>
      <c r="H24" s="18" t="s">
        <v>50</v>
      </c>
      <c r="I24" s="46">
        <v>0</v>
      </c>
      <c r="J24" s="18" t="s">
        <v>50</v>
      </c>
      <c r="K24" s="46">
        <v>0</v>
      </c>
      <c r="L24" s="18" t="s">
        <v>50</v>
      </c>
      <c r="M24" s="46">
        <v>0</v>
      </c>
      <c r="N24" s="18" t="s">
        <v>50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18" t="s">
        <v>757</v>
      </c>
      <c r="X24" s="18" t="s">
        <v>50</v>
      </c>
      <c r="Y24" s="2" t="s">
        <v>50</v>
      </c>
      <c r="Z24" s="2" t="s">
        <v>50</v>
      </c>
      <c r="AA24" s="47"/>
      <c r="AB24" s="2" t="s">
        <v>50</v>
      </c>
    </row>
    <row r="25" spans="1:28" ht="30" customHeight="1">
      <c r="A25" s="18" t="s">
        <v>389</v>
      </c>
      <c r="B25" s="18" t="s">
        <v>387</v>
      </c>
      <c r="C25" s="18" t="s">
        <v>388</v>
      </c>
      <c r="D25" s="45" t="s">
        <v>66</v>
      </c>
      <c r="E25" s="46">
        <v>843</v>
      </c>
      <c r="F25" s="18" t="s">
        <v>50</v>
      </c>
      <c r="G25" s="46">
        <v>0</v>
      </c>
      <c r="H25" s="18" t="s">
        <v>50</v>
      </c>
      <c r="I25" s="46">
        <v>1200</v>
      </c>
      <c r="J25" s="18" t="s">
        <v>758</v>
      </c>
      <c r="K25" s="46">
        <v>0</v>
      </c>
      <c r="L25" s="18" t="s">
        <v>50</v>
      </c>
      <c r="M25" s="46">
        <v>0</v>
      </c>
      <c r="N25" s="18" t="s">
        <v>50</v>
      </c>
      <c r="O25" s="46">
        <f t="shared" ref="O25:O34" si="1">SMALL(E25:M25,COUNTIF(E25:M25,0)+1)</f>
        <v>843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18" t="s">
        <v>759</v>
      </c>
      <c r="X25" s="18" t="s">
        <v>50</v>
      </c>
      <c r="Y25" s="2" t="s">
        <v>50</v>
      </c>
      <c r="Z25" s="2" t="s">
        <v>50</v>
      </c>
      <c r="AA25" s="47"/>
      <c r="AB25" s="2" t="s">
        <v>50</v>
      </c>
    </row>
    <row r="26" spans="1:28" ht="30" customHeight="1">
      <c r="A26" s="18" t="s">
        <v>385</v>
      </c>
      <c r="B26" s="18" t="s">
        <v>383</v>
      </c>
      <c r="C26" s="18" t="s">
        <v>384</v>
      </c>
      <c r="D26" s="45" t="s">
        <v>66</v>
      </c>
      <c r="E26" s="46">
        <v>5118</v>
      </c>
      <c r="F26" s="18" t="s">
        <v>50</v>
      </c>
      <c r="G26" s="46">
        <v>12788</v>
      </c>
      <c r="H26" s="18" t="s">
        <v>760</v>
      </c>
      <c r="I26" s="46">
        <v>6900</v>
      </c>
      <c r="J26" s="18" t="s">
        <v>758</v>
      </c>
      <c r="K26" s="46">
        <v>0</v>
      </c>
      <c r="L26" s="18" t="s">
        <v>50</v>
      </c>
      <c r="M26" s="46">
        <v>0</v>
      </c>
      <c r="N26" s="18" t="s">
        <v>50</v>
      </c>
      <c r="O26" s="46">
        <f t="shared" si="1"/>
        <v>5118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18" t="s">
        <v>761</v>
      </c>
      <c r="X26" s="18" t="s">
        <v>50</v>
      </c>
      <c r="Y26" s="2" t="s">
        <v>50</v>
      </c>
      <c r="Z26" s="2" t="s">
        <v>50</v>
      </c>
      <c r="AA26" s="47"/>
      <c r="AB26" s="2" t="s">
        <v>50</v>
      </c>
    </row>
    <row r="27" spans="1:28" ht="30" customHeight="1">
      <c r="A27" s="18" t="s">
        <v>394</v>
      </c>
      <c r="B27" s="18" t="s">
        <v>391</v>
      </c>
      <c r="C27" s="18" t="s">
        <v>392</v>
      </c>
      <c r="D27" s="45" t="s">
        <v>393</v>
      </c>
      <c r="E27" s="46">
        <v>10035</v>
      </c>
      <c r="F27" s="18" t="s">
        <v>50</v>
      </c>
      <c r="G27" s="46">
        <v>50000</v>
      </c>
      <c r="H27" s="18" t="s">
        <v>762</v>
      </c>
      <c r="I27" s="46">
        <v>10500</v>
      </c>
      <c r="J27" s="18" t="s">
        <v>758</v>
      </c>
      <c r="K27" s="46">
        <v>0</v>
      </c>
      <c r="L27" s="18" t="s">
        <v>50</v>
      </c>
      <c r="M27" s="46">
        <v>0</v>
      </c>
      <c r="N27" s="18" t="s">
        <v>50</v>
      </c>
      <c r="O27" s="46">
        <f t="shared" si="1"/>
        <v>10035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18" t="s">
        <v>763</v>
      </c>
      <c r="X27" s="18" t="s">
        <v>50</v>
      </c>
      <c r="Y27" s="2" t="s">
        <v>50</v>
      </c>
      <c r="Z27" s="2" t="s">
        <v>50</v>
      </c>
      <c r="AA27" s="47"/>
      <c r="AB27" s="2" t="s">
        <v>50</v>
      </c>
    </row>
    <row r="28" spans="1:28" ht="30" customHeight="1">
      <c r="A28" s="18" t="s">
        <v>67</v>
      </c>
      <c r="B28" s="18" t="s">
        <v>64</v>
      </c>
      <c r="C28" s="18" t="s">
        <v>65</v>
      </c>
      <c r="D28" s="45" t="s">
        <v>66</v>
      </c>
      <c r="E28" s="46">
        <v>0</v>
      </c>
      <c r="F28" s="18" t="s">
        <v>50</v>
      </c>
      <c r="G28" s="46">
        <v>4402</v>
      </c>
      <c r="H28" s="18" t="s">
        <v>764</v>
      </c>
      <c r="I28" s="46">
        <v>4430</v>
      </c>
      <c r="J28" s="18" t="s">
        <v>765</v>
      </c>
      <c r="K28" s="46">
        <v>0</v>
      </c>
      <c r="L28" s="18" t="s">
        <v>50</v>
      </c>
      <c r="M28" s="46">
        <v>0</v>
      </c>
      <c r="N28" s="18" t="s">
        <v>50</v>
      </c>
      <c r="O28" s="46">
        <f t="shared" si="1"/>
        <v>4402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18" t="s">
        <v>766</v>
      </c>
      <c r="X28" s="18" t="s">
        <v>50</v>
      </c>
      <c r="Y28" s="2" t="s">
        <v>50</v>
      </c>
      <c r="Z28" s="2" t="s">
        <v>50</v>
      </c>
      <c r="AA28" s="47"/>
      <c r="AB28" s="2" t="s">
        <v>50</v>
      </c>
    </row>
    <row r="29" spans="1:28" ht="30" customHeight="1">
      <c r="A29" s="18" t="s">
        <v>304</v>
      </c>
      <c r="B29" s="18" t="s">
        <v>56</v>
      </c>
      <c r="C29" s="18" t="s">
        <v>303</v>
      </c>
      <c r="D29" s="45" t="s">
        <v>58</v>
      </c>
      <c r="E29" s="46">
        <v>5134</v>
      </c>
      <c r="F29" s="18" t="s">
        <v>50</v>
      </c>
      <c r="G29" s="46">
        <v>6040</v>
      </c>
      <c r="H29" s="18" t="s">
        <v>767</v>
      </c>
      <c r="I29" s="46">
        <v>7379</v>
      </c>
      <c r="J29" s="18" t="s">
        <v>768</v>
      </c>
      <c r="K29" s="46">
        <v>0</v>
      </c>
      <c r="L29" s="18" t="s">
        <v>50</v>
      </c>
      <c r="M29" s="46">
        <v>0</v>
      </c>
      <c r="N29" s="18" t="s">
        <v>50</v>
      </c>
      <c r="O29" s="46">
        <f t="shared" si="1"/>
        <v>5134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18" t="s">
        <v>769</v>
      </c>
      <c r="X29" s="18" t="s">
        <v>50</v>
      </c>
      <c r="Y29" s="2" t="s">
        <v>50</v>
      </c>
      <c r="Z29" s="2" t="s">
        <v>50</v>
      </c>
      <c r="AA29" s="47"/>
      <c r="AB29" s="2" t="s">
        <v>50</v>
      </c>
    </row>
    <row r="30" spans="1:28" ht="30" customHeight="1">
      <c r="A30" s="18" t="s">
        <v>326</v>
      </c>
      <c r="B30" s="18" t="s">
        <v>69</v>
      </c>
      <c r="C30" s="18" t="s">
        <v>325</v>
      </c>
      <c r="D30" s="45" t="s">
        <v>58</v>
      </c>
      <c r="E30" s="46">
        <v>680</v>
      </c>
      <c r="F30" s="18" t="s">
        <v>50</v>
      </c>
      <c r="G30" s="46">
        <v>1143</v>
      </c>
      <c r="H30" s="18" t="s">
        <v>770</v>
      </c>
      <c r="I30" s="46">
        <v>860</v>
      </c>
      <c r="J30" s="18" t="s">
        <v>771</v>
      </c>
      <c r="K30" s="46">
        <v>0</v>
      </c>
      <c r="L30" s="18" t="s">
        <v>50</v>
      </c>
      <c r="M30" s="46">
        <v>0</v>
      </c>
      <c r="N30" s="18" t="s">
        <v>50</v>
      </c>
      <c r="O30" s="46">
        <f t="shared" si="1"/>
        <v>680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18" t="s">
        <v>772</v>
      </c>
      <c r="X30" s="18" t="s">
        <v>50</v>
      </c>
      <c r="Y30" s="2" t="s">
        <v>50</v>
      </c>
      <c r="Z30" s="2" t="s">
        <v>50</v>
      </c>
      <c r="AA30" s="47"/>
      <c r="AB30" s="2" t="s">
        <v>50</v>
      </c>
    </row>
    <row r="31" spans="1:28" ht="30" customHeight="1">
      <c r="A31" s="18" t="s">
        <v>505</v>
      </c>
      <c r="B31" s="18" t="s">
        <v>179</v>
      </c>
      <c r="C31" s="18" t="s">
        <v>504</v>
      </c>
      <c r="D31" s="45" t="s">
        <v>58</v>
      </c>
      <c r="E31" s="46">
        <v>1173</v>
      </c>
      <c r="F31" s="18" t="s">
        <v>50</v>
      </c>
      <c r="G31" s="46">
        <v>2880</v>
      </c>
      <c r="H31" s="18" t="s">
        <v>773</v>
      </c>
      <c r="I31" s="46">
        <v>0</v>
      </c>
      <c r="J31" s="18" t="s">
        <v>50</v>
      </c>
      <c r="K31" s="46">
        <v>0</v>
      </c>
      <c r="L31" s="18" t="s">
        <v>50</v>
      </c>
      <c r="M31" s="46">
        <v>0</v>
      </c>
      <c r="N31" s="18" t="s">
        <v>50</v>
      </c>
      <c r="O31" s="46">
        <f t="shared" si="1"/>
        <v>1173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18" t="s">
        <v>774</v>
      </c>
      <c r="X31" s="18" t="s">
        <v>50</v>
      </c>
      <c r="Y31" s="2" t="s">
        <v>50</v>
      </c>
      <c r="Z31" s="2" t="s">
        <v>50</v>
      </c>
      <c r="AA31" s="47"/>
      <c r="AB31" s="2" t="s">
        <v>50</v>
      </c>
    </row>
    <row r="32" spans="1:28" ht="30" customHeight="1">
      <c r="A32" s="18" t="s">
        <v>513</v>
      </c>
      <c r="B32" s="18" t="s">
        <v>179</v>
      </c>
      <c r="C32" s="18" t="s">
        <v>512</v>
      </c>
      <c r="D32" s="45" t="s">
        <v>58</v>
      </c>
      <c r="E32" s="46">
        <v>1634</v>
      </c>
      <c r="F32" s="18" t="s">
        <v>50</v>
      </c>
      <c r="G32" s="46">
        <v>3470</v>
      </c>
      <c r="H32" s="18" t="s">
        <v>773</v>
      </c>
      <c r="I32" s="46">
        <v>0</v>
      </c>
      <c r="J32" s="18" t="s">
        <v>50</v>
      </c>
      <c r="K32" s="46">
        <v>0</v>
      </c>
      <c r="L32" s="18" t="s">
        <v>50</v>
      </c>
      <c r="M32" s="46">
        <v>0</v>
      </c>
      <c r="N32" s="18" t="s">
        <v>50</v>
      </c>
      <c r="O32" s="46">
        <f t="shared" si="1"/>
        <v>1634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18" t="s">
        <v>775</v>
      </c>
      <c r="X32" s="18" t="s">
        <v>50</v>
      </c>
      <c r="Y32" s="2" t="s">
        <v>50</v>
      </c>
      <c r="Z32" s="2" t="s">
        <v>50</v>
      </c>
      <c r="AA32" s="47"/>
      <c r="AB32" s="2" t="s">
        <v>50</v>
      </c>
    </row>
    <row r="33" spans="1:29" ht="30" customHeight="1">
      <c r="A33" s="18" t="s">
        <v>454</v>
      </c>
      <c r="B33" s="18" t="s">
        <v>150</v>
      </c>
      <c r="C33" s="18" t="s">
        <v>453</v>
      </c>
      <c r="D33" s="45" t="s">
        <v>58</v>
      </c>
      <c r="E33" s="46">
        <v>15890</v>
      </c>
      <c r="F33" s="18" t="s">
        <v>50</v>
      </c>
      <c r="G33" s="46">
        <v>25000</v>
      </c>
      <c r="H33" s="18" t="s">
        <v>776</v>
      </c>
      <c r="I33" s="46">
        <v>14000</v>
      </c>
      <c r="J33" s="18" t="s">
        <v>777</v>
      </c>
      <c r="K33" s="46">
        <v>0</v>
      </c>
      <c r="L33" s="18" t="s">
        <v>50</v>
      </c>
      <c r="M33" s="46">
        <v>0</v>
      </c>
      <c r="N33" s="18" t="s">
        <v>50</v>
      </c>
      <c r="O33" s="46">
        <f t="shared" si="1"/>
        <v>14000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18" t="s">
        <v>778</v>
      </c>
      <c r="X33" s="18" t="s">
        <v>50</v>
      </c>
      <c r="Y33" s="2" t="s">
        <v>50</v>
      </c>
      <c r="Z33" s="2" t="s">
        <v>50</v>
      </c>
      <c r="AA33" s="47"/>
      <c r="AB33" s="2" t="s">
        <v>50</v>
      </c>
    </row>
    <row r="34" spans="1:29" ht="30" customHeight="1">
      <c r="A34" s="18" t="s">
        <v>449</v>
      </c>
      <c r="B34" s="18" t="s">
        <v>447</v>
      </c>
      <c r="C34" s="18" t="s">
        <v>448</v>
      </c>
      <c r="D34" s="45" t="s">
        <v>58</v>
      </c>
      <c r="E34" s="46">
        <v>0</v>
      </c>
      <c r="F34" s="18" t="s">
        <v>50</v>
      </c>
      <c r="G34" s="46">
        <v>0</v>
      </c>
      <c r="H34" s="18" t="s">
        <v>50</v>
      </c>
      <c r="I34" s="46">
        <v>0</v>
      </c>
      <c r="J34" s="18" t="s">
        <v>50</v>
      </c>
      <c r="K34" s="46">
        <v>0</v>
      </c>
      <c r="L34" s="18" t="s">
        <v>50</v>
      </c>
      <c r="M34" s="46">
        <v>70000</v>
      </c>
      <c r="N34" s="18" t="s">
        <v>50</v>
      </c>
      <c r="O34" s="46">
        <f t="shared" si="1"/>
        <v>70000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18" t="s">
        <v>779</v>
      </c>
      <c r="X34" s="18" t="s">
        <v>50</v>
      </c>
      <c r="Y34" s="2" t="s">
        <v>50</v>
      </c>
      <c r="Z34" s="2" t="s">
        <v>50</v>
      </c>
      <c r="AA34" s="47"/>
      <c r="AB34" s="2" t="s">
        <v>50</v>
      </c>
    </row>
    <row r="35" spans="1:29" ht="30" customHeight="1">
      <c r="A35" s="18" t="s">
        <v>399</v>
      </c>
      <c r="B35" s="18" t="s">
        <v>396</v>
      </c>
      <c r="C35" s="18" t="s">
        <v>397</v>
      </c>
      <c r="D35" s="45" t="s">
        <v>66</v>
      </c>
      <c r="E35" s="46">
        <v>0</v>
      </c>
      <c r="F35" s="18" t="s">
        <v>50</v>
      </c>
      <c r="G35" s="46">
        <v>0</v>
      </c>
      <c r="H35" s="18" t="s">
        <v>50</v>
      </c>
      <c r="I35" s="46">
        <v>0</v>
      </c>
      <c r="J35" s="18" t="s">
        <v>50</v>
      </c>
      <c r="K35" s="46">
        <v>0</v>
      </c>
      <c r="L35" s="18" t="s">
        <v>50</v>
      </c>
      <c r="M35" s="46">
        <v>0</v>
      </c>
      <c r="N35" s="18" t="s">
        <v>50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18" t="s">
        <v>780</v>
      </c>
      <c r="X35" s="18" t="s">
        <v>398</v>
      </c>
      <c r="Y35" s="2" t="s">
        <v>50</v>
      </c>
      <c r="Z35" s="2" t="s">
        <v>50</v>
      </c>
      <c r="AA35" s="47"/>
      <c r="AB35" s="2" t="s">
        <v>50</v>
      </c>
    </row>
    <row r="36" spans="1:29" ht="30" customHeight="1">
      <c r="A36" s="18" t="s">
        <v>427</v>
      </c>
      <c r="B36" s="18" t="s">
        <v>123</v>
      </c>
      <c r="C36" s="18" t="s">
        <v>50</v>
      </c>
      <c r="D36" s="45" t="s">
        <v>124</v>
      </c>
      <c r="E36" s="46">
        <v>0</v>
      </c>
      <c r="F36" s="18" t="s">
        <v>50</v>
      </c>
      <c r="G36" s="46">
        <v>0</v>
      </c>
      <c r="H36" s="18" t="s">
        <v>50</v>
      </c>
      <c r="I36" s="46">
        <v>0</v>
      </c>
      <c r="J36" s="18" t="s">
        <v>50</v>
      </c>
      <c r="K36" s="46">
        <v>0</v>
      </c>
      <c r="L36" s="18" t="s">
        <v>50</v>
      </c>
      <c r="M36" s="46">
        <v>0</v>
      </c>
      <c r="N36" s="18" t="s">
        <v>50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18" t="s">
        <v>781</v>
      </c>
      <c r="X36" s="18" t="s">
        <v>398</v>
      </c>
      <c r="Y36" s="2" t="s">
        <v>50</v>
      </c>
      <c r="Z36" s="2" t="s">
        <v>50</v>
      </c>
      <c r="AA36" s="47"/>
      <c r="AB36" s="2" t="s">
        <v>50</v>
      </c>
    </row>
    <row r="37" spans="1:29" ht="30" customHeight="1">
      <c r="A37" s="18" t="s">
        <v>436</v>
      </c>
      <c r="B37" s="18" t="s">
        <v>433</v>
      </c>
      <c r="C37" s="18" t="s">
        <v>434</v>
      </c>
      <c r="D37" s="45" t="s">
        <v>124</v>
      </c>
      <c r="E37" s="46">
        <v>0</v>
      </c>
      <c r="F37" s="18" t="s">
        <v>50</v>
      </c>
      <c r="G37" s="46">
        <v>0</v>
      </c>
      <c r="H37" s="18" t="s">
        <v>50</v>
      </c>
      <c r="I37" s="46">
        <v>0</v>
      </c>
      <c r="J37" s="18" t="s">
        <v>50</v>
      </c>
      <c r="K37" s="46">
        <v>0</v>
      </c>
      <c r="L37" s="18" t="s">
        <v>50</v>
      </c>
      <c r="M37" s="46">
        <v>0</v>
      </c>
      <c r="N37" s="18" t="s">
        <v>50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18" t="s">
        <v>782</v>
      </c>
      <c r="X37" s="18" t="s">
        <v>435</v>
      </c>
      <c r="Y37" s="2" t="s">
        <v>50</v>
      </c>
      <c r="Z37" s="2" t="s">
        <v>50</v>
      </c>
      <c r="AA37" s="47"/>
      <c r="AB37" s="2" t="s">
        <v>50</v>
      </c>
    </row>
    <row r="38" spans="1:29" ht="30" customHeight="1">
      <c r="A38" s="18" t="s">
        <v>480</v>
      </c>
      <c r="B38" s="18" t="s">
        <v>163</v>
      </c>
      <c r="C38" s="18" t="s">
        <v>479</v>
      </c>
      <c r="D38" s="45" t="s">
        <v>164</v>
      </c>
      <c r="E38" s="46">
        <v>0</v>
      </c>
      <c r="F38" s="18" t="s">
        <v>50</v>
      </c>
      <c r="G38" s="46">
        <v>12700</v>
      </c>
      <c r="H38" s="18" t="s">
        <v>783</v>
      </c>
      <c r="I38" s="46">
        <v>19100</v>
      </c>
      <c r="J38" s="18" t="s">
        <v>784</v>
      </c>
      <c r="K38" s="46">
        <v>0</v>
      </c>
      <c r="L38" s="18" t="s">
        <v>50</v>
      </c>
      <c r="M38" s="46">
        <v>17000</v>
      </c>
      <c r="N38" s="18" t="s">
        <v>50</v>
      </c>
      <c r="O38" s="46">
        <f>SMALL(E38:M38,COUNTIF(E38:M38,0)+1)</f>
        <v>12700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18" t="s">
        <v>785</v>
      </c>
      <c r="X38" s="18" t="s">
        <v>50</v>
      </c>
      <c r="Y38" s="2" t="s">
        <v>50</v>
      </c>
      <c r="Z38" s="2" t="s">
        <v>50</v>
      </c>
      <c r="AA38" s="47"/>
      <c r="AB38" s="2" t="s">
        <v>50</v>
      </c>
    </row>
    <row r="39" spans="1:29" ht="30" customHeight="1">
      <c r="A39" s="18" t="s">
        <v>487</v>
      </c>
      <c r="B39" s="18" t="s">
        <v>485</v>
      </c>
      <c r="C39" s="18" t="s">
        <v>486</v>
      </c>
      <c r="D39" s="45" t="s">
        <v>86</v>
      </c>
      <c r="E39" s="46">
        <v>0</v>
      </c>
      <c r="F39" s="18" t="s">
        <v>50</v>
      </c>
      <c r="G39" s="46">
        <v>0</v>
      </c>
      <c r="H39" s="18" t="s">
        <v>50</v>
      </c>
      <c r="I39" s="46">
        <v>0</v>
      </c>
      <c r="J39" s="18" t="s">
        <v>50</v>
      </c>
      <c r="K39" s="46">
        <v>0</v>
      </c>
      <c r="L39" s="18" t="s">
        <v>50</v>
      </c>
      <c r="M39" s="46">
        <v>0</v>
      </c>
      <c r="N39" s="18" t="s">
        <v>50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18" t="s">
        <v>786</v>
      </c>
      <c r="X39" s="18" t="s">
        <v>50</v>
      </c>
      <c r="Y39" s="2" t="s">
        <v>50</v>
      </c>
      <c r="Z39" s="2" t="s">
        <v>50</v>
      </c>
      <c r="AA39" s="47"/>
      <c r="AB39" s="2" t="s">
        <v>50</v>
      </c>
    </row>
    <row r="40" spans="1:29" ht="30" customHeight="1">
      <c r="A40" s="18" t="s">
        <v>521</v>
      </c>
      <c r="B40" s="18" t="s">
        <v>191</v>
      </c>
      <c r="C40" s="18" t="s">
        <v>520</v>
      </c>
      <c r="D40" s="45" t="s">
        <v>86</v>
      </c>
      <c r="E40" s="46">
        <v>0</v>
      </c>
      <c r="F40" s="18" t="s">
        <v>50</v>
      </c>
      <c r="G40" s="46">
        <v>0</v>
      </c>
      <c r="H40" s="18" t="s">
        <v>50</v>
      </c>
      <c r="I40" s="46">
        <v>0</v>
      </c>
      <c r="J40" s="18" t="s">
        <v>50</v>
      </c>
      <c r="K40" s="46">
        <v>0</v>
      </c>
      <c r="L40" s="18" t="s">
        <v>50</v>
      </c>
      <c r="M40" s="46">
        <v>0</v>
      </c>
      <c r="N40" s="18" t="s">
        <v>50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18" t="s">
        <v>787</v>
      </c>
      <c r="X40" s="18" t="s">
        <v>50</v>
      </c>
      <c r="Y40" s="2" t="s">
        <v>50</v>
      </c>
      <c r="Z40" s="2" t="s">
        <v>50</v>
      </c>
      <c r="AA40" s="47"/>
      <c r="AB40" s="2" t="s">
        <v>50</v>
      </c>
    </row>
    <row r="41" spans="1:29" ht="30" customHeight="1">
      <c r="A41" s="18" t="s">
        <v>416</v>
      </c>
      <c r="B41" s="18" t="s">
        <v>415</v>
      </c>
      <c r="C41" s="18" t="s">
        <v>314</v>
      </c>
      <c r="D41" s="45" t="s">
        <v>315</v>
      </c>
      <c r="E41" s="46">
        <v>0</v>
      </c>
      <c r="F41" s="18" t="s">
        <v>50</v>
      </c>
      <c r="G41" s="46">
        <v>0</v>
      </c>
      <c r="H41" s="18" t="s">
        <v>50</v>
      </c>
      <c r="I41" s="46">
        <v>0</v>
      </c>
      <c r="J41" s="18" t="s">
        <v>50</v>
      </c>
      <c r="K41" s="46">
        <v>0</v>
      </c>
      <c r="L41" s="18" t="s">
        <v>50</v>
      </c>
      <c r="M41" s="46">
        <v>0</v>
      </c>
      <c r="N41" s="18" t="s">
        <v>50</v>
      </c>
      <c r="O41" s="46">
        <v>0</v>
      </c>
      <c r="P41" s="160">
        <v>218316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18" t="s">
        <v>788</v>
      </c>
      <c r="X41" s="18" t="s">
        <v>50</v>
      </c>
      <c r="Y41" s="2" t="s">
        <v>789</v>
      </c>
      <c r="Z41" s="2" t="s">
        <v>50</v>
      </c>
      <c r="AA41" s="47"/>
      <c r="AB41" s="2" t="s">
        <v>50</v>
      </c>
      <c r="AC41" t="s">
        <v>1092</v>
      </c>
    </row>
    <row r="42" spans="1:29" ht="30" customHeight="1">
      <c r="A42" s="18" t="s">
        <v>331</v>
      </c>
      <c r="B42" s="18" t="s">
        <v>330</v>
      </c>
      <c r="C42" s="18" t="s">
        <v>314</v>
      </c>
      <c r="D42" s="45" t="s">
        <v>315</v>
      </c>
      <c r="E42" s="46">
        <v>0</v>
      </c>
      <c r="F42" s="18" t="s">
        <v>50</v>
      </c>
      <c r="G42" s="46">
        <v>0</v>
      </c>
      <c r="H42" s="18" t="s">
        <v>50</v>
      </c>
      <c r="I42" s="46">
        <v>0</v>
      </c>
      <c r="J42" s="18" t="s">
        <v>50</v>
      </c>
      <c r="K42" s="46">
        <v>0</v>
      </c>
      <c r="L42" s="18" t="s">
        <v>50</v>
      </c>
      <c r="M42" s="46">
        <v>0</v>
      </c>
      <c r="N42" s="18" t="s">
        <v>50</v>
      </c>
      <c r="O42" s="46">
        <v>0</v>
      </c>
      <c r="P42" s="160">
        <v>172698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18" t="s">
        <v>790</v>
      </c>
      <c r="X42" s="18" t="s">
        <v>50</v>
      </c>
      <c r="Y42" s="2" t="s">
        <v>789</v>
      </c>
      <c r="Z42" s="2" t="s">
        <v>50</v>
      </c>
      <c r="AA42" s="47"/>
      <c r="AB42" s="2" t="s">
        <v>50</v>
      </c>
      <c r="AC42" t="s">
        <v>1093</v>
      </c>
    </row>
    <row r="43" spans="1:29" ht="30" customHeight="1">
      <c r="A43" s="18" t="s">
        <v>419</v>
      </c>
      <c r="B43" s="18" t="s">
        <v>418</v>
      </c>
      <c r="C43" s="18" t="s">
        <v>314</v>
      </c>
      <c r="D43" s="45" t="s">
        <v>315</v>
      </c>
      <c r="E43" s="46">
        <v>0</v>
      </c>
      <c r="F43" s="18" t="s">
        <v>50</v>
      </c>
      <c r="G43" s="46">
        <v>0</v>
      </c>
      <c r="H43" s="18" t="s">
        <v>50</v>
      </c>
      <c r="I43" s="46">
        <v>0</v>
      </c>
      <c r="J43" s="18" t="s">
        <v>50</v>
      </c>
      <c r="K43" s="46">
        <v>0</v>
      </c>
      <c r="L43" s="18" t="s">
        <v>50</v>
      </c>
      <c r="M43" s="46">
        <v>0</v>
      </c>
      <c r="N43" s="18" t="s">
        <v>50</v>
      </c>
      <c r="O43" s="46">
        <v>0</v>
      </c>
      <c r="P43" s="160">
        <v>228717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18" t="s">
        <v>791</v>
      </c>
      <c r="X43" s="18" t="s">
        <v>50</v>
      </c>
      <c r="Y43" s="2" t="s">
        <v>789</v>
      </c>
      <c r="Z43" s="2" t="s">
        <v>50</v>
      </c>
      <c r="AA43" s="47"/>
      <c r="AB43" s="2" t="s">
        <v>50</v>
      </c>
      <c r="AC43" t="s">
        <v>1094</v>
      </c>
    </row>
    <row r="44" spans="1:29" ht="30" customHeight="1">
      <c r="A44" s="18" t="s">
        <v>422</v>
      </c>
      <c r="B44" s="18" t="s">
        <v>421</v>
      </c>
      <c r="C44" s="18" t="s">
        <v>314</v>
      </c>
      <c r="D44" s="45" t="s">
        <v>315</v>
      </c>
      <c r="E44" s="46">
        <v>0</v>
      </c>
      <c r="F44" s="18" t="s">
        <v>50</v>
      </c>
      <c r="G44" s="46">
        <v>0</v>
      </c>
      <c r="H44" s="18" t="s">
        <v>50</v>
      </c>
      <c r="I44" s="46">
        <v>0</v>
      </c>
      <c r="J44" s="18" t="s">
        <v>50</v>
      </c>
      <c r="K44" s="46">
        <v>0</v>
      </c>
      <c r="L44" s="18" t="s">
        <v>50</v>
      </c>
      <c r="M44" s="46">
        <v>0</v>
      </c>
      <c r="N44" s="18" t="s">
        <v>50</v>
      </c>
      <c r="O44" s="46">
        <v>0</v>
      </c>
      <c r="P44" s="160">
        <v>212390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18" t="s">
        <v>792</v>
      </c>
      <c r="X44" s="18" t="s">
        <v>50</v>
      </c>
      <c r="Y44" s="2" t="s">
        <v>789</v>
      </c>
      <c r="Z44" s="2" t="s">
        <v>50</v>
      </c>
      <c r="AA44" s="47"/>
      <c r="AB44" s="2" t="s">
        <v>50</v>
      </c>
      <c r="AC44" t="s">
        <v>1095</v>
      </c>
    </row>
    <row r="45" spans="1:29" ht="30" customHeight="1">
      <c r="A45" s="18" t="s">
        <v>580</v>
      </c>
      <c r="B45" s="18" t="s">
        <v>579</v>
      </c>
      <c r="C45" s="18" t="s">
        <v>314</v>
      </c>
      <c r="D45" s="45" t="s">
        <v>315</v>
      </c>
      <c r="E45" s="46">
        <v>0</v>
      </c>
      <c r="F45" s="18" t="s">
        <v>50</v>
      </c>
      <c r="G45" s="46">
        <v>0</v>
      </c>
      <c r="H45" s="18" t="s">
        <v>50</v>
      </c>
      <c r="I45" s="46">
        <v>0</v>
      </c>
      <c r="J45" s="18" t="s">
        <v>50</v>
      </c>
      <c r="K45" s="46">
        <v>0</v>
      </c>
      <c r="L45" s="18" t="s">
        <v>50</v>
      </c>
      <c r="M45" s="46">
        <v>0</v>
      </c>
      <c r="N45" s="18" t="s">
        <v>50</v>
      </c>
      <c r="O45" s="46">
        <v>0</v>
      </c>
      <c r="P45" s="160">
        <v>283323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18" t="s">
        <v>793</v>
      </c>
      <c r="X45" s="18" t="s">
        <v>50</v>
      </c>
      <c r="Y45" s="2" t="s">
        <v>789</v>
      </c>
      <c r="Z45" s="2" t="s">
        <v>50</v>
      </c>
      <c r="AA45" s="47"/>
      <c r="AB45" s="2" t="s">
        <v>50</v>
      </c>
      <c r="AC45" t="s">
        <v>1096</v>
      </c>
    </row>
    <row r="46" spans="1:29" ht="30" customHeight="1">
      <c r="A46" s="18" t="s">
        <v>566</v>
      </c>
      <c r="B46" s="18" t="s">
        <v>565</v>
      </c>
      <c r="C46" s="18" t="s">
        <v>314</v>
      </c>
      <c r="D46" s="45" t="s">
        <v>315</v>
      </c>
      <c r="E46" s="46">
        <v>0</v>
      </c>
      <c r="F46" s="18" t="s">
        <v>50</v>
      </c>
      <c r="G46" s="46">
        <v>0</v>
      </c>
      <c r="H46" s="18" t="s">
        <v>50</v>
      </c>
      <c r="I46" s="46">
        <v>0</v>
      </c>
      <c r="J46" s="18" t="s">
        <v>50</v>
      </c>
      <c r="K46" s="46">
        <v>0</v>
      </c>
      <c r="L46" s="18" t="s">
        <v>50</v>
      </c>
      <c r="M46" s="46">
        <v>0</v>
      </c>
      <c r="N46" s="18" t="s">
        <v>50</v>
      </c>
      <c r="O46" s="46">
        <v>0</v>
      </c>
      <c r="P46" s="160">
        <v>240042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18" t="s">
        <v>794</v>
      </c>
      <c r="X46" s="18" t="s">
        <v>50</v>
      </c>
      <c r="Y46" s="2" t="s">
        <v>789</v>
      </c>
      <c r="Z46" s="2" t="s">
        <v>50</v>
      </c>
      <c r="AA46" s="47"/>
      <c r="AB46" s="2" t="s">
        <v>50</v>
      </c>
      <c r="AC46" t="s">
        <v>1097</v>
      </c>
    </row>
    <row r="47" spans="1:29" ht="30" customHeight="1">
      <c r="A47" s="18" t="s">
        <v>597</v>
      </c>
      <c r="B47" s="18" t="s">
        <v>596</v>
      </c>
      <c r="C47" s="18" t="s">
        <v>314</v>
      </c>
      <c r="D47" s="45" t="s">
        <v>315</v>
      </c>
      <c r="E47" s="46">
        <v>0</v>
      </c>
      <c r="F47" s="18" t="s">
        <v>50</v>
      </c>
      <c r="G47" s="46">
        <v>0</v>
      </c>
      <c r="H47" s="18" t="s">
        <v>50</v>
      </c>
      <c r="I47" s="46">
        <v>0</v>
      </c>
      <c r="J47" s="18" t="s">
        <v>50</v>
      </c>
      <c r="K47" s="46">
        <v>0</v>
      </c>
      <c r="L47" s="18" t="s">
        <v>50</v>
      </c>
      <c r="M47" s="46">
        <v>0</v>
      </c>
      <c r="N47" s="18" t="s">
        <v>50</v>
      </c>
      <c r="O47" s="46">
        <v>0</v>
      </c>
      <c r="P47" s="160">
        <v>175703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18" t="s">
        <v>795</v>
      </c>
      <c r="X47" s="18" t="s">
        <v>50</v>
      </c>
      <c r="Y47" s="2" t="s">
        <v>789</v>
      </c>
      <c r="Z47" s="2" t="s">
        <v>50</v>
      </c>
      <c r="AA47" s="47"/>
      <c r="AB47" s="2" t="s">
        <v>50</v>
      </c>
      <c r="AC47" t="s">
        <v>1098</v>
      </c>
    </row>
    <row r="48" spans="1:29" ht="30" customHeight="1">
      <c r="A48" s="18" t="s">
        <v>316</v>
      </c>
      <c r="B48" s="18" t="s">
        <v>313</v>
      </c>
      <c r="C48" s="18" t="s">
        <v>314</v>
      </c>
      <c r="D48" s="45" t="s">
        <v>315</v>
      </c>
      <c r="E48" s="46">
        <v>0</v>
      </c>
      <c r="F48" s="18" t="s">
        <v>50</v>
      </c>
      <c r="G48" s="46">
        <v>0</v>
      </c>
      <c r="H48" s="18" t="s">
        <v>50</v>
      </c>
      <c r="I48" s="46">
        <v>0</v>
      </c>
      <c r="J48" s="18" t="s">
        <v>50</v>
      </c>
      <c r="K48" s="46">
        <v>0</v>
      </c>
      <c r="L48" s="18" t="s">
        <v>50</v>
      </c>
      <c r="M48" s="46">
        <v>0</v>
      </c>
      <c r="N48" s="18" t="s">
        <v>50</v>
      </c>
      <c r="O48" s="46">
        <v>0</v>
      </c>
      <c r="P48" s="160">
        <v>276108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18" t="s">
        <v>796</v>
      </c>
      <c r="X48" s="18" t="s">
        <v>50</v>
      </c>
      <c r="Y48" s="2" t="s">
        <v>789</v>
      </c>
      <c r="Z48" s="2" t="s">
        <v>50</v>
      </c>
      <c r="AA48" s="47"/>
      <c r="AB48" s="2" t="s">
        <v>50</v>
      </c>
      <c r="AC48" t="s">
        <v>1099</v>
      </c>
    </row>
    <row r="49" spans="1:29" ht="30" customHeight="1">
      <c r="A49" s="18" t="s">
        <v>355</v>
      </c>
      <c r="B49" s="18" t="s">
        <v>354</v>
      </c>
      <c r="C49" s="18" t="s">
        <v>314</v>
      </c>
      <c r="D49" s="45" t="s">
        <v>315</v>
      </c>
      <c r="E49" s="46">
        <v>0</v>
      </c>
      <c r="F49" s="18" t="s">
        <v>50</v>
      </c>
      <c r="G49" s="46">
        <v>0</v>
      </c>
      <c r="H49" s="18" t="s">
        <v>50</v>
      </c>
      <c r="I49" s="46">
        <v>0</v>
      </c>
      <c r="J49" s="18" t="s">
        <v>50</v>
      </c>
      <c r="K49" s="46">
        <v>0</v>
      </c>
      <c r="L49" s="18" t="s">
        <v>50</v>
      </c>
      <c r="M49" s="46">
        <v>0</v>
      </c>
      <c r="N49" s="18" t="s">
        <v>50</v>
      </c>
      <c r="O49" s="46">
        <v>0</v>
      </c>
      <c r="P49" s="160">
        <v>306274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18" t="s">
        <v>797</v>
      </c>
      <c r="X49" s="18" t="s">
        <v>50</v>
      </c>
      <c r="Y49" s="2" t="s">
        <v>789</v>
      </c>
      <c r="Z49" s="2" t="s">
        <v>50</v>
      </c>
      <c r="AA49" s="47"/>
      <c r="AB49" s="2" t="s">
        <v>50</v>
      </c>
      <c r="AC49" t="s">
        <v>1100</v>
      </c>
    </row>
    <row r="50" spans="1:29" ht="30" customHeight="1">
      <c r="A50" s="18" t="s">
        <v>334</v>
      </c>
      <c r="B50" s="18" t="s">
        <v>333</v>
      </c>
      <c r="C50" s="18" t="s">
        <v>314</v>
      </c>
      <c r="D50" s="45" t="s">
        <v>315</v>
      </c>
      <c r="E50" s="46">
        <v>0</v>
      </c>
      <c r="F50" s="18" t="s">
        <v>50</v>
      </c>
      <c r="G50" s="46">
        <v>0</v>
      </c>
      <c r="H50" s="18" t="s">
        <v>50</v>
      </c>
      <c r="I50" s="46">
        <v>0</v>
      </c>
      <c r="J50" s="18" t="s">
        <v>50</v>
      </c>
      <c r="K50" s="46">
        <v>0</v>
      </c>
      <c r="L50" s="18" t="s">
        <v>50</v>
      </c>
      <c r="M50" s="46">
        <v>0</v>
      </c>
      <c r="N50" s="18" t="s">
        <v>50</v>
      </c>
      <c r="O50" s="46">
        <v>0</v>
      </c>
      <c r="P50" s="160">
        <v>420978</v>
      </c>
      <c r="Q50" s="46">
        <v>0</v>
      </c>
      <c r="R50" s="46">
        <v>0</v>
      </c>
      <c r="S50" s="46">
        <v>0</v>
      </c>
      <c r="T50" s="46">
        <v>0</v>
      </c>
      <c r="U50" s="46">
        <v>0</v>
      </c>
      <c r="V50" s="46">
        <v>0</v>
      </c>
      <c r="W50" s="18" t="s">
        <v>798</v>
      </c>
      <c r="X50" s="18" t="s">
        <v>50</v>
      </c>
      <c r="Y50" s="2" t="s">
        <v>789</v>
      </c>
      <c r="Z50" s="2" t="s">
        <v>50</v>
      </c>
      <c r="AA50" s="47"/>
      <c r="AB50" s="2" t="s">
        <v>50</v>
      </c>
      <c r="AC50" t="s">
        <v>1101</v>
      </c>
    </row>
    <row r="51" spans="1:29" ht="30" customHeight="1">
      <c r="A51" s="18" t="s">
        <v>373</v>
      </c>
      <c r="B51" s="18" t="s">
        <v>799</v>
      </c>
      <c r="C51" s="18" t="s">
        <v>800</v>
      </c>
      <c r="D51" s="45" t="s">
        <v>372</v>
      </c>
      <c r="E51" s="46">
        <v>0</v>
      </c>
      <c r="F51" s="18" t="s">
        <v>50</v>
      </c>
      <c r="G51" s="46">
        <v>49000</v>
      </c>
      <c r="H51" s="18" t="s">
        <v>801</v>
      </c>
      <c r="I51" s="46">
        <v>0</v>
      </c>
      <c r="J51" s="18" t="s">
        <v>50</v>
      </c>
      <c r="K51" s="46">
        <v>0</v>
      </c>
      <c r="L51" s="18" t="s">
        <v>50</v>
      </c>
      <c r="M51" s="46">
        <v>0</v>
      </c>
      <c r="N51" s="18" t="s">
        <v>50</v>
      </c>
      <c r="O51" s="46">
        <f>SMALL(E51:M51,COUNTIF(E51:M51,0)+1)</f>
        <v>49000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18" t="s">
        <v>802</v>
      </c>
      <c r="X51" s="18" t="s">
        <v>50</v>
      </c>
      <c r="Y51" s="2" t="s">
        <v>50</v>
      </c>
      <c r="Z51" s="2" t="s">
        <v>50</v>
      </c>
      <c r="AA51" s="47"/>
      <c r="AB51" s="2" t="s">
        <v>50</v>
      </c>
    </row>
    <row r="52" spans="1:29" ht="30" customHeight="1">
      <c r="A52" s="18" t="s">
        <v>263</v>
      </c>
      <c r="B52" s="18" t="s">
        <v>260</v>
      </c>
      <c r="C52" s="18" t="s">
        <v>261</v>
      </c>
      <c r="D52" s="45" t="s">
        <v>262</v>
      </c>
      <c r="E52" s="46">
        <v>0</v>
      </c>
      <c r="F52" s="18" t="s">
        <v>50</v>
      </c>
      <c r="G52" s="46">
        <v>0</v>
      </c>
      <c r="H52" s="18" t="s">
        <v>50</v>
      </c>
      <c r="I52" s="46">
        <v>0</v>
      </c>
      <c r="J52" s="18" t="s">
        <v>50</v>
      </c>
      <c r="K52" s="46">
        <v>0</v>
      </c>
      <c r="L52" s="18" t="s">
        <v>50</v>
      </c>
      <c r="M52" s="46">
        <v>306000</v>
      </c>
      <c r="N52" s="18" t="s">
        <v>50</v>
      </c>
      <c r="O52" s="46">
        <f>SMALL(E52:M52,COUNTIF(E52:M52,0)+1)</f>
        <v>306000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18" t="s">
        <v>803</v>
      </c>
      <c r="X52" s="18" t="s">
        <v>50</v>
      </c>
      <c r="Y52" s="2" t="s">
        <v>50</v>
      </c>
      <c r="Z52" s="2" t="s">
        <v>50</v>
      </c>
      <c r="AA52" s="47"/>
      <c r="AB52" s="2" t="s">
        <v>50</v>
      </c>
    </row>
    <row r="53" spans="1:29" ht="30" customHeight="1">
      <c r="A53" s="18" t="s">
        <v>268</v>
      </c>
      <c r="B53" s="18" t="s">
        <v>265</v>
      </c>
      <c r="C53" s="18" t="s">
        <v>266</v>
      </c>
      <c r="D53" s="45" t="s">
        <v>267</v>
      </c>
      <c r="E53" s="46">
        <v>0</v>
      </c>
      <c r="F53" s="18" t="s">
        <v>50</v>
      </c>
      <c r="G53" s="46">
        <v>0</v>
      </c>
      <c r="H53" s="18" t="s">
        <v>50</v>
      </c>
      <c r="I53" s="46">
        <v>0</v>
      </c>
      <c r="J53" s="18" t="s">
        <v>50</v>
      </c>
      <c r="K53" s="46">
        <v>0</v>
      </c>
      <c r="L53" s="18" t="s">
        <v>50</v>
      </c>
      <c r="M53" s="46">
        <v>121000</v>
      </c>
      <c r="N53" s="18" t="s">
        <v>50</v>
      </c>
      <c r="O53" s="46">
        <f>SMALL(E53:M53,COUNTIF(E53:M53,0)+1)</f>
        <v>121000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18" t="s">
        <v>804</v>
      </c>
      <c r="X53" s="18" t="s">
        <v>50</v>
      </c>
      <c r="Y53" s="2" t="s">
        <v>50</v>
      </c>
      <c r="Z53" s="2" t="s">
        <v>50</v>
      </c>
      <c r="AA53" s="47"/>
      <c r="AB53" s="2" t="s">
        <v>50</v>
      </c>
    </row>
    <row r="54" spans="1:29" ht="30" customHeight="1">
      <c r="A54" s="18" t="s">
        <v>275</v>
      </c>
      <c r="B54" s="18" t="s">
        <v>273</v>
      </c>
      <c r="C54" s="18" t="s">
        <v>274</v>
      </c>
      <c r="D54" s="45" t="s">
        <v>262</v>
      </c>
      <c r="E54" s="46">
        <v>0</v>
      </c>
      <c r="F54" s="18" t="s">
        <v>50</v>
      </c>
      <c r="G54" s="46">
        <v>0</v>
      </c>
      <c r="H54" s="18" t="s">
        <v>50</v>
      </c>
      <c r="I54" s="46">
        <v>0</v>
      </c>
      <c r="J54" s="18" t="s">
        <v>50</v>
      </c>
      <c r="K54" s="46">
        <v>0</v>
      </c>
      <c r="L54" s="18" t="s">
        <v>50</v>
      </c>
      <c r="M54" s="46">
        <v>42700</v>
      </c>
      <c r="N54" s="18" t="s">
        <v>50</v>
      </c>
      <c r="O54" s="46">
        <f>SMALL(E54:M54,COUNTIF(E54:M54,0)+1)</f>
        <v>42700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18" t="s">
        <v>805</v>
      </c>
      <c r="X54" s="18" t="s">
        <v>50</v>
      </c>
      <c r="Y54" s="2" t="s">
        <v>50</v>
      </c>
      <c r="Z54" s="2" t="s">
        <v>50</v>
      </c>
      <c r="AA54" s="47"/>
      <c r="AB54" s="2" t="s">
        <v>50</v>
      </c>
    </row>
    <row r="55" spans="1:29" ht="30" customHeight="1">
      <c r="A55" s="18" t="s">
        <v>278</v>
      </c>
      <c r="B55" s="18" t="s">
        <v>277</v>
      </c>
      <c r="C55" s="18" t="s">
        <v>50</v>
      </c>
      <c r="D55" s="45" t="s">
        <v>262</v>
      </c>
      <c r="E55" s="46">
        <v>0</v>
      </c>
      <c r="F55" s="18" t="s">
        <v>50</v>
      </c>
      <c r="G55" s="46">
        <v>0</v>
      </c>
      <c r="H55" s="18" t="s">
        <v>50</v>
      </c>
      <c r="I55" s="46">
        <v>0</v>
      </c>
      <c r="J55" s="18" t="s">
        <v>50</v>
      </c>
      <c r="K55" s="46">
        <v>0</v>
      </c>
      <c r="L55" s="18" t="s">
        <v>50</v>
      </c>
      <c r="M55" s="46">
        <v>300</v>
      </c>
      <c r="N55" s="18" t="s">
        <v>50</v>
      </c>
      <c r="O55" s="46">
        <f>SMALL(E55:M55,COUNTIF(E55:M55,0)+1)</f>
        <v>300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18" t="s">
        <v>806</v>
      </c>
      <c r="X55" s="18" t="s">
        <v>50</v>
      </c>
      <c r="Y55" s="2" t="s">
        <v>50</v>
      </c>
      <c r="Z55" s="2" t="s">
        <v>50</v>
      </c>
      <c r="AA55" s="47"/>
      <c r="AB55" s="2" t="s">
        <v>50</v>
      </c>
    </row>
    <row r="56" spans="1:29" ht="30" customHeight="1">
      <c r="A56" s="18" t="s">
        <v>220</v>
      </c>
      <c r="B56" s="18" t="s">
        <v>50</v>
      </c>
      <c r="C56" s="18" t="s">
        <v>50</v>
      </c>
      <c r="D56" s="45" t="s">
        <v>50</v>
      </c>
      <c r="E56" s="46">
        <v>0</v>
      </c>
      <c r="F56" s="18" t="s">
        <v>50</v>
      </c>
      <c r="G56" s="46">
        <v>0</v>
      </c>
      <c r="H56" s="18" t="s">
        <v>50</v>
      </c>
      <c r="I56" s="46">
        <v>0</v>
      </c>
      <c r="J56" s="18" t="s">
        <v>50</v>
      </c>
      <c r="K56" s="46">
        <v>0</v>
      </c>
      <c r="L56" s="18" t="s">
        <v>50</v>
      </c>
      <c r="M56" s="46">
        <v>0</v>
      </c>
      <c r="N56" s="18" t="s">
        <v>50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18" t="s">
        <v>807</v>
      </c>
      <c r="X56" s="18" t="s">
        <v>50</v>
      </c>
      <c r="Y56" s="2" t="s">
        <v>50</v>
      </c>
      <c r="Z56" s="2" t="s">
        <v>50</v>
      </c>
      <c r="AA56" s="47"/>
      <c r="AB56" s="2" t="s">
        <v>50</v>
      </c>
    </row>
    <row r="57" spans="1:29" ht="30" customHeight="1">
      <c r="A57" s="18" t="s">
        <v>222</v>
      </c>
      <c r="B57" s="18" t="s">
        <v>50</v>
      </c>
      <c r="C57" s="18" t="s">
        <v>50</v>
      </c>
      <c r="D57" s="45" t="s">
        <v>50</v>
      </c>
      <c r="E57" s="46">
        <v>0</v>
      </c>
      <c r="F57" s="18" t="s">
        <v>50</v>
      </c>
      <c r="G57" s="46">
        <v>0</v>
      </c>
      <c r="H57" s="18" t="s">
        <v>50</v>
      </c>
      <c r="I57" s="46">
        <v>0</v>
      </c>
      <c r="J57" s="18" t="s">
        <v>50</v>
      </c>
      <c r="K57" s="46">
        <v>0</v>
      </c>
      <c r="L57" s="18" t="s">
        <v>50</v>
      </c>
      <c r="M57" s="46">
        <v>0</v>
      </c>
      <c r="N57" s="18" t="s">
        <v>50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18" t="s">
        <v>808</v>
      </c>
      <c r="X57" s="18" t="s">
        <v>50</v>
      </c>
      <c r="Y57" s="2" t="s">
        <v>50</v>
      </c>
      <c r="Z57" s="2" t="s">
        <v>50</v>
      </c>
      <c r="AA57" s="47"/>
      <c r="AB57" s="2" t="s">
        <v>50</v>
      </c>
    </row>
    <row r="58" spans="1:29" ht="30" customHeight="1">
      <c r="A58" s="18" t="s">
        <v>224</v>
      </c>
      <c r="B58" s="18" t="s">
        <v>50</v>
      </c>
      <c r="C58" s="18" t="s">
        <v>50</v>
      </c>
      <c r="D58" s="45" t="s">
        <v>50</v>
      </c>
      <c r="E58" s="46">
        <v>0</v>
      </c>
      <c r="F58" s="18" t="s">
        <v>50</v>
      </c>
      <c r="G58" s="46">
        <v>0</v>
      </c>
      <c r="H58" s="18" t="s">
        <v>50</v>
      </c>
      <c r="I58" s="46">
        <v>0</v>
      </c>
      <c r="J58" s="18" t="s">
        <v>50</v>
      </c>
      <c r="K58" s="46">
        <v>0</v>
      </c>
      <c r="L58" s="18" t="s">
        <v>50</v>
      </c>
      <c r="M58" s="46">
        <v>0</v>
      </c>
      <c r="N58" s="18" t="s">
        <v>50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18" t="s">
        <v>809</v>
      </c>
      <c r="X58" s="18" t="s">
        <v>50</v>
      </c>
      <c r="Y58" s="2" t="s">
        <v>50</v>
      </c>
      <c r="Z58" s="2" t="s">
        <v>50</v>
      </c>
      <c r="AA58" s="47"/>
      <c r="AB58" s="2" t="s">
        <v>50</v>
      </c>
    </row>
    <row r="59" spans="1:29" ht="30" customHeight="1">
      <c r="A59" s="18" t="s">
        <v>225</v>
      </c>
      <c r="B59" s="18" t="s">
        <v>50</v>
      </c>
      <c r="C59" s="18" t="s">
        <v>50</v>
      </c>
      <c r="D59" s="45" t="s">
        <v>50</v>
      </c>
      <c r="E59" s="46">
        <v>0</v>
      </c>
      <c r="F59" s="18" t="s">
        <v>50</v>
      </c>
      <c r="G59" s="46">
        <v>0</v>
      </c>
      <c r="H59" s="18" t="s">
        <v>50</v>
      </c>
      <c r="I59" s="46">
        <v>0</v>
      </c>
      <c r="J59" s="18" t="s">
        <v>50</v>
      </c>
      <c r="K59" s="46">
        <v>0</v>
      </c>
      <c r="L59" s="18" t="s">
        <v>50</v>
      </c>
      <c r="M59" s="46">
        <v>0</v>
      </c>
      <c r="N59" s="18" t="s">
        <v>50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18" t="s">
        <v>810</v>
      </c>
      <c r="X59" s="18" t="s">
        <v>50</v>
      </c>
      <c r="Y59" s="2" t="s">
        <v>50</v>
      </c>
      <c r="Z59" s="2" t="s">
        <v>50</v>
      </c>
      <c r="AA59" s="47"/>
      <c r="AB59" s="2" t="s">
        <v>50</v>
      </c>
    </row>
    <row r="60" spans="1:29" ht="30" customHeight="1">
      <c r="A60" s="18" t="s">
        <v>226</v>
      </c>
      <c r="B60" s="18" t="s">
        <v>50</v>
      </c>
      <c r="C60" s="18" t="s">
        <v>50</v>
      </c>
      <c r="D60" s="45" t="s">
        <v>50</v>
      </c>
      <c r="E60" s="46">
        <v>0</v>
      </c>
      <c r="F60" s="18" t="s">
        <v>50</v>
      </c>
      <c r="G60" s="46">
        <v>0</v>
      </c>
      <c r="H60" s="18" t="s">
        <v>50</v>
      </c>
      <c r="I60" s="46">
        <v>0</v>
      </c>
      <c r="J60" s="18" t="s">
        <v>50</v>
      </c>
      <c r="K60" s="46">
        <v>0</v>
      </c>
      <c r="L60" s="18" t="s">
        <v>50</v>
      </c>
      <c r="M60" s="46">
        <v>0</v>
      </c>
      <c r="N60" s="18" t="s">
        <v>50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18" t="s">
        <v>811</v>
      </c>
      <c r="X60" s="18" t="s">
        <v>50</v>
      </c>
      <c r="Y60" s="2" t="s">
        <v>50</v>
      </c>
      <c r="Z60" s="2" t="s">
        <v>50</v>
      </c>
      <c r="AA60" s="47"/>
      <c r="AB60" s="2" t="s">
        <v>50</v>
      </c>
    </row>
    <row r="61" spans="1:29" ht="30" customHeight="1">
      <c r="A61" s="18" t="s">
        <v>228</v>
      </c>
      <c r="B61" s="18" t="s">
        <v>50</v>
      </c>
      <c r="C61" s="18" t="s">
        <v>50</v>
      </c>
      <c r="D61" s="45" t="s">
        <v>50</v>
      </c>
      <c r="E61" s="46">
        <v>0</v>
      </c>
      <c r="F61" s="18" t="s">
        <v>50</v>
      </c>
      <c r="G61" s="46">
        <v>0</v>
      </c>
      <c r="H61" s="18" t="s">
        <v>50</v>
      </c>
      <c r="I61" s="46">
        <v>0</v>
      </c>
      <c r="J61" s="18" t="s">
        <v>50</v>
      </c>
      <c r="K61" s="46">
        <v>0</v>
      </c>
      <c r="L61" s="18" t="s">
        <v>50</v>
      </c>
      <c r="M61" s="46">
        <v>0</v>
      </c>
      <c r="N61" s="18" t="s">
        <v>50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18" t="s">
        <v>812</v>
      </c>
      <c r="X61" s="18" t="s">
        <v>50</v>
      </c>
      <c r="Y61" s="2" t="s">
        <v>50</v>
      </c>
      <c r="Z61" s="2" t="s">
        <v>50</v>
      </c>
      <c r="AA61" s="47"/>
      <c r="AB61" s="2" t="s">
        <v>50</v>
      </c>
    </row>
    <row r="62" spans="1:29" ht="30" customHeight="1">
      <c r="A62" s="18" t="s">
        <v>230</v>
      </c>
      <c r="B62" s="18" t="s">
        <v>50</v>
      </c>
      <c r="C62" s="18" t="s">
        <v>50</v>
      </c>
      <c r="D62" s="45" t="s">
        <v>50</v>
      </c>
      <c r="E62" s="46">
        <v>0</v>
      </c>
      <c r="F62" s="18" t="s">
        <v>50</v>
      </c>
      <c r="G62" s="46">
        <v>0</v>
      </c>
      <c r="H62" s="18" t="s">
        <v>50</v>
      </c>
      <c r="I62" s="46">
        <v>0</v>
      </c>
      <c r="J62" s="18" t="s">
        <v>50</v>
      </c>
      <c r="K62" s="46">
        <v>0</v>
      </c>
      <c r="L62" s="18" t="s">
        <v>50</v>
      </c>
      <c r="M62" s="46">
        <v>0</v>
      </c>
      <c r="N62" s="18" t="s">
        <v>50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18" t="s">
        <v>813</v>
      </c>
      <c r="X62" s="18" t="s">
        <v>50</v>
      </c>
      <c r="Y62" s="2" t="s">
        <v>50</v>
      </c>
      <c r="Z62" s="2" t="s">
        <v>50</v>
      </c>
      <c r="AA62" s="47"/>
      <c r="AB62" s="2" t="s">
        <v>50</v>
      </c>
    </row>
    <row r="63" spans="1:29" ht="30" customHeight="1">
      <c r="A63" s="18" t="s">
        <v>232</v>
      </c>
      <c r="B63" s="18" t="s">
        <v>50</v>
      </c>
      <c r="C63" s="18" t="s">
        <v>50</v>
      </c>
      <c r="D63" s="45" t="s">
        <v>50</v>
      </c>
      <c r="E63" s="46">
        <v>0</v>
      </c>
      <c r="F63" s="18" t="s">
        <v>50</v>
      </c>
      <c r="G63" s="46">
        <v>0</v>
      </c>
      <c r="H63" s="18" t="s">
        <v>50</v>
      </c>
      <c r="I63" s="46">
        <v>0</v>
      </c>
      <c r="J63" s="18" t="s">
        <v>50</v>
      </c>
      <c r="K63" s="46">
        <v>0</v>
      </c>
      <c r="L63" s="18" t="s">
        <v>50</v>
      </c>
      <c r="M63" s="46">
        <v>0</v>
      </c>
      <c r="N63" s="18" t="s">
        <v>50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18" t="s">
        <v>814</v>
      </c>
      <c r="X63" s="18" t="s">
        <v>50</v>
      </c>
      <c r="Y63" s="2" t="s">
        <v>50</v>
      </c>
      <c r="Z63" s="2" t="s">
        <v>50</v>
      </c>
      <c r="AA63" s="47"/>
      <c r="AB63" s="2" t="s">
        <v>50</v>
      </c>
    </row>
    <row r="64" spans="1:29" ht="30" customHeight="1">
      <c r="A64" s="18" t="s">
        <v>240</v>
      </c>
      <c r="B64" s="18" t="s">
        <v>50</v>
      </c>
      <c r="C64" s="18" t="s">
        <v>50</v>
      </c>
      <c r="D64" s="45" t="s">
        <v>50</v>
      </c>
      <c r="E64" s="46">
        <v>0</v>
      </c>
      <c r="F64" s="18" t="s">
        <v>50</v>
      </c>
      <c r="G64" s="46">
        <v>0</v>
      </c>
      <c r="H64" s="18" t="s">
        <v>50</v>
      </c>
      <c r="I64" s="46">
        <v>0</v>
      </c>
      <c r="J64" s="18" t="s">
        <v>50</v>
      </c>
      <c r="K64" s="46">
        <v>0</v>
      </c>
      <c r="L64" s="18" t="s">
        <v>50</v>
      </c>
      <c r="M64" s="46">
        <v>0</v>
      </c>
      <c r="N64" s="18" t="s">
        <v>50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18" t="s">
        <v>815</v>
      </c>
      <c r="X64" s="18" t="s">
        <v>50</v>
      </c>
      <c r="Y64" s="2" t="s">
        <v>50</v>
      </c>
      <c r="Z64" s="2" t="s">
        <v>50</v>
      </c>
      <c r="AA64" s="47"/>
      <c r="AB64" s="2" t="s">
        <v>50</v>
      </c>
    </row>
    <row r="65" spans="1:28" ht="30" customHeight="1">
      <c r="A65" s="18" t="s">
        <v>242</v>
      </c>
      <c r="B65" s="18" t="s">
        <v>50</v>
      </c>
      <c r="C65" s="18" t="s">
        <v>50</v>
      </c>
      <c r="D65" s="45" t="s">
        <v>50</v>
      </c>
      <c r="E65" s="46">
        <v>0</v>
      </c>
      <c r="F65" s="18" t="s">
        <v>50</v>
      </c>
      <c r="G65" s="46">
        <v>0</v>
      </c>
      <c r="H65" s="18" t="s">
        <v>50</v>
      </c>
      <c r="I65" s="46">
        <v>0</v>
      </c>
      <c r="J65" s="18" t="s">
        <v>50</v>
      </c>
      <c r="K65" s="46">
        <v>0</v>
      </c>
      <c r="L65" s="18" t="s">
        <v>50</v>
      </c>
      <c r="M65" s="46">
        <v>0</v>
      </c>
      <c r="N65" s="18" t="s">
        <v>50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18" t="s">
        <v>816</v>
      </c>
      <c r="X65" s="18" t="s">
        <v>50</v>
      </c>
      <c r="Y65" s="2" t="s">
        <v>50</v>
      </c>
      <c r="Z65" s="2" t="s">
        <v>50</v>
      </c>
      <c r="AA65" s="47"/>
      <c r="AB65" s="2" t="s">
        <v>50</v>
      </c>
    </row>
    <row r="66" spans="1:28" ht="30" customHeight="1">
      <c r="A66" s="18" t="s">
        <v>243</v>
      </c>
      <c r="B66" s="18" t="s">
        <v>50</v>
      </c>
      <c r="C66" s="18" t="s">
        <v>50</v>
      </c>
      <c r="D66" s="45" t="s">
        <v>50</v>
      </c>
      <c r="E66" s="46">
        <v>0</v>
      </c>
      <c r="F66" s="18" t="s">
        <v>50</v>
      </c>
      <c r="G66" s="46">
        <v>0</v>
      </c>
      <c r="H66" s="18" t="s">
        <v>50</v>
      </c>
      <c r="I66" s="46">
        <v>0</v>
      </c>
      <c r="J66" s="18" t="s">
        <v>50</v>
      </c>
      <c r="K66" s="46">
        <v>0</v>
      </c>
      <c r="L66" s="18" t="s">
        <v>50</v>
      </c>
      <c r="M66" s="46">
        <v>0</v>
      </c>
      <c r="N66" s="18" t="s">
        <v>50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18" t="s">
        <v>817</v>
      </c>
      <c r="X66" s="18" t="s">
        <v>50</v>
      </c>
      <c r="Y66" s="2" t="s">
        <v>50</v>
      </c>
      <c r="Z66" s="2" t="s">
        <v>50</v>
      </c>
      <c r="AA66" s="47"/>
      <c r="AB66" s="2" t="s">
        <v>50</v>
      </c>
    </row>
    <row r="67" spans="1:28" ht="30" customHeight="1">
      <c r="A67" s="18" t="s">
        <v>234</v>
      </c>
      <c r="B67" s="18" t="s">
        <v>50</v>
      </c>
      <c r="C67" s="18" t="s">
        <v>50</v>
      </c>
      <c r="D67" s="45" t="s">
        <v>50</v>
      </c>
      <c r="E67" s="46">
        <v>0</v>
      </c>
      <c r="F67" s="18" t="s">
        <v>50</v>
      </c>
      <c r="G67" s="46">
        <v>0</v>
      </c>
      <c r="H67" s="18" t="s">
        <v>50</v>
      </c>
      <c r="I67" s="46">
        <v>0</v>
      </c>
      <c r="J67" s="18" t="s">
        <v>50</v>
      </c>
      <c r="K67" s="46">
        <v>0</v>
      </c>
      <c r="L67" s="18" t="s">
        <v>50</v>
      </c>
      <c r="M67" s="46">
        <v>0</v>
      </c>
      <c r="N67" s="18" t="s">
        <v>50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18" t="s">
        <v>818</v>
      </c>
      <c r="X67" s="18" t="s">
        <v>50</v>
      </c>
      <c r="Y67" s="2" t="s">
        <v>50</v>
      </c>
      <c r="Z67" s="2" t="s">
        <v>50</v>
      </c>
      <c r="AA67" s="47"/>
      <c r="AB67" s="2" t="s">
        <v>50</v>
      </c>
    </row>
    <row r="68" spans="1:28" ht="30" customHeight="1">
      <c r="A68" s="18" t="s">
        <v>236</v>
      </c>
      <c r="B68" s="18" t="s">
        <v>50</v>
      </c>
      <c r="C68" s="18" t="s">
        <v>50</v>
      </c>
      <c r="D68" s="45" t="s">
        <v>50</v>
      </c>
      <c r="E68" s="46">
        <v>0</v>
      </c>
      <c r="F68" s="18" t="s">
        <v>50</v>
      </c>
      <c r="G68" s="46">
        <v>0</v>
      </c>
      <c r="H68" s="18" t="s">
        <v>50</v>
      </c>
      <c r="I68" s="46">
        <v>0</v>
      </c>
      <c r="J68" s="18" t="s">
        <v>50</v>
      </c>
      <c r="K68" s="46">
        <v>0</v>
      </c>
      <c r="L68" s="18" t="s">
        <v>50</v>
      </c>
      <c r="M68" s="46">
        <v>0</v>
      </c>
      <c r="N68" s="18" t="s">
        <v>50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18" t="s">
        <v>819</v>
      </c>
      <c r="X68" s="18" t="s">
        <v>50</v>
      </c>
      <c r="Y68" s="2" t="s">
        <v>50</v>
      </c>
      <c r="Z68" s="2" t="s">
        <v>50</v>
      </c>
      <c r="AA68" s="47"/>
      <c r="AB68" s="2" t="s">
        <v>50</v>
      </c>
    </row>
    <row r="69" spans="1:28" ht="30" customHeight="1">
      <c r="A69" s="18" t="s">
        <v>238</v>
      </c>
      <c r="B69" s="18" t="s">
        <v>50</v>
      </c>
      <c r="C69" s="18" t="s">
        <v>50</v>
      </c>
      <c r="D69" s="45" t="s">
        <v>50</v>
      </c>
      <c r="E69" s="46">
        <v>0</v>
      </c>
      <c r="F69" s="18" t="s">
        <v>50</v>
      </c>
      <c r="G69" s="46">
        <v>0</v>
      </c>
      <c r="H69" s="18" t="s">
        <v>50</v>
      </c>
      <c r="I69" s="46">
        <v>0</v>
      </c>
      <c r="J69" s="18" t="s">
        <v>50</v>
      </c>
      <c r="K69" s="46">
        <v>0</v>
      </c>
      <c r="L69" s="18" t="s">
        <v>50</v>
      </c>
      <c r="M69" s="46">
        <v>0</v>
      </c>
      <c r="N69" s="18" t="s">
        <v>50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18" t="s">
        <v>820</v>
      </c>
      <c r="X69" s="18" t="s">
        <v>50</v>
      </c>
      <c r="Y69" s="2" t="s">
        <v>50</v>
      </c>
      <c r="Z69" s="2" t="s">
        <v>50</v>
      </c>
      <c r="AA69" s="47"/>
      <c r="AB69" s="2" t="s">
        <v>50</v>
      </c>
    </row>
    <row r="70" spans="1:28" ht="30" customHeight="1">
      <c r="A70" s="18" t="s">
        <v>136</v>
      </c>
      <c r="B70" s="18" t="s">
        <v>133</v>
      </c>
      <c r="C70" s="18" t="s">
        <v>134</v>
      </c>
      <c r="D70" s="45" t="s">
        <v>135</v>
      </c>
      <c r="E70" s="46">
        <v>0</v>
      </c>
      <c r="F70" s="18" t="s">
        <v>50</v>
      </c>
      <c r="G70" s="46">
        <v>0</v>
      </c>
      <c r="H70" s="18" t="s">
        <v>50</v>
      </c>
      <c r="I70" s="46">
        <v>0</v>
      </c>
      <c r="J70" s="18" t="s">
        <v>50</v>
      </c>
      <c r="K70" s="46">
        <v>0</v>
      </c>
      <c r="L70" s="18" t="s">
        <v>50</v>
      </c>
      <c r="M70" s="46">
        <v>5000000</v>
      </c>
      <c r="N70" s="18" t="s">
        <v>50</v>
      </c>
      <c r="O70" s="46">
        <f>SMALL(E70:M70,COUNTIF(E70:M70,0)+1)</f>
        <v>5000000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18" t="s">
        <v>821</v>
      </c>
      <c r="X70" s="18" t="s">
        <v>50</v>
      </c>
      <c r="Y70" s="2" t="s">
        <v>50</v>
      </c>
      <c r="Z70" s="2" t="s">
        <v>50</v>
      </c>
      <c r="AA70" s="47"/>
      <c r="AB70" s="2" t="s">
        <v>50</v>
      </c>
    </row>
    <row r="71" spans="1:28" ht="30" customHeight="1">
      <c r="A71" s="18" t="s">
        <v>139</v>
      </c>
      <c r="B71" s="18" t="s">
        <v>138</v>
      </c>
      <c r="C71" s="18" t="s">
        <v>50</v>
      </c>
      <c r="D71" s="45" t="s">
        <v>135</v>
      </c>
      <c r="E71" s="46">
        <v>0</v>
      </c>
      <c r="F71" s="18" t="s">
        <v>50</v>
      </c>
      <c r="G71" s="46">
        <v>0</v>
      </c>
      <c r="H71" s="18" t="s">
        <v>50</v>
      </c>
      <c r="I71" s="46">
        <v>0</v>
      </c>
      <c r="J71" s="18" t="s">
        <v>50</v>
      </c>
      <c r="K71" s="46">
        <v>0</v>
      </c>
      <c r="L71" s="18" t="s">
        <v>50</v>
      </c>
      <c r="M71" s="46">
        <v>1200000</v>
      </c>
      <c r="N71" s="18" t="s">
        <v>50</v>
      </c>
      <c r="O71" s="46">
        <f>SMALL(E71:M71,COUNTIF(E71:M71,0)+1)</f>
        <v>1200000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18" t="s">
        <v>822</v>
      </c>
      <c r="X71" s="18" t="s">
        <v>50</v>
      </c>
      <c r="Y71" s="2" t="s">
        <v>50</v>
      </c>
      <c r="Z71" s="2" t="s">
        <v>50</v>
      </c>
      <c r="AA71" s="47"/>
      <c r="AB71" s="2" t="s">
        <v>50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1" type="noConversion"/>
  <pageMargins left="0.78740157480314954" right="0" top="0.39370078740157477" bottom="0.39370078740157477" header="0" footer="0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7"/>
  <sheetViews>
    <sheetView topLeftCell="A19" workbookViewId="0">
      <selection activeCell="C44" sqref="C44"/>
    </sheetView>
  </sheetViews>
  <sheetFormatPr defaultRowHeight="16.5"/>
  <cols>
    <col min="1" max="1" width="60.625" customWidth="1"/>
    <col min="3" max="3" width="15.625" customWidth="1"/>
    <col min="4" max="4" width="24.625" hidden="1" customWidth="1"/>
  </cols>
  <sheetData>
    <row r="1" spans="1:4">
      <c r="A1" t="s">
        <v>292</v>
      </c>
      <c r="B1" t="s">
        <v>823</v>
      </c>
      <c r="C1" t="s">
        <v>824</v>
      </c>
      <c r="D1" t="s">
        <v>825</v>
      </c>
    </row>
    <row r="2" spans="1:4">
      <c r="A2" s="1" t="s">
        <v>826</v>
      </c>
      <c r="B2">
        <v>100</v>
      </c>
      <c r="D2" s="1" t="s">
        <v>60</v>
      </c>
    </row>
    <row r="3" spans="1:4">
      <c r="A3" t="s">
        <v>827</v>
      </c>
      <c r="C3">
        <v>1</v>
      </c>
      <c r="D3" s="1" t="s">
        <v>317</v>
      </c>
    </row>
    <row r="4" spans="1:4">
      <c r="A4" s="1" t="s">
        <v>828</v>
      </c>
      <c r="B4">
        <v>100</v>
      </c>
      <c r="D4" s="1" t="s">
        <v>72</v>
      </c>
    </row>
    <row r="5" spans="1:4">
      <c r="A5" t="s">
        <v>829</v>
      </c>
      <c r="C5">
        <v>3</v>
      </c>
      <c r="D5" s="1" t="s">
        <v>332</v>
      </c>
    </row>
    <row r="6" spans="1:4">
      <c r="A6" t="s">
        <v>830</v>
      </c>
      <c r="C6">
        <v>3</v>
      </c>
      <c r="D6" s="1" t="s">
        <v>335</v>
      </c>
    </row>
    <row r="7" spans="1:4">
      <c r="A7" s="1" t="s">
        <v>831</v>
      </c>
      <c r="B7">
        <v>100</v>
      </c>
      <c r="D7" s="1" t="s">
        <v>77</v>
      </c>
    </row>
    <row r="8" spans="1:4">
      <c r="A8" t="s">
        <v>827</v>
      </c>
      <c r="C8">
        <v>3</v>
      </c>
      <c r="D8" s="1" t="s">
        <v>344</v>
      </c>
    </row>
    <row r="9" spans="1:4">
      <c r="A9" s="1" t="s">
        <v>832</v>
      </c>
      <c r="B9">
        <v>100</v>
      </c>
      <c r="D9" s="1" t="s">
        <v>82</v>
      </c>
    </row>
    <row r="10" spans="1:4">
      <c r="A10" t="s">
        <v>829</v>
      </c>
      <c r="C10" s="158">
        <v>6</v>
      </c>
      <c r="D10" s="1" t="s">
        <v>353</v>
      </c>
    </row>
    <row r="11" spans="1:4">
      <c r="A11" t="s">
        <v>833</v>
      </c>
      <c r="C11" s="158">
        <v>6</v>
      </c>
      <c r="D11" s="1" t="s">
        <v>356</v>
      </c>
    </row>
    <row r="12" spans="1:4">
      <c r="A12" s="1" t="s">
        <v>834</v>
      </c>
      <c r="B12">
        <v>100</v>
      </c>
      <c r="D12" s="1" t="s">
        <v>88</v>
      </c>
    </row>
    <row r="13" spans="1:4">
      <c r="A13" t="s">
        <v>827</v>
      </c>
      <c r="C13">
        <v>2</v>
      </c>
      <c r="D13" s="1" t="s">
        <v>362</v>
      </c>
    </row>
    <row r="14" spans="1:4">
      <c r="A14" s="1" t="s">
        <v>835</v>
      </c>
      <c r="B14">
        <v>100</v>
      </c>
      <c r="D14" s="1" t="s">
        <v>94</v>
      </c>
    </row>
    <row r="15" spans="1:4">
      <c r="A15" t="s">
        <v>827</v>
      </c>
      <c r="C15">
        <v>2</v>
      </c>
      <c r="D15" s="1" t="s">
        <v>375</v>
      </c>
    </row>
    <row r="16" spans="1:4">
      <c r="A16" t="s">
        <v>829</v>
      </c>
      <c r="C16">
        <v>2</v>
      </c>
      <c r="D16" s="1" t="s">
        <v>376</v>
      </c>
    </row>
    <row r="17" spans="1:4">
      <c r="A17" s="1" t="s">
        <v>836</v>
      </c>
      <c r="B17">
        <v>100</v>
      </c>
      <c r="D17" s="1" t="s">
        <v>100</v>
      </c>
    </row>
    <row r="18" spans="1:4">
      <c r="A18" t="s">
        <v>827</v>
      </c>
      <c r="C18">
        <v>2</v>
      </c>
      <c r="D18" s="1" t="s">
        <v>380</v>
      </c>
    </row>
    <row r="19" spans="1:4">
      <c r="A19" s="1" t="s">
        <v>837</v>
      </c>
      <c r="B19">
        <v>100</v>
      </c>
      <c r="D19" s="1" t="s">
        <v>105</v>
      </c>
    </row>
    <row r="20" spans="1:4">
      <c r="A20" t="s">
        <v>829</v>
      </c>
      <c r="C20">
        <v>1</v>
      </c>
      <c r="D20" s="1" t="s">
        <v>401</v>
      </c>
    </row>
    <row r="21" spans="1:4">
      <c r="A21" t="s">
        <v>827</v>
      </c>
      <c r="C21">
        <v>2</v>
      </c>
      <c r="D21" s="1" t="s">
        <v>402</v>
      </c>
    </row>
    <row r="22" spans="1:4">
      <c r="A22" s="1" t="s">
        <v>838</v>
      </c>
      <c r="B22">
        <v>100</v>
      </c>
      <c r="D22" s="1" t="s">
        <v>110</v>
      </c>
    </row>
    <row r="23" spans="1:4">
      <c r="A23" t="s">
        <v>839</v>
      </c>
      <c r="C23">
        <v>2</v>
      </c>
      <c r="D23" s="1" t="s">
        <v>417</v>
      </c>
    </row>
    <row r="24" spans="1:4">
      <c r="A24" t="s">
        <v>840</v>
      </c>
      <c r="C24">
        <v>2</v>
      </c>
      <c r="D24" s="1" t="s">
        <v>420</v>
      </c>
    </row>
    <row r="25" spans="1:4">
      <c r="A25" t="s">
        <v>841</v>
      </c>
      <c r="C25">
        <v>2</v>
      </c>
      <c r="D25" s="1" t="s">
        <v>423</v>
      </c>
    </row>
    <row r="26" spans="1:4">
      <c r="A26" s="1" t="s">
        <v>842</v>
      </c>
      <c r="B26">
        <v>100</v>
      </c>
      <c r="D26" s="1" t="s">
        <v>126</v>
      </c>
    </row>
    <row r="27" spans="1:4">
      <c r="A27" t="s">
        <v>829</v>
      </c>
      <c r="C27">
        <v>3</v>
      </c>
      <c r="D27" s="1" t="s">
        <v>429</v>
      </c>
    </row>
    <row r="28" spans="1:4">
      <c r="A28" t="s">
        <v>840</v>
      </c>
      <c r="C28">
        <v>3</v>
      </c>
      <c r="D28" s="1" t="s">
        <v>430</v>
      </c>
    </row>
    <row r="29" spans="1:4">
      <c r="A29" s="1" t="s">
        <v>843</v>
      </c>
      <c r="B29">
        <v>100</v>
      </c>
      <c r="D29" s="1" t="s">
        <v>131</v>
      </c>
    </row>
    <row r="30" spans="1:4">
      <c r="A30" t="s">
        <v>829</v>
      </c>
      <c r="C30">
        <v>3</v>
      </c>
      <c r="D30" s="1" t="s">
        <v>443</v>
      </c>
    </row>
    <row r="31" spans="1:4">
      <c r="A31" t="s">
        <v>840</v>
      </c>
      <c r="C31">
        <v>3</v>
      </c>
      <c r="D31" s="1" t="s">
        <v>444</v>
      </c>
    </row>
    <row r="32" spans="1:4">
      <c r="A32" s="1" t="s">
        <v>844</v>
      </c>
      <c r="B32">
        <v>100</v>
      </c>
      <c r="D32" s="1" t="s">
        <v>148</v>
      </c>
    </row>
    <row r="33" spans="1:4">
      <c r="A33" t="s">
        <v>827</v>
      </c>
      <c r="C33">
        <v>3</v>
      </c>
      <c r="D33" s="1" t="s">
        <v>451</v>
      </c>
    </row>
    <row r="34" spans="1:4">
      <c r="A34" s="1" t="s">
        <v>845</v>
      </c>
      <c r="B34">
        <v>100</v>
      </c>
      <c r="D34" s="1" t="s">
        <v>152</v>
      </c>
    </row>
    <row r="35" spans="1:4">
      <c r="A35" t="s">
        <v>827</v>
      </c>
      <c r="C35">
        <v>3</v>
      </c>
      <c r="D35" s="1" t="s">
        <v>456</v>
      </c>
    </row>
    <row r="36" spans="1:4">
      <c r="A36" s="1" t="s">
        <v>846</v>
      </c>
      <c r="B36">
        <v>100</v>
      </c>
      <c r="D36" s="1" t="s">
        <v>155</v>
      </c>
    </row>
    <row r="37" spans="1:4">
      <c r="A37" t="s">
        <v>827</v>
      </c>
      <c r="C37">
        <v>3</v>
      </c>
      <c r="D37" s="1" t="s">
        <v>462</v>
      </c>
    </row>
    <row r="38" spans="1:4">
      <c r="A38" s="1" t="s">
        <v>847</v>
      </c>
      <c r="B38">
        <v>100</v>
      </c>
      <c r="D38" s="1" t="s">
        <v>158</v>
      </c>
    </row>
    <row r="39" spans="1:4">
      <c r="A39" t="s">
        <v>829</v>
      </c>
      <c r="C39" s="158">
        <v>6</v>
      </c>
      <c r="D39" s="1" t="s">
        <v>468</v>
      </c>
    </row>
    <row r="40" spans="1:4">
      <c r="A40" t="s">
        <v>833</v>
      </c>
      <c r="C40" s="158">
        <v>6</v>
      </c>
      <c r="D40" s="1" t="s">
        <v>469</v>
      </c>
    </row>
    <row r="41" spans="1:4">
      <c r="A41" s="1" t="s">
        <v>848</v>
      </c>
      <c r="B41">
        <v>100</v>
      </c>
      <c r="D41" s="1" t="s">
        <v>161</v>
      </c>
    </row>
    <row r="42" spans="1:4">
      <c r="A42" t="s">
        <v>829</v>
      </c>
      <c r="C42" s="158">
        <v>6</v>
      </c>
      <c r="D42" s="1" t="s">
        <v>475</v>
      </c>
    </row>
    <row r="43" spans="1:4">
      <c r="A43" t="s">
        <v>833</v>
      </c>
      <c r="C43" s="158">
        <v>6</v>
      </c>
      <c r="D43" s="1" t="s">
        <v>476</v>
      </c>
    </row>
    <row r="44" spans="1:4">
      <c r="A44" s="1" t="s">
        <v>849</v>
      </c>
      <c r="B44">
        <v>100</v>
      </c>
      <c r="D44" s="1" t="s">
        <v>166</v>
      </c>
    </row>
    <row r="45" spans="1:4">
      <c r="A45" t="s">
        <v>833</v>
      </c>
      <c r="C45">
        <v>3</v>
      </c>
      <c r="D45" s="1" t="s">
        <v>482</v>
      </c>
    </row>
    <row r="46" spans="1:4">
      <c r="A46" s="1" t="s">
        <v>850</v>
      </c>
      <c r="B46">
        <v>100</v>
      </c>
      <c r="D46" s="1" t="s">
        <v>170</v>
      </c>
    </row>
    <row r="47" spans="1:4">
      <c r="A47" t="s">
        <v>827</v>
      </c>
      <c r="C47">
        <v>2</v>
      </c>
      <c r="D47" s="1" t="s">
        <v>489</v>
      </c>
    </row>
    <row r="48" spans="1:4">
      <c r="A48" s="1" t="s">
        <v>851</v>
      </c>
      <c r="B48">
        <v>100</v>
      </c>
      <c r="D48" s="1" t="s">
        <v>176</v>
      </c>
    </row>
    <row r="49" spans="1:4">
      <c r="A49" t="s">
        <v>827</v>
      </c>
      <c r="C49">
        <v>3</v>
      </c>
      <c r="D49" s="1" t="s">
        <v>501</v>
      </c>
    </row>
    <row r="50" spans="1:4">
      <c r="A50" s="1" t="s">
        <v>852</v>
      </c>
      <c r="B50">
        <v>100</v>
      </c>
      <c r="D50" s="1" t="s">
        <v>182</v>
      </c>
    </row>
    <row r="51" spans="1:4">
      <c r="A51" t="s">
        <v>827</v>
      </c>
      <c r="C51">
        <v>3</v>
      </c>
      <c r="D51" s="1" t="s">
        <v>509</v>
      </c>
    </row>
    <row r="52" spans="1:4">
      <c r="A52" s="1" t="s">
        <v>853</v>
      </c>
      <c r="B52">
        <v>100</v>
      </c>
      <c r="D52" s="1" t="s">
        <v>186</v>
      </c>
    </row>
    <row r="53" spans="1:4">
      <c r="A53" t="s">
        <v>827</v>
      </c>
      <c r="C53">
        <v>3</v>
      </c>
      <c r="D53" s="1" t="s">
        <v>517</v>
      </c>
    </row>
    <row r="54" spans="1:4">
      <c r="A54" s="1" t="s">
        <v>854</v>
      </c>
      <c r="B54">
        <v>100</v>
      </c>
      <c r="D54" s="1" t="s">
        <v>194</v>
      </c>
    </row>
    <row r="55" spans="1:4">
      <c r="A55" t="s">
        <v>827</v>
      </c>
      <c r="C55">
        <v>2</v>
      </c>
      <c r="D55" s="1" t="s">
        <v>523</v>
      </c>
    </row>
    <row r="56" spans="1:4">
      <c r="A56" s="1" t="s">
        <v>855</v>
      </c>
      <c r="B56">
        <v>100</v>
      </c>
      <c r="D56" s="1" t="s">
        <v>198</v>
      </c>
    </row>
    <row r="57" spans="1:4">
      <c r="A57" t="s">
        <v>827</v>
      </c>
      <c r="C57">
        <v>3</v>
      </c>
      <c r="D57" s="1" t="s">
        <v>528</v>
      </c>
    </row>
    <row r="58" spans="1:4">
      <c r="A58" s="1" t="s">
        <v>856</v>
      </c>
      <c r="B58">
        <v>100</v>
      </c>
      <c r="D58" s="1" t="s">
        <v>206</v>
      </c>
    </row>
    <row r="59" spans="1:4">
      <c r="A59" t="s">
        <v>827</v>
      </c>
      <c r="C59">
        <v>3</v>
      </c>
      <c r="D59" s="1" t="s">
        <v>537</v>
      </c>
    </row>
    <row r="60" spans="1:4">
      <c r="A60" s="1" t="s">
        <v>857</v>
      </c>
      <c r="B60">
        <v>100</v>
      </c>
      <c r="D60" s="1" t="s">
        <v>214</v>
      </c>
    </row>
    <row r="61" spans="1:4">
      <c r="A61" t="s">
        <v>827</v>
      </c>
      <c r="C61">
        <v>3</v>
      </c>
      <c r="D61" s="1" t="s">
        <v>542</v>
      </c>
    </row>
    <row r="62" spans="1:4">
      <c r="A62" s="1" t="s">
        <v>858</v>
      </c>
      <c r="B62">
        <v>100</v>
      </c>
      <c r="D62" s="1" t="s">
        <v>545</v>
      </c>
    </row>
    <row r="63" spans="1:4">
      <c r="A63" t="s">
        <v>859</v>
      </c>
      <c r="C63">
        <v>0</v>
      </c>
      <c r="D63" s="1" t="s">
        <v>567</v>
      </c>
    </row>
    <row r="64" spans="1:4">
      <c r="A64" s="1" t="s">
        <v>860</v>
      </c>
      <c r="B64">
        <v>100</v>
      </c>
      <c r="D64" s="1" t="s">
        <v>569</v>
      </c>
    </row>
    <row r="65" spans="1:4">
      <c r="A65" t="s">
        <v>861</v>
      </c>
      <c r="C65">
        <v>0</v>
      </c>
      <c r="D65" s="1" t="s">
        <v>581</v>
      </c>
    </row>
    <row r="66" spans="1:4">
      <c r="A66" s="1" t="s">
        <v>862</v>
      </c>
      <c r="B66">
        <v>100</v>
      </c>
      <c r="D66" s="1" t="s">
        <v>583</v>
      </c>
    </row>
    <row r="67" spans="1:4">
      <c r="A67" t="s">
        <v>863</v>
      </c>
      <c r="C67">
        <v>0</v>
      </c>
      <c r="D67" s="1" t="s">
        <v>598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3"/>
  <sheetViews>
    <sheetView workbookViewId="0"/>
  </sheetViews>
  <sheetFormatPr defaultRowHeight="16.5"/>
  <sheetData>
    <row r="1" spans="1:7">
      <c r="A1" t="s">
        <v>905</v>
      </c>
    </row>
    <row r="2" spans="1:7">
      <c r="A2" s="1" t="s">
        <v>906</v>
      </c>
      <c r="B2" t="s">
        <v>907</v>
      </c>
      <c r="C2" s="1" t="s">
        <v>908</v>
      </c>
    </row>
    <row r="3" spans="1:7">
      <c r="A3" s="1" t="s">
        <v>909</v>
      </c>
      <c r="B3" t="s">
        <v>910</v>
      </c>
    </row>
    <row r="4" spans="1:7">
      <c r="A4" s="1" t="s">
        <v>911</v>
      </c>
      <c r="B4">
        <v>5</v>
      </c>
    </row>
    <row r="5" spans="1:7">
      <c r="A5" s="1" t="s">
        <v>912</v>
      </c>
      <c r="B5">
        <v>5</v>
      </c>
    </row>
    <row r="6" spans="1:7">
      <c r="A6" s="1" t="s">
        <v>913</v>
      </c>
      <c r="B6" t="s">
        <v>914</v>
      </c>
    </row>
    <row r="7" spans="1:7">
      <c r="A7" s="1" t="s">
        <v>915</v>
      </c>
      <c r="B7" t="s">
        <v>612</v>
      </c>
      <c r="C7">
        <v>1</v>
      </c>
    </row>
    <row r="8" spans="1:7">
      <c r="A8" s="1" t="s">
        <v>916</v>
      </c>
      <c r="B8" t="s">
        <v>612</v>
      </c>
      <c r="C8">
        <v>2</v>
      </c>
    </row>
    <row r="9" spans="1:7">
      <c r="A9" s="1" t="s">
        <v>917</v>
      </c>
      <c r="B9" t="s">
        <v>717</v>
      </c>
      <c r="C9" t="s">
        <v>719</v>
      </c>
      <c r="D9" t="s">
        <v>720</v>
      </c>
      <c r="E9" t="s">
        <v>721</v>
      </c>
      <c r="F9" t="s">
        <v>722</v>
      </c>
      <c r="G9" t="s">
        <v>918</v>
      </c>
    </row>
    <row r="10" spans="1:7">
      <c r="A10" s="1" t="s">
        <v>919</v>
      </c>
      <c r="B10">
        <v>1185</v>
      </c>
      <c r="C10">
        <v>0</v>
      </c>
      <c r="D10">
        <v>0</v>
      </c>
    </row>
    <row r="11" spans="1:7">
      <c r="A11" s="1" t="s">
        <v>920</v>
      </c>
      <c r="B11" t="s">
        <v>921</v>
      </c>
      <c r="C11">
        <v>4</v>
      </c>
    </row>
    <row r="12" spans="1:7">
      <c r="A12" s="1" t="s">
        <v>922</v>
      </c>
      <c r="B12" t="s">
        <v>921</v>
      </c>
      <c r="C12">
        <v>4</v>
      </c>
    </row>
    <row r="13" spans="1:7">
      <c r="A13" s="1" t="s">
        <v>923</v>
      </c>
      <c r="B13" t="s">
        <v>921</v>
      </c>
      <c r="C13">
        <v>3</v>
      </c>
    </row>
    <row r="14" spans="1:7">
      <c r="A14" s="1" t="s">
        <v>924</v>
      </c>
      <c r="B14" t="s">
        <v>921</v>
      </c>
      <c r="C14">
        <v>5</v>
      </c>
    </row>
    <row r="15" spans="1:7">
      <c r="A15" s="1" t="s">
        <v>925</v>
      </c>
      <c r="B15" t="s">
        <v>550</v>
      </c>
      <c r="C15" t="s">
        <v>926</v>
      </c>
      <c r="D15" t="s">
        <v>926</v>
      </c>
      <c r="E15" t="s">
        <v>926</v>
      </c>
      <c r="F15">
        <v>1</v>
      </c>
    </row>
    <row r="16" spans="1:7">
      <c r="A16" s="1" t="s">
        <v>927</v>
      </c>
      <c r="B16">
        <v>1.1100000000000001</v>
      </c>
      <c r="C16">
        <v>1.1200000000000001</v>
      </c>
    </row>
    <row r="17" spans="1:13">
      <c r="A17" s="1" t="s">
        <v>928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>
      <c r="A18" s="1" t="s">
        <v>929</v>
      </c>
      <c r="B18">
        <v>1.25</v>
      </c>
      <c r="C18">
        <v>1.071</v>
      </c>
    </row>
    <row r="19" spans="1:13">
      <c r="A19" s="1" t="s">
        <v>930</v>
      </c>
    </row>
    <row r="20" spans="1:13">
      <c r="A20" s="1" t="s">
        <v>931</v>
      </c>
      <c r="B20" s="1" t="s">
        <v>612</v>
      </c>
      <c r="C20">
        <v>1</v>
      </c>
    </row>
    <row r="21" spans="1:13">
      <c r="A21" t="s">
        <v>604</v>
      </c>
      <c r="B21" t="s">
        <v>933</v>
      </c>
      <c r="C21" t="s">
        <v>934</v>
      </c>
    </row>
    <row r="22" spans="1:13">
      <c r="A22">
        <v>1</v>
      </c>
      <c r="B22" s="1" t="s">
        <v>935</v>
      </c>
      <c r="C22" s="1" t="s">
        <v>936</v>
      </c>
    </row>
    <row r="23" spans="1:13">
      <c r="A23">
        <v>2</v>
      </c>
      <c r="B23" s="1" t="s">
        <v>937</v>
      </c>
      <c r="C23" s="1" t="s">
        <v>938</v>
      </c>
    </row>
    <row r="24" spans="1:13">
      <c r="A24">
        <v>3</v>
      </c>
      <c r="B24" s="1" t="s">
        <v>939</v>
      </c>
      <c r="C24" s="1" t="s">
        <v>940</v>
      </c>
    </row>
    <row r="25" spans="1:13">
      <c r="A25">
        <v>4</v>
      </c>
      <c r="B25" s="1" t="s">
        <v>941</v>
      </c>
      <c r="C25" s="1" t="s">
        <v>942</v>
      </c>
    </row>
    <row r="26" spans="1:13">
      <c r="A26">
        <v>5</v>
      </c>
      <c r="B26" s="1" t="s">
        <v>943</v>
      </c>
      <c r="C26" s="1" t="s">
        <v>50</v>
      </c>
    </row>
    <row r="27" spans="1:13">
      <c r="A27">
        <v>6</v>
      </c>
      <c r="B27" s="1" t="s">
        <v>944</v>
      </c>
      <c r="C27" s="1" t="s">
        <v>50</v>
      </c>
    </row>
    <row r="28" spans="1:13">
      <c r="A28">
        <v>7</v>
      </c>
      <c r="B28" s="1" t="s">
        <v>944</v>
      </c>
      <c r="C28" s="1" t="s">
        <v>50</v>
      </c>
    </row>
    <row r="29" spans="1:13">
      <c r="A29">
        <v>8</v>
      </c>
      <c r="B29" s="1" t="s">
        <v>944</v>
      </c>
      <c r="C29" s="1" t="s">
        <v>50</v>
      </c>
    </row>
    <row r="30" spans="1:13">
      <c r="A30">
        <v>9</v>
      </c>
      <c r="B30" s="1" t="s">
        <v>944</v>
      </c>
      <c r="C30" s="1" t="s">
        <v>50</v>
      </c>
    </row>
    <row r="43" spans="1:2">
      <c r="A43" t="s">
        <v>932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17</vt:i4>
      </vt:variant>
    </vt:vector>
  </HeadingPairs>
  <TitlesOfParts>
    <vt:vector size="30" baseType="lpstr">
      <vt:lpstr>갑지</vt:lpstr>
      <vt:lpstr>전기원가</vt:lpstr>
      <vt:lpstr>공종별집계표</vt:lpstr>
      <vt:lpstr>공종별내역서</vt:lpstr>
      <vt:lpstr>일위대가목록</vt:lpstr>
      <vt:lpstr>일위대가</vt:lpstr>
      <vt:lpstr>중기단가목록</vt:lpstr>
      <vt:lpstr>중기단가산출서</vt:lpstr>
      <vt:lpstr>공량산출근거서_일위대가</vt:lpstr>
      <vt:lpstr>단가대비표</vt:lpstr>
      <vt:lpstr>공량설정_일위대가</vt:lpstr>
      <vt:lpstr> 공사설정 </vt:lpstr>
      <vt:lpstr>Sheet1</vt:lpstr>
      <vt:lpstr>공량산출근거서_일위대가!Print_Area</vt:lpstr>
      <vt:lpstr>공종별내역서!Print_Area</vt:lpstr>
      <vt:lpstr>공종별집계표!Print_Area</vt:lpstr>
      <vt:lpstr>단가대비표!Print_Area</vt:lpstr>
      <vt:lpstr>일위대가!Print_Area</vt:lpstr>
      <vt:lpstr>일위대가목록!Print_Area</vt:lpstr>
      <vt:lpstr>전기원가!Print_Area</vt:lpstr>
      <vt:lpstr>중기단가목록!Print_Area</vt:lpstr>
      <vt:lpstr>중기단가산출서!Print_Area</vt:lpstr>
      <vt:lpstr>공량산출근거서_일위대가!Print_Titles</vt:lpstr>
      <vt:lpstr>공종별내역서!Print_Titles</vt:lpstr>
      <vt:lpstr>공종별집계표!Print_Titles</vt:lpstr>
      <vt:lpstr>단가대비표!Print_Titles</vt:lpstr>
      <vt:lpstr>일위대가!Print_Titles</vt:lpstr>
      <vt:lpstr>일위대가목록!Print_Titles</vt:lpstr>
      <vt:lpstr>중기단가목록!Print_Titles</vt:lpstr>
      <vt:lpstr>중기단가산출서!Print_Titles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선인</dc:creator>
  <cp:lastModifiedBy>user</cp:lastModifiedBy>
  <cp:lastPrinted>2026-09-07T01:09:44Z</cp:lastPrinted>
  <dcterms:created xsi:type="dcterms:W3CDTF">2026-08-17T22:14:29Z</dcterms:created>
  <dcterms:modified xsi:type="dcterms:W3CDTF">2026-09-17T02:20:14Z</dcterms:modified>
</cp:coreProperties>
</file>