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custom-properties+xml" PartName="/docProps/custom.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arget="docProps/custom.xml" Type="http://schemas.openxmlformats.org/officeDocument/2006/relationships/custom-properties"/>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7845" tabRatio="555" activeTab="6"/>
  </bookViews>
  <sheets>
    <sheet name="Sheet2" sheetId="10" r:id="rId1"/>
    <sheet name="원가계산서" sheetId="9" r:id="rId2"/>
    <sheet name="공종별집계표" sheetId="8" r:id="rId3"/>
    <sheet name="공종별내역서" sheetId="7" r:id="rId4"/>
    <sheet name="일위대가목록" sheetId="6" r:id="rId5"/>
    <sheet name="일위대가" sheetId="5" r:id="rId6"/>
    <sheet name="단가대비표" sheetId="4" r:id="rId7"/>
    <sheet name="자재소요량집계표" sheetId="3" state="hidden" r:id="rId8"/>
    <sheet name=" 공사설정 " sheetId="2" r:id="rId9"/>
    <sheet name="Sheet1" sheetId="1" r:id="rId10"/>
  </sheets>
  <externalReferences>
    <externalReference r:id="rId11"/>
    <externalReference r:id="rId12"/>
  </externalReferences>
  <definedNames>
    <definedName name="_xlnm.Print_Area" localSheetId="3">공종별내역서!$A$1:$M$367</definedName>
    <definedName name="_xlnm.Print_Area" localSheetId="2">공종별집계표!$A$1:$M$29</definedName>
    <definedName name="_xlnm.Print_Area" localSheetId="6">단가대비표!$A$1:$X$117</definedName>
    <definedName name="_xlnm.Print_Area" localSheetId="5">일위대가!$A$1:$M$372</definedName>
    <definedName name="_xlnm.Print_Area" localSheetId="4">일위대가목록!$A$1:$M$63</definedName>
    <definedName name="_xlnm.Print_Area" localSheetId="7">자재소요량집계표!$A$1:$I$210</definedName>
    <definedName name="_xlnm.Print_Titles" localSheetId="3">공종별내역서!$1:$3</definedName>
    <definedName name="_xlnm.Print_Titles" localSheetId="2">공종별집계표!$1:$4</definedName>
    <definedName name="_xlnm.Print_Titles" localSheetId="6">단가대비표!$1:$4</definedName>
    <definedName name="_xlnm.Print_Titles" localSheetId="1">원가계산서!$1:$3</definedName>
    <definedName name="_xlnm.Print_Titles" localSheetId="5">일위대가!$1:$3</definedName>
    <definedName name="_xlnm.Print_Titles" localSheetId="4">일위대가목록!$1:$3</definedName>
    <definedName name="_xlnm.Print_Titles" localSheetId="7">자재소요량집계표!$1:$3</definedName>
  </definedNames>
  <calcPr calcId="145621"/>
</workbook>
</file>

<file path=xl/calcChain.xml><?xml version="1.0" encoding="utf-8"?>
<calcChain xmlns="http://schemas.openxmlformats.org/spreadsheetml/2006/main">
  <c r="B3" i="10" l="1"/>
  <c r="E3" i="10" s="1"/>
  <c r="E5" i="10" s="1"/>
  <c r="C3" i="10"/>
  <c r="C5" i="10" s="1"/>
  <c r="C7" i="10" s="1"/>
  <c r="C4" i="10"/>
  <c r="E4" i="10" s="1"/>
  <c r="D4" i="10"/>
  <c r="D5" i="10" s="1"/>
  <c r="D7" i="10" s="1"/>
  <c r="E34" i="9"/>
  <c r="E33" i="9"/>
  <c r="E25" i="9"/>
  <c r="B5" i="10" l="1"/>
  <c r="B7" i="10" s="1"/>
  <c r="E7" i="10"/>
  <c r="I350" i="7"/>
  <c r="G350" i="7"/>
  <c r="I349" i="7"/>
  <c r="G349" i="7"/>
  <c r="I346" i="7"/>
  <c r="G346" i="7"/>
  <c r="I345" i="7"/>
  <c r="G345" i="7"/>
  <c r="I344" i="7"/>
  <c r="G344" i="7"/>
  <c r="I343" i="7"/>
  <c r="G343" i="7"/>
  <c r="G317" i="7"/>
  <c r="I265" i="7"/>
  <c r="G265" i="7"/>
  <c r="I241" i="7"/>
  <c r="G241" i="7"/>
  <c r="G200" i="7"/>
  <c r="E200" i="7"/>
  <c r="I199" i="7"/>
  <c r="G199" i="7"/>
  <c r="I198" i="7"/>
  <c r="G198" i="7"/>
  <c r="I197" i="7"/>
  <c r="G197" i="7"/>
  <c r="I196" i="7"/>
  <c r="G196" i="7"/>
  <c r="I195" i="7"/>
  <c r="G195" i="7"/>
  <c r="I194" i="7"/>
  <c r="G194" i="7"/>
  <c r="I193" i="7"/>
  <c r="G193" i="7"/>
  <c r="I192" i="7"/>
  <c r="G192" i="7"/>
  <c r="I191" i="7"/>
  <c r="G191" i="7"/>
  <c r="I190" i="7"/>
  <c r="G190" i="7"/>
  <c r="I189" i="7"/>
  <c r="G189" i="7"/>
  <c r="I162" i="7"/>
  <c r="G162" i="7"/>
  <c r="I161" i="7"/>
  <c r="G161" i="7"/>
  <c r="I122" i="7"/>
  <c r="G122" i="7"/>
  <c r="I116" i="7"/>
  <c r="G116" i="7"/>
  <c r="I115" i="7"/>
  <c r="G115" i="7"/>
  <c r="I114" i="7"/>
  <c r="G114" i="7"/>
  <c r="I113" i="7"/>
  <c r="G113" i="7"/>
  <c r="I112" i="7"/>
  <c r="G112" i="7"/>
  <c r="I108" i="7"/>
  <c r="G108" i="7"/>
  <c r="I107" i="7"/>
  <c r="G107" i="7"/>
  <c r="I106" i="7"/>
  <c r="G106" i="7"/>
  <c r="I105" i="7"/>
  <c r="G105" i="7"/>
  <c r="I104" i="7"/>
  <c r="G104" i="7"/>
  <c r="I103" i="7"/>
  <c r="G103" i="7"/>
  <c r="I102" i="7"/>
  <c r="G102" i="7"/>
  <c r="I101" i="7"/>
  <c r="G101" i="7"/>
  <c r="I100" i="7"/>
  <c r="G100" i="7"/>
  <c r="I99" i="7"/>
  <c r="G99" i="7"/>
  <c r="I98" i="7"/>
  <c r="G98" i="7"/>
  <c r="I97" i="7"/>
  <c r="G97" i="7"/>
  <c r="I96" i="7"/>
  <c r="G96" i="7"/>
  <c r="I95" i="7"/>
  <c r="G95" i="7"/>
  <c r="I94" i="7"/>
  <c r="G94" i="7"/>
  <c r="I93" i="7"/>
  <c r="G93" i="7"/>
  <c r="I92" i="7"/>
  <c r="G92" i="7"/>
  <c r="I91" i="7"/>
  <c r="G91" i="7"/>
  <c r="I90" i="7"/>
  <c r="G90" i="7"/>
  <c r="I89" i="7"/>
  <c r="G89" i="7"/>
  <c r="I88" i="7"/>
  <c r="G88" i="7"/>
  <c r="I87" i="7"/>
  <c r="G87" i="7"/>
  <c r="I86" i="7"/>
  <c r="G86" i="7"/>
  <c r="I85" i="7"/>
  <c r="G85" i="7"/>
  <c r="I84" i="7"/>
  <c r="G84" i="7"/>
  <c r="I83" i="7"/>
  <c r="G83" i="7"/>
  <c r="I65" i="7"/>
  <c r="G65" i="7"/>
  <c r="I371" i="5"/>
  <c r="G371" i="5"/>
  <c r="E371" i="5"/>
  <c r="I369" i="5"/>
  <c r="G369" i="5"/>
  <c r="G368" i="5"/>
  <c r="E368" i="5"/>
  <c r="I364" i="5"/>
  <c r="G364" i="5"/>
  <c r="E364" i="5"/>
  <c r="I362" i="5"/>
  <c r="G362" i="5"/>
  <c r="G361" i="5"/>
  <c r="E361" i="5"/>
  <c r="I357" i="5"/>
  <c r="G357" i="5"/>
  <c r="E357" i="5"/>
  <c r="I352" i="5"/>
  <c r="G352" i="5"/>
  <c r="I348" i="5"/>
  <c r="G348" i="5"/>
  <c r="I344" i="5"/>
  <c r="G344" i="5"/>
  <c r="E344" i="5"/>
  <c r="I343" i="5"/>
  <c r="G343" i="5"/>
  <c r="H343" i="5" s="1"/>
  <c r="E343" i="5"/>
  <c r="I338" i="5"/>
  <c r="G338" i="5"/>
  <c r="E338" i="5"/>
  <c r="I337" i="5"/>
  <c r="G337" i="5"/>
  <c r="E337" i="5"/>
  <c r="I332" i="5"/>
  <c r="G332" i="5"/>
  <c r="E332" i="5"/>
  <c r="I331" i="5"/>
  <c r="G331" i="5"/>
  <c r="E331" i="5"/>
  <c r="I327" i="5"/>
  <c r="G327" i="5"/>
  <c r="E327" i="5"/>
  <c r="I326" i="5"/>
  <c r="G326" i="5"/>
  <c r="E326" i="5"/>
  <c r="I322" i="5"/>
  <c r="G322" i="5"/>
  <c r="E322" i="5"/>
  <c r="I320" i="5"/>
  <c r="G320" i="5"/>
  <c r="G319" i="5"/>
  <c r="H319" i="5" s="1"/>
  <c r="E319" i="5"/>
  <c r="I314" i="5"/>
  <c r="G314" i="5"/>
  <c r="E314" i="5"/>
  <c r="I313" i="5"/>
  <c r="G313" i="5"/>
  <c r="E313" i="5"/>
  <c r="I309" i="5"/>
  <c r="G309" i="5"/>
  <c r="E309" i="5"/>
  <c r="I308" i="5"/>
  <c r="G308" i="5"/>
  <c r="E308" i="5"/>
  <c r="I307" i="5"/>
  <c r="G307" i="5"/>
  <c r="E307" i="5"/>
  <c r="I303" i="5"/>
  <c r="G303" i="5"/>
  <c r="I302" i="5"/>
  <c r="G302" i="5"/>
  <c r="I301" i="5"/>
  <c r="G301" i="5"/>
  <c r="I300" i="5"/>
  <c r="G300" i="5"/>
  <c r="I296" i="5"/>
  <c r="G296" i="5"/>
  <c r="E296" i="5"/>
  <c r="I294" i="5"/>
  <c r="G294" i="5"/>
  <c r="G293" i="5"/>
  <c r="E293" i="5"/>
  <c r="I288" i="5"/>
  <c r="G288" i="5"/>
  <c r="E288" i="5"/>
  <c r="I287" i="5"/>
  <c r="G287" i="5"/>
  <c r="E287" i="5"/>
  <c r="I282" i="5"/>
  <c r="G282" i="5"/>
  <c r="I278" i="5"/>
  <c r="G278" i="5"/>
  <c r="I276" i="5"/>
  <c r="G276" i="5"/>
  <c r="E276" i="5"/>
  <c r="I275" i="5"/>
  <c r="G275" i="5"/>
  <c r="E275" i="5"/>
  <c r="I270" i="5"/>
  <c r="G270" i="5"/>
  <c r="E270" i="5"/>
  <c r="I269" i="5"/>
  <c r="G269" i="5"/>
  <c r="E269" i="5"/>
  <c r="I265" i="5"/>
  <c r="G265" i="5"/>
  <c r="E265" i="5"/>
  <c r="I263" i="5"/>
  <c r="G263" i="5"/>
  <c r="G262" i="5"/>
  <c r="E262" i="5"/>
  <c r="I258" i="5"/>
  <c r="G258" i="5"/>
  <c r="E258" i="5"/>
  <c r="I256" i="5"/>
  <c r="G256" i="5"/>
  <c r="G255" i="5"/>
  <c r="E255" i="5"/>
  <c r="I251" i="5"/>
  <c r="G251" i="5"/>
  <c r="E251" i="5"/>
  <c r="I250" i="5"/>
  <c r="G250" i="5"/>
  <c r="E250" i="5"/>
  <c r="I246" i="5"/>
  <c r="G246" i="5"/>
  <c r="H246" i="5" s="1"/>
  <c r="E246" i="5"/>
  <c r="F246" i="5" s="1"/>
  <c r="I244" i="5"/>
  <c r="G244" i="5"/>
  <c r="G243" i="5"/>
  <c r="E243" i="5"/>
  <c r="I237" i="5"/>
  <c r="G237" i="5"/>
  <c r="E237" i="5"/>
  <c r="I236" i="5"/>
  <c r="G236" i="5"/>
  <c r="E236" i="5"/>
  <c r="G231" i="5"/>
  <c r="E231" i="5"/>
  <c r="I230" i="5"/>
  <c r="G230" i="5"/>
  <c r="E230" i="5"/>
  <c r="I229" i="5"/>
  <c r="G229" i="5"/>
  <c r="E229" i="5"/>
  <c r="I224" i="5"/>
  <c r="G224" i="5"/>
  <c r="E224" i="5"/>
  <c r="I223" i="5"/>
  <c r="G223" i="5"/>
  <c r="E223" i="5"/>
  <c r="G218" i="5"/>
  <c r="E218" i="5"/>
  <c r="I217" i="5"/>
  <c r="G217" i="5"/>
  <c r="E217" i="5"/>
  <c r="I216" i="5"/>
  <c r="G216" i="5"/>
  <c r="E216" i="5"/>
  <c r="G211" i="5"/>
  <c r="E211" i="5"/>
  <c r="G210" i="5"/>
  <c r="E210" i="5"/>
  <c r="I209" i="5"/>
  <c r="G209" i="5"/>
  <c r="E209" i="5"/>
  <c r="G204" i="5"/>
  <c r="E204" i="5"/>
  <c r="I203" i="5"/>
  <c r="G203" i="5"/>
  <c r="E203" i="5"/>
  <c r="I202" i="5"/>
  <c r="G202" i="5"/>
  <c r="E202" i="5"/>
  <c r="G197" i="5"/>
  <c r="E197" i="5"/>
  <c r="I196" i="5"/>
  <c r="G196" i="5"/>
  <c r="E196" i="5"/>
  <c r="I191" i="5"/>
  <c r="G191" i="5"/>
  <c r="E191" i="5"/>
  <c r="I186" i="5"/>
  <c r="G186" i="5"/>
  <c r="E186" i="5"/>
  <c r="I185" i="5"/>
  <c r="G185" i="5"/>
  <c r="E185" i="5"/>
  <c r="I178" i="5"/>
  <c r="G178" i="5"/>
  <c r="I176" i="5"/>
  <c r="G176" i="5"/>
  <c r="I175" i="5"/>
  <c r="G175" i="5"/>
  <c r="I171" i="5"/>
  <c r="G171" i="5"/>
  <c r="I170" i="5"/>
  <c r="G170" i="5"/>
  <c r="I169" i="5"/>
  <c r="J169" i="5" s="1"/>
  <c r="G169" i="5"/>
  <c r="I168" i="5"/>
  <c r="G168" i="5"/>
  <c r="E168" i="5"/>
  <c r="I163" i="5"/>
  <c r="J163" i="5" s="1"/>
  <c r="J164" i="5" s="1"/>
  <c r="G30" i="6" s="1"/>
  <c r="I214" i="7" s="1"/>
  <c r="G163" i="5"/>
  <c r="H163" i="5" s="1"/>
  <c r="H164" i="5" s="1"/>
  <c r="F30" i="6" s="1"/>
  <c r="G214" i="7" s="1"/>
  <c r="I159" i="5"/>
  <c r="J159" i="5" s="1"/>
  <c r="J160" i="5" s="1"/>
  <c r="G29" i="6" s="1"/>
  <c r="I213" i="7" s="1"/>
  <c r="G159" i="5"/>
  <c r="H159" i="5" s="1"/>
  <c r="H160" i="5" s="1"/>
  <c r="F29" i="6" s="1"/>
  <c r="G213" i="7" s="1"/>
  <c r="I155" i="5"/>
  <c r="G155" i="5"/>
  <c r="E155" i="5"/>
  <c r="I153" i="5"/>
  <c r="G153" i="5"/>
  <c r="G152" i="5"/>
  <c r="E152" i="5"/>
  <c r="I146" i="5"/>
  <c r="J146" i="5" s="1"/>
  <c r="G146" i="5"/>
  <c r="H146" i="5" s="1"/>
  <c r="E146" i="5"/>
  <c r="I145" i="5"/>
  <c r="G145" i="5"/>
  <c r="E145" i="5"/>
  <c r="I144" i="5"/>
  <c r="G144" i="5"/>
  <c r="E144" i="5"/>
  <c r="I143" i="5"/>
  <c r="G143" i="5"/>
  <c r="E143" i="5"/>
  <c r="I138" i="5"/>
  <c r="G138" i="5"/>
  <c r="E138" i="5"/>
  <c r="I137" i="5"/>
  <c r="G137" i="5"/>
  <c r="E137" i="5"/>
  <c r="I136" i="5"/>
  <c r="G136" i="5"/>
  <c r="E136" i="5"/>
  <c r="I135" i="5"/>
  <c r="G135" i="5"/>
  <c r="I130" i="5"/>
  <c r="G130" i="5"/>
  <c r="E130" i="5"/>
  <c r="I129" i="5"/>
  <c r="G129" i="5"/>
  <c r="E129" i="5"/>
  <c r="I128" i="5"/>
  <c r="G128" i="5"/>
  <c r="E128" i="5"/>
  <c r="I127" i="5"/>
  <c r="G127" i="5"/>
  <c r="I123" i="5"/>
  <c r="G123" i="5"/>
  <c r="E123" i="5"/>
  <c r="I119" i="5"/>
  <c r="G119" i="5"/>
  <c r="I114" i="5"/>
  <c r="G114" i="5"/>
  <c r="E114" i="5"/>
  <c r="I112" i="5"/>
  <c r="G112" i="5"/>
  <c r="G111" i="5"/>
  <c r="E111" i="5"/>
  <c r="I106" i="5"/>
  <c r="G106" i="5"/>
  <c r="E106" i="5"/>
  <c r="I105" i="5"/>
  <c r="G105" i="5"/>
  <c r="E105" i="5"/>
  <c r="I100" i="5"/>
  <c r="G100" i="5"/>
  <c r="E100" i="5"/>
  <c r="I99" i="5"/>
  <c r="G99" i="5"/>
  <c r="E99" i="5"/>
  <c r="I94" i="5"/>
  <c r="J94" i="5" s="1"/>
  <c r="G94" i="5"/>
  <c r="E94" i="5"/>
  <c r="I93" i="5"/>
  <c r="G93" i="5"/>
  <c r="E93" i="5"/>
  <c r="I84" i="5"/>
  <c r="G84" i="5"/>
  <c r="I79" i="5"/>
  <c r="G79" i="5"/>
  <c r="E79" i="5"/>
  <c r="I71" i="5"/>
  <c r="G71" i="5"/>
  <c r="E71" i="5"/>
  <c r="I70" i="5"/>
  <c r="G70" i="5"/>
  <c r="E70" i="5"/>
  <c r="I69" i="5"/>
  <c r="G69" i="5"/>
  <c r="E69" i="5"/>
  <c r="I68" i="5"/>
  <c r="G68" i="5"/>
  <c r="E68" i="5"/>
  <c r="I61" i="5"/>
  <c r="G61" i="5"/>
  <c r="E61" i="5"/>
  <c r="I60" i="5"/>
  <c r="G60" i="5"/>
  <c r="E60" i="5"/>
  <c r="I59" i="5"/>
  <c r="G59" i="5"/>
  <c r="E59" i="5"/>
  <c r="I58" i="5"/>
  <c r="G58" i="5"/>
  <c r="E58" i="5"/>
  <c r="I41" i="5"/>
  <c r="G41" i="5"/>
  <c r="E41" i="5"/>
  <c r="I40" i="5"/>
  <c r="G40" i="5"/>
  <c r="E40" i="5"/>
  <c r="I35" i="5"/>
  <c r="G35" i="5"/>
  <c r="I31" i="5"/>
  <c r="G31" i="5"/>
  <c r="E31" i="5"/>
  <c r="I27" i="5"/>
  <c r="G27" i="5"/>
  <c r="E27" i="5"/>
  <c r="I23" i="5"/>
  <c r="G23" i="5"/>
  <c r="E23" i="5"/>
  <c r="I19" i="5"/>
  <c r="G19" i="5"/>
  <c r="E19" i="5"/>
  <c r="I18" i="5"/>
  <c r="G18" i="5"/>
  <c r="E18" i="5"/>
  <c r="I17" i="5"/>
  <c r="G17" i="5"/>
  <c r="I13" i="5"/>
  <c r="G13" i="5"/>
  <c r="E13" i="5"/>
  <c r="I12" i="5"/>
  <c r="G12" i="5"/>
  <c r="E12" i="5"/>
  <c r="I11" i="5"/>
  <c r="G11" i="5"/>
  <c r="I5" i="5"/>
  <c r="J5" i="5" s="1"/>
  <c r="G5" i="5"/>
  <c r="V95" i="4"/>
  <c r="I218" i="5" s="1"/>
  <c r="V94" i="4"/>
  <c r="I211" i="5" s="1"/>
  <c r="O93" i="4"/>
  <c r="E241" i="7" s="1"/>
  <c r="O92" i="4"/>
  <c r="E162" i="7" s="1"/>
  <c r="O91" i="4"/>
  <c r="O90" i="4"/>
  <c r="E352" i="5" s="1"/>
  <c r="O89" i="4"/>
  <c r="E127" i="5" s="1"/>
  <c r="K127" i="5" s="1"/>
  <c r="O88" i="4"/>
  <c r="E135" i="5" s="1"/>
  <c r="O87" i="4"/>
  <c r="E98" i="7" s="1"/>
  <c r="O86" i="4"/>
  <c r="E97" i="7" s="1"/>
  <c r="O85" i="4"/>
  <c r="E171" i="5" s="1"/>
  <c r="K171" i="5" s="1"/>
  <c r="O84" i="4"/>
  <c r="E170" i="5" s="1"/>
  <c r="O83" i="4"/>
  <c r="E84" i="5" s="1"/>
  <c r="K84" i="5" s="1"/>
  <c r="O82" i="4"/>
  <c r="E112" i="7" s="1"/>
  <c r="O81" i="4"/>
  <c r="E113" i="7" s="1"/>
  <c r="O80" i="4"/>
  <c r="E114" i="7" s="1"/>
  <c r="K114" i="7" s="1"/>
  <c r="O79" i="4"/>
  <c r="E116" i="7" s="1"/>
  <c r="K116" i="7" s="1"/>
  <c r="O78" i="4"/>
  <c r="E115" i="7" s="1"/>
  <c r="O77" i="4"/>
  <c r="E278" i="5" s="1"/>
  <c r="O76" i="4"/>
  <c r="E5" i="5" s="1"/>
  <c r="F5" i="5" s="1"/>
  <c r="O75" i="4"/>
  <c r="E282" i="5" s="1"/>
  <c r="O74" i="4"/>
  <c r="E178" i="5" s="1"/>
  <c r="O73" i="4"/>
  <c r="E175" i="5" s="1"/>
  <c r="O72" i="4"/>
  <c r="E176" i="5" s="1"/>
  <c r="K176" i="5" s="1"/>
  <c r="O71" i="4"/>
  <c r="E169" i="5" s="1"/>
  <c r="O70" i="4"/>
  <c r="O69" i="4"/>
  <c r="E317" i="7" s="1"/>
  <c r="V69" i="4"/>
  <c r="I317" i="7" s="1"/>
  <c r="J317" i="7" s="1"/>
  <c r="J341" i="7" s="1"/>
  <c r="I18" i="8" s="1"/>
  <c r="J18" i="8" s="1"/>
  <c r="V68" i="4"/>
  <c r="I200" i="7" s="1"/>
  <c r="O67" i="4"/>
  <c r="E199" i="7" s="1"/>
  <c r="F199" i="7" s="1"/>
  <c r="O66" i="4"/>
  <c r="E198" i="7" s="1"/>
  <c r="F198" i="7" s="1"/>
  <c r="O65" i="4"/>
  <c r="E197" i="7" s="1"/>
  <c r="F197" i="7" s="1"/>
  <c r="O64" i="4"/>
  <c r="E196" i="7" s="1"/>
  <c r="F196" i="7" s="1"/>
  <c r="O63" i="4"/>
  <c r="E195" i="7" s="1"/>
  <c r="F195" i="7" s="1"/>
  <c r="O62" i="4"/>
  <c r="E194" i="7" s="1"/>
  <c r="F194" i="7" s="1"/>
  <c r="O61" i="4"/>
  <c r="E193" i="7" s="1"/>
  <c r="F193" i="7" s="1"/>
  <c r="O60" i="4"/>
  <c r="E192" i="7" s="1"/>
  <c r="F192" i="7" s="1"/>
  <c r="O59" i="4"/>
  <c r="E191" i="7" s="1"/>
  <c r="F191" i="7" s="1"/>
  <c r="O58" i="4"/>
  <c r="E190" i="7" s="1"/>
  <c r="F190" i="7" s="1"/>
  <c r="O57" i="4"/>
  <c r="E189" i="7" s="1"/>
  <c r="F189" i="7" s="1"/>
  <c r="O56" i="4"/>
  <c r="E350" i="7" s="1"/>
  <c r="O55" i="4"/>
  <c r="E349" i="7" s="1"/>
  <c r="K349" i="7" s="1"/>
  <c r="O54" i="4"/>
  <c r="E161" i="7" s="1"/>
  <c r="O53" i="4"/>
  <c r="E163" i="5" s="1"/>
  <c r="F163" i="5" s="1"/>
  <c r="F164" i="5" s="1"/>
  <c r="O52" i="4"/>
  <c r="E159" i="5" s="1"/>
  <c r="O51" i="4"/>
  <c r="E346" i="7" s="1"/>
  <c r="F346" i="7" s="1"/>
  <c r="O50" i="4"/>
  <c r="E345" i="7" s="1"/>
  <c r="F345" i="7" s="1"/>
  <c r="O49" i="4"/>
  <c r="E119" i="5" s="1"/>
  <c r="F119" i="5" s="1"/>
  <c r="O48" i="4"/>
  <c r="E265" i="7" s="1"/>
  <c r="F265" i="7" s="1"/>
  <c r="O47" i="4"/>
  <c r="E17" i="5" s="1"/>
  <c r="K17" i="5" s="1"/>
  <c r="O46" i="4"/>
  <c r="E100" i="7" s="1"/>
  <c r="O45" i="4"/>
  <c r="E105" i="7" s="1"/>
  <c r="O44" i="4"/>
  <c r="E108" i="7" s="1"/>
  <c r="O43" i="4"/>
  <c r="E107" i="7" s="1"/>
  <c r="O42" i="4"/>
  <c r="E104" i="7" s="1"/>
  <c r="O41" i="4"/>
  <c r="E106" i="7" s="1"/>
  <c r="O40" i="4"/>
  <c r="E103" i="7" s="1"/>
  <c r="O39" i="4"/>
  <c r="E102" i="7" s="1"/>
  <c r="O38" i="4"/>
  <c r="E101" i="7" s="1"/>
  <c r="O37" i="4"/>
  <c r="E99" i="7" s="1"/>
  <c r="O36" i="4"/>
  <c r="E93" i="7" s="1"/>
  <c r="O35" i="4"/>
  <c r="E92" i="7" s="1"/>
  <c r="O34" i="4"/>
  <c r="E86" i="7" s="1"/>
  <c r="O33" i="4"/>
  <c r="E83" i="7" s="1"/>
  <c r="O32" i="4"/>
  <c r="E84" i="7" s="1"/>
  <c r="O31" i="4"/>
  <c r="E85" i="7" s="1"/>
  <c r="O30" i="4"/>
  <c r="E87" i="7" s="1"/>
  <c r="O29" i="4"/>
  <c r="E88" i="7" s="1"/>
  <c r="O28" i="4"/>
  <c r="E91" i="7" s="1"/>
  <c r="O27" i="4"/>
  <c r="E89" i="7" s="1"/>
  <c r="O26" i="4"/>
  <c r="E90" i="7" s="1"/>
  <c r="O25" i="4"/>
  <c r="E303" i="5" s="1"/>
  <c r="O24" i="4"/>
  <c r="E344" i="7" s="1"/>
  <c r="F344" i="7" s="1"/>
  <c r="O23" i="4"/>
  <c r="E343" i="7" s="1"/>
  <c r="F343" i="7" s="1"/>
  <c r="E347" i="7" s="1"/>
  <c r="F347" i="7" s="1"/>
  <c r="O22" i="4"/>
  <c r="E96" i="7" s="1"/>
  <c r="O21" i="4"/>
  <c r="E95" i="7" s="1"/>
  <c r="O20" i="4"/>
  <c r="E94" i="7" s="1"/>
  <c r="O19" i="4"/>
  <c r="E301" i="5" s="1"/>
  <c r="O18" i="4"/>
  <c r="E362" i="5" s="1"/>
  <c r="O17" i="4"/>
  <c r="E35" i="5" s="1"/>
  <c r="F35" i="5" s="1"/>
  <c r="O16" i="4"/>
  <c r="E300" i="5" s="1"/>
  <c r="O15" i="4"/>
  <c r="E65" i="7" s="1"/>
  <c r="O14" i="4"/>
  <c r="E122" i="7" s="1"/>
  <c r="K122" i="7" s="1"/>
  <c r="V13" i="4"/>
  <c r="I293" i="5" s="1"/>
  <c r="V12" i="4"/>
  <c r="I361" i="5" s="1"/>
  <c r="V11" i="4"/>
  <c r="I152" i="5" s="1"/>
  <c r="K152" i="5" s="1"/>
  <c r="V10" i="4"/>
  <c r="I368" i="5" s="1"/>
  <c r="V9" i="4"/>
  <c r="I319" i="5" s="1"/>
  <c r="V8" i="4"/>
  <c r="I111" i="5" s="1"/>
  <c r="J111" i="5" s="1"/>
  <c r="V7" i="4"/>
  <c r="I262" i="5" s="1"/>
  <c r="V6" i="4"/>
  <c r="I243" i="5" s="1"/>
  <c r="V5" i="4"/>
  <c r="I255" i="5" s="1"/>
  <c r="F371" i="5"/>
  <c r="H371" i="5"/>
  <c r="J371" i="5"/>
  <c r="K371" i="5"/>
  <c r="H370" i="5"/>
  <c r="J370" i="5"/>
  <c r="H369" i="5"/>
  <c r="J369" i="5"/>
  <c r="F368" i="5"/>
  <c r="H368" i="5"/>
  <c r="H372" i="5" s="1"/>
  <c r="F63" i="6" s="1"/>
  <c r="F364" i="5"/>
  <c r="H364" i="5"/>
  <c r="H365" i="5" s="1"/>
  <c r="F62" i="6" s="1"/>
  <c r="J364" i="5"/>
  <c r="K364" i="5"/>
  <c r="H363" i="5"/>
  <c r="J363" i="5"/>
  <c r="H362" i="5"/>
  <c r="J362" i="5"/>
  <c r="F361" i="5"/>
  <c r="H361" i="5"/>
  <c r="F358" i="5"/>
  <c r="H358" i="5"/>
  <c r="F61" i="6" s="1"/>
  <c r="G353" i="5" s="1"/>
  <c r="H353" i="5" s="1"/>
  <c r="J358" i="5"/>
  <c r="G61" i="6" s="1"/>
  <c r="I353" i="5" s="1"/>
  <c r="J353" i="5" s="1"/>
  <c r="J354" i="5" s="1"/>
  <c r="G60" i="6" s="1"/>
  <c r="I181" i="5" s="1"/>
  <c r="J181" i="5" s="1"/>
  <c r="F357" i="5"/>
  <c r="H357" i="5"/>
  <c r="J357" i="5"/>
  <c r="K357" i="5"/>
  <c r="H352" i="5"/>
  <c r="J352" i="5"/>
  <c r="J349" i="5"/>
  <c r="G59" i="6" s="1"/>
  <c r="I180" i="5" s="1"/>
  <c r="J180" i="5" s="1"/>
  <c r="H348" i="5"/>
  <c r="H349" i="5" s="1"/>
  <c r="F59" i="6" s="1"/>
  <c r="G180" i="5" s="1"/>
  <c r="H180" i="5" s="1"/>
  <c r="J348" i="5"/>
  <c r="J345" i="5"/>
  <c r="G58" i="6" s="1"/>
  <c r="I179" i="5" s="1"/>
  <c r="J179" i="5" s="1"/>
  <c r="F344" i="5"/>
  <c r="F345" i="5" s="1"/>
  <c r="H344" i="5"/>
  <c r="J344" i="5"/>
  <c r="K344" i="5"/>
  <c r="F343" i="5"/>
  <c r="J343" i="5"/>
  <c r="F340" i="5"/>
  <c r="F339" i="5"/>
  <c r="H339" i="5"/>
  <c r="F338" i="5"/>
  <c r="H338" i="5"/>
  <c r="J338" i="5"/>
  <c r="K338" i="5"/>
  <c r="F337" i="5"/>
  <c r="H337" i="5"/>
  <c r="H340" i="5" s="1"/>
  <c r="F57" i="6" s="1"/>
  <c r="G177" i="5" s="1"/>
  <c r="H177" i="5" s="1"/>
  <c r="J337" i="5"/>
  <c r="K337" i="5"/>
  <c r="F333" i="5"/>
  <c r="H333" i="5"/>
  <c r="F332" i="5"/>
  <c r="H332" i="5"/>
  <c r="I333" i="5" s="1"/>
  <c r="J333" i="5" s="1"/>
  <c r="J332" i="5"/>
  <c r="K332" i="5"/>
  <c r="F331" i="5"/>
  <c r="F334" i="5" s="1"/>
  <c r="H331" i="5"/>
  <c r="H334" i="5" s="1"/>
  <c r="F56" i="6" s="1"/>
  <c r="G167" i="5" s="1"/>
  <c r="H167" i="5" s="1"/>
  <c r="J331" i="5"/>
  <c r="K331" i="5"/>
  <c r="H328" i="5"/>
  <c r="F55" i="6" s="1"/>
  <c r="G118" i="5" s="1"/>
  <c r="H118" i="5" s="1"/>
  <c r="F327" i="5"/>
  <c r="H327" i="5"/>
  <c r="J327" i="5"/>
  <c r="K327" i="5"/>
  <c r="F326" i="5"/>
  <c r="F328" i="5" s="1"/>
  <c r="H326" i="5"/>
  <c r="J326" i="5"/>
  <c r="J328" i="5" s="1"/>
  <c r="G55" i="6" s="1"/>
  <c r="I118" i="5" s="1"/>
  <c r="J118" i="5" s="1"/>
  <c r="J120" i="5" s="1"/>
  <c r="G23" i="6" s="1"/>
  <c r="I121" i="7" s="1"/>
  <c r="K326" i="5"/>
  <c r="F322" i="5"/>
  <c r="H322" i="5"/>
  <c r="J322" i="5"/>
  <c r="K322" i="5"/>
  <c r="H321" i="5"/>
  <c r="J321" i="5"/>
  <c r="H320" i="5"/>
  <c r="J320" i="5"/>
  <c r="F319" i="5"/>
  <c r="F315" i="5"/>
  <c r="H315" i="5"/>
  <c r="F314" i="5"/>
  <c r="H314" i="5"/>
  <c r="J314" i="5"/>
  <c r="K314" i="5"/>
  <c r="F313" i="5"/>
  <c r="F316" i="5" s="1"/>
  <c r="H313" i="5"/>
  <c r="I315" i="5" s="1"/>
  <c r="J315" i="5" s="1"/>
  <c r="J313" i="5"/>
  <c r="K313" i="5"/>
  <c r="J310" i="5"/>
  <c r="G52" i="6" s="1"/>
  <c r="I85" i="5" s="1"/>
  <c r="J85" i="5" s="1"/>
  <c r="F309" i="5"/>
  <c r="H309" i="5"/>
  <c r="J309" i="5"/>
  <c r="K309" i="5"/>
  <c r="F308" i="5"/>
  <c r="H308" i="5"/>
  <c r="J308" i="5"/>
  <c r="K308" i="5"/>
  <c r="F307" i="5"/>
  <c r="F310" i="5" s="1"/>
  <c r="E52" i="6" s="1"/>
  <c r="E85" i="5" s="1"/>
  <c r="H307" i="5"/>
  <c r="H310" i="5" s="1"/>
  <c r="F52" i="6" s="1"/>
  <c r="G85" i="5" s="1"/>
  <c r="H85" i="5" s="1"/>
  <c r="J307" i="5"/>
  <c r="K307" i="5"/>
  <c r="H303" i="5"/>
  <c r="J303" i="5"/>
  <c r="H302" i="5"/>
  <c r="J302" i="5"/>
  <c r="H301" i="5"/>
  <c r="J301" i="5"/>
  <c r="H300" i="5"/>
  <c r="H304" i="5" s="1"/>
  <c r="F51" i="6" s="1"/>
  <c r="G78" i="5" s="1"/>
  <c r="H78" i="5" s="1"/>
  <c r="J300" i="5"/>
  <c r="F296" i="5"/>
  <c r="H296" i="5"/>
  <c r="J296" i="5"/>
  <c r="K296" i="5"/>
  <c r="H295" i="5"/>
  <c r="H297" i="5" s="1"/>
  <c r="F50" i="6" s="1"/>
  <c r="G63" i="5" s="1"/>
  <c r="H63" i="5" s="1"/>
  <c r="J295" i="5"/>
  <c r="H294" i="5"/>
  <c r="J294" i="5"/>
  <c r="F293" i="5"/>
  <c r="H293" i="5"/>
  <c r="F290" i="5"/>
  <c r="F289" i="5"/>
  <c r="H289" i="5"/>
  <c r="F288" i="5"/>
  <c r="H288" i="5"/>
  <c r="J288" i="5"/>
  <c r="K288" i="5"/>
  <c r="F287" i="5"/>
  <c r="H287" i="5"/>
  <c r="H290" i="5" s="1"/>
  <c r="F49" i="6" s="1"/>
  <c r="G54" i="5" s="1"/>
  <c r="H54" i="5" s="1"/>
  <c r="J287" i="5"/>
  <c r="K287" i="5"/>
  <c r="H284" i="5"/>
  <c r="F48" i="6" s="1"/>
  <c r="G53" i="5" s="1"/>
  <c r="H53" i="5" s="1"/>
  <c r="J284" i="5"/>
  <c r="G48" i="6" s="1"/>
  <c r="I53" i="5" s="1"/>
  <c r="J53" i="5" s="1"/>
  <c r="H283" i="5"/>
  <c r="J283" i="5"/>
  <c r="H282" i="5"/>
  <c r="J282" i="5"/>
  <c r="H278" i="5"/>
  <c r="J278" i="5"/>
  <c r="F277" i="5"/>
  <c r="H277" i="5"/>
  <c r="F276" i="5"/>
  <c r="H276" i="5"/>
  <c r="J276" i="5"/>
  <c r="K276" i="5"/>
  <c r="F275" i="5"/>
  <c r="H275" i="5"/>
  <c r="J275" i="5"/>
  <c r="K275" i="5"/>
  <c r="H272" i="5"/>
  <c r="F46" i="6" s="1"/>
  <c r="G48" i="5" s="1"/>
  <c r="H48" i="5" s="1"/>
  <c r="J272" i="5"/>
  <c r="G46" i="6" s="1"/>
  <c r="I48" i="5" s="1"/>
  <c r="J48" i="5" s="1"/>
  <c r="F271" i="5"/>
  <c r="H271" i="5"/>
  <c r="I271" i="5"/>
  <c r="J271" i="5" s="1"/>
  <c r="F270" i="5"/>
  <c r="H270" i="5"/>
  <c r="J270" i="5"/>
  <c r="K270" i="5"/>
  <c r="F269" i="5"/>
  <c r="F272" i="5" s="1"/>
  <c r="H269" i="5"/>
  <c r="J269" i="5"/>
  <c r="K269" i="5"/>
  <c r="F265" i="5"/>
  <c r="H265" i="5"/>
  <c r="J265" i="5"/>
  <c r="K265" i="5"/>
  <c r="H264" i="5"/>
  <c r="J264" i="5"/>
  <c r="H263" i="5"/>
  <c r="J263" i="5"/>
  <c r="F262" i="5"/>
  <c r="H262" i="5"/>
  <c r="H266" i="5" s="1"/>
  <c r="F45" i="6" s="1"/>
  <c r="G43" i="5" s="1"/>
  <c r="H43" i="5" s="1"/>
  <c r="G44" i="5" s="1"/>
  <c r="H44" i="5" s="1"/>
  <c r="L44" i="5" s="1"/>
  <c r="H259" i="5"/>
  <c r="F44" i="6" s="1"/>
  <c r="G42" i="5" s="1"/>
  <c r="H42" i="5" s="1"/>
  <c r="F258" i="5"/>
  <c r="L258" i="5" s="1"/>
  <c r="H258" i="5"/>
  <c r="J258" i="5"/>
  <c r="K258" i="5"/>
  <c r="H257" i="5"/>
  <c r="J257" i="5"/>
  <c r="H256" i="5"/>
  <c r="J256" i="5"/>
  <c r="F255" i="5"/>
  <c r="H255" i="5"/>
  <c r="F251" i="5"/>
  <c r="H251" i="5"/>
  <c r="J251" i="5"/>
  <c r="K251" i="5"/>
  <c r="F250" i="5"/>
  <c r="F252" i="5" s="1"/>
  <c r="H250" i="5"/>
  <c r="H252" i="5" s="1"/>
  <c r="F43" i="6" s="1"/>
  <c r="G36" i="5" s="1"/>
  <c r="H36" i="5" s="1"/>
  <c r="H37" i="5" s="1"/>
  <c r="F10" i="6" s="1"/>
  <c r="G33" i="7" s="1"/>
  <c r="J250" i="5"/>
  <c r="J252" i="5" s="1"/>
  <c r="G43" i="6" s="1"/>
  <c r="I36" i="5" s="1"/>
  <c r="J36" i="5" s="1"/>
  <c r="J37" i="5" s="1"/>
  <c r="G10" i="6" s="1"/>
  <c r="I33" i="7" s="1"/>
  <c r="K250" i="5"/>
  <c r="J246" i="5"/>
  <c r="H245" i="5"/>
  <c r="J245" i="5"/>
  <c r="H244" i="5"/>
  <c r="J244" i="5"/>
  <c r="F243" i="5"/>
  <c r="H243" i="5"/>
  <c r="F240" i="5"/>
  <c r="H240" i="5"/>
  <c r="F41" i="6" s="1"/>
  <c r="G6" i="5" s="1"/>
  <c r="H6" i="5" s="1"/>
  <c r="F239" i="5"/>
  <c r="H239" i="5"/>
  <c r="F237" i="5"/>
  <c r="H237" i="5"/>
  <c r="J237" i="5"/>
  <c r="K237" i="5"/>
  <c r="F236" i="5"/>
  <c r="H236" i="5"/>
  <c r="J236" i="5"/>
  <c r="K236" i="5"/>
  <c r="F233" i="5"/>
  <c r="H233" i="5"/>
  <c r="F40" i="6" s="1"/>
  <c r="G298" i="7" s="1"/>
  <c r="F232" i="5"/>
  <c r="H232" i="5"/>
  <c r="F231" i="5"/>
  <c r="H231" i="5"/>
  <c r="F230" i="5"/>
  <c r="H230" i="5"/>
  <c r="J230" i="5"/>
  <c r="K230" i="5"/>
  <c r="F229" i="5"/>
  <c r="H229" i="5"/>
  <c r="J229" i="5"/>
  <c r="K229" i="5"/>
  <c r="F226" i="5"/>
  <c r="H226" i="5"/>
  <c r="F39" i="6" s="1"/>
  <c r="G297" i="7" s="1"/>
  <c r="F225" i="5"/>
  <c r="H225" i="5"/>
  <c r="F224" i="5"/>
  <c r="L224" i="5" s="1"/>
  <c r="H224" i="5"/>
  <c r="J224" i="5"/>
  <c r="K224" i="5"/>
  <c r="F223" i="5"/>
  <c r="H223" i="5"/>
  <c r="J223" i="5"/>
  <c r="K223" i="5"/>
  <c r="F220" i="5"/>
  <c r="F219" i="5"/>
  <c r="H219" i="5"/>
  <c r="H220" i="5" s="1"/>
  <c r="F38" i="6" s="1"/>
  <c r="G296" i="7" s="1"/>
  <c r="F218" i="5"/>
  <c r="H218" i="5"/>
  <c r="F217" i="5"/>
  <c r="H217" i="5"/>
  <c r="J217" i="5"/>
  <c r="K217" i="5"/>
  <c r="F216" i="5"/>
  <c r="H216" i="5"/>
  <c r="J216" i="5"/>
  <c r="K216" i="5"/>
  <c r="F213" i="5"/>
  <c r="F212" i="5"/>
  <c r="H212" i="5"/>
  <c r="H213" i="5" s="1"/>
  <c r="F37" i="6" s="1"/>
  <c r="G295" i="7" s="1"/>
  <c r="F211" i="5"/>
  <c r="H211" i="5"/>
  <c r="F210" i="5"/>
  <c r="H210" i="5"/>
  <c r="F209" i="5"/>
  <c r="H209" i="5"/>
  <c r="J209" i="5"/>
  <c r="K209" i="5"/>
  <c r="F206" i="5"/>
  <c r="F205" i="5"/>
  <c r="H205" i="5"/>
  <c r="H206" i="5" s="1"/>
  <c r="F36" i="6" s="1"/>
  <c r="G294" i="7" s="1"/>
  <c r="F204" i="5"/>
  <c r="H204" i="5"/>
  <c r="F203" i="5"/>
  <c r="H203" i="5"/>
  <c r="J203" i="5"/>
  <c r="K203" i="5"/>
  <c r="F202" i="5"/>
  <c r="H202" i="5"/>
  <c r="J202" i="5"/>
  <c r="K202" i="5"/>
  <c r="F199" i="5"/>
  <c r="F198" i="5"/>
  <c r="H198" i="5"/>
  <c r="H199" i="5" s="1"/>
  <c r="F35" i="6" s="1"/>
  <c r="G293" i="7" s="1"/>
  <c r="F197" i="5"/>
  <c r="H197" i="5"/>
  <c r="F196" i="5"/>
  <c r="H196" i="5"/>
  <c r="J196" i="5"/>
  <c r="K196" i="5"/>
  <c r="F193" i="5"/>
  <c r="H193" i="5"/>
  <c r="F34" i="6" s="1"/>
  <c r="G292" i="7" s="1"/>
  <c r="F192" i="5"/>
  <c r="H192" i="5"/>
  <c r="F191" i="5"/>
  <c r="H191" i="5"/>
  <c r="J191" i="5"/>
  <c r="K191" i="5"/>
  <c r="F188" i="5"/>
  <c r="H188" i="5"/>
  <c r="F33" i="6" s="1"/>
  <c r="G291" i="7" s="1"/>
  <c r="F187" i="5"/>
  <c r="H187" i="5"/>
  <c r="F186" i="5"/>
  <c r="H186" i="5"/>
  <c r="J186" i="5"/>
  <c r="K186" i="5"/>
  <c r="F185" i="5"/>
  <c r="H185" i="5"/>
  <c r="J185" i="5"/>
  <c r="K185" i="5"/>
  <c r="H178" i="5"/>
  <c r="J178" i="5"/>
  <c r="F176" i="5"/>
  <c r="H176" i="5"/>
  <c r="J176" i="5"/>
  <c r="H175" i="5"/>
  <c r="J175" i="5"/>
  <c r="F171" i="5"/>
  <c r="H171" i="5"/>
  <c r="J171" i="5"/>
  <c r="H170" i="5"/>
  <c r="J170" i="5"/>
  <c r="F169" i="5"/>
  <c r="H169" i="5"/>
  <c r="F168" i="5"/>
  <c r="H168" i="5"/>
  <c r="J168" i="5"/>
  <c r="K168" i="5"/>
  <c r="F160" i="5"/>
  <c r="F159" i="5"/>
  <c r="F155" i="5"/>
  <c r="H155" i="5"/>
  <c r="J155" i="5"/>
  <c r="K155" i="5"/>
  <c r="H154" i="5"/>
  <c r="J154" i="5"/>
  <c r="H153" i="5"/>
  <c r="J153" i="5"/>
  <c r="F152" i="5"/>
  <c r="H152" i="5"/>
  <c r="H156" i="5" s="1"/>
  <c r="F28" i="6" s="1"/>
  <c r="G202" i="7" s="1"/>
  <c r="J152" i="5"/>
  <c r="J156" i="5" s="1"/>
  <c r="G28" i="6" s="1"/>
  <c r="I202" i="7" s="1"/>
  <c r="J202" i="7" s="1"/>
  <c r="H148" i="5"/>
  <c r="J148" i="5"/>
  <c r="F147" i="5"/>
  <c r="H147" i="5"/>
  <c r="F146" i="5"/>
  <c r="F145" i="5"/>
  <c r="H145" i="5"/>
  <c r="J145" i="5"/>
  <c r="K145" i="5"/>
  <c r="F144" i="5"/>
  <c r="H144" i="5"/>
  <c r="J144" i="5"/>
  <c r="K144" i="5"/>
  <c r="F143" i="5"/>
  <c r="H143" i="5"/>
  <c r="J143" i="5"/>
  <c r="K143" i="5"/>
  <c r="H139" i="5"/>
  <c r="J139" i="5"/>
  <c r="J140" i="5" s="1"/>
  <c r="G26" i="6" s="1"/>
  <c r="I137" i="7" s="1"/>
  <c r="F138" i="5"/>
  <c r="H138" i="5"/>
  <c r="J138" i="5"/>
  <c r="K138" i="5"/>
  <c r="F137" i="5"/>
  <c r="H137" i="5"/>
  <c r="J137" i="5"/>
  <c r="K137" i="5"/>
  <c r="F136" i="5"/>
  <c r="H136" i="5"/>
  <c r="H140" i="5" s="1"/>
  <c r="F26" i="6" s="1"/>
  <c r="G137" i="7" s="1"/>
  <c r="H137" i="7" s="1"/>
  <c r="J136" i="5"/>
  <c r="K136" i="5"/>
  <c r="H135" i="5"/>
  <c r="J135" i="5"/>
  <c r="H132" i="5"/>
  <c r="F25" i="6" s="1"/>
  <c r="G136" i="7" s="1"/>
  <c r="J132" i="5"/>
  <c r="G25" i="6" s="1"/>
  <c r="I136" i="7" s="1"/>
  <c r="H131" i="5"/>
  <c r="J131" i="5"/>
  <c r="F130" i="5"/>
  <c r="H130" i="5"/>
  <c r="J130" i="5"/>
  <c r="K130" i="5"/>
  <c r="F129" i="5"/>
  <c r="H129" i="5"/>
  <c r="E131" i="5" s="1"/>
  <c r="F131" i="5" s="1"/>
  <c r="L131" i="5" s="1"/>
  <c r="J129" i="5"/>
  <c r="K129" i="5"/>
  <c r="F128" i="5"/>
  <c r="H128" i="5"/>
  <c r="J128" i="5"/>
  <c r="K128" i="5"/>
  <c r="F127" i="5"/>
  <c r="H127" i="5"/>
  <c r="J127" i="5"/>
  <c r="J124" i="5"/>
  <c r="G24" i="6" s="1"/>
  <c r="I135" i="7" s="1"/>
  <c r="F123" i="5"/>
  <c r="F124" i="5" s="1"/>
  <c r="H123" i="5"/>
  <c r="H124" i="5" s="1"/>
  <c r="F24" i="6" s="1"/>
  <c r="G135" i="7" s="1"/>
  <c r="J123" i="5"/>
  <c r="K123" i="5"/>
  <c r="H119" i="5"/>
  <c r="J119" i="5"/>
  <c r="K119" i="5"/>
  <c r="F114" i="5"/>
  <c r="H114" i="5"/>
  <c r="J114" i="5"/>
  <c r="K114" i="5"/>
  <c r="H113" i="5"/>
  <c r="J113" i="5"/>
  <c r="H112" i="5"/>
  <c r="H115" i="5" s="1"/>
  <c r="F22" i="6" s="1"/>
  <c r="J112" i="5"/>
  <c r="F111" i="5"/>
  <c r="H111" i="5"/>
  <c r="K111" i="5"/>
  <c r="F106" i="5"/>
  <c r="H106" i="5"/>
  <c r="J106" i="5"/>
  <c r="K106" i="5"/>
  <c r="F105" i="5"/>
  <c r="H105" i="5"/>
  <c r="J105" i="5"/>
  <c r="K105" i="5"/>
  <c r="F101" i="5"/>
  <c r="H101" i="5"/>
  <c r="F100" i="5"/>
  <c r="H100" i="5"/>
  <c r="J100" i="5"/>
  <c r="K100" i="5"/>
  <c r="F99" i="5"/>
  <c r="F102" i="5" s="1"/>
  <c r="H99" i="5"/>
  <c r="H102" i="5" s="1"/>
  <c r="F20" i="6" s="1"/>
  <c r="G118" i="7" s="1"/>
  <c r="H118" i="7" s="1"/>
  <c r="J99" i="5"/>
  <c r="K99" i="5"/>
  <c r="F95" i="5"/>
  <c r="H95" i="5"/>
  <c r="F94" i="5"/>
  <c r="F96" i="5" s="1"/>
  <c r="H94" i="5"/>
  <c r="K94" i="5"/>
  <c r="F93" i="5"/>
  <c r="H93" i="5"/>
  <c r="J93" i="5"/>
  <c r="K93" i="5"/>
  <c r="F84" i="5"/>
  <c r="H84" i="5"/>
  <c r="J84" i="5"/>
  <c r="F80" i="5"/>
  <c r="H80" i="5"/>
  <c r="F79" i="5"/>
  <c r="H79" i="5"/>
  <c r="I80" i="5" s="1"/>
  <c r="J80" i="5" s="1"/>
  <c r="L80" i="5" s="1"/>
  <c r="J79" i="5"/>
  <c r="K79" i="5"/>
  <c r="H74" i="5"/>
  <c r="J74" i="5"/>
  <c r="F72" i="5"/>
  <c r="H72" i="5"/>
  <c r="F71" i="5"/>
  <c r="H71" i="5"/>
  <c r="J71" i="5"/>
  <c r="K71" i="5"/>
  <c r="F70" i="5"/>
  <c r="H70" i="5"/>
  <c r="J70" i="5"/>
  <c r="K70" i="5"/>
  <c r="F69" i="5"/>
  <c r="H69" i="5"/>
  <c r="L69" i="5" s="1"/>
  <c r="J69" i="5"/>
  <c r="K69" i="5"/>
  <c r="F68" i="5"/>
  <c r="H68" i="5"/>
  <c r="J68" i="5"/>
  <c r="K68" i="5"/>
  <c r="H64" i="5"/>
  <c r="J64" i="5"/>
  <c r="F62" i="5"/>
  <c r="H62" i="5"/>
  <c r="F61" i="5"/>
  <c r="H61" i="5"/>
  <c r="J61" i="5"/>
  <c r="K61" i="5"/>
  <c r="F60" i="5"/>
  <c r="H60" i="5"/>
  <c r="J60" i="5"/>
  <c r="K60" i="5"/>
  <c r="F59" i="5"/>
  <c r="H59" i="5"/>
  <c r="J59" i="5"/>
  <c r="K59" i="5"/>
  <c r="F58" i="5"/>
  <c r="H58" i="5"/>
  <c r="J58" i="5"/>
  <c r="K58" i="5"/>
  <c r="F44" i="5"/>
  <c r="J44" i="5"/>
  <c r="F41" i="5"/>
  <c r="H41" i="5"/>
  <c r="J41" i="5"/>
  <c r="K41" i="5"/>
  <c r="F40" i="5"/>
  <c r="H40" i="5"/>
  <c r="J40" i="5"/>
  <c r="K40" i="5"/>
  <c r="H35" i="5"/>
  <c r="J35" i="5"/>
  <c r="K35" i="5"/>
  <c r="F32" i="5"/>
  <c r="H32" i="5"/>
  <c r="F9" i="6" s="1"/>
  <c r="G10" i="7" s="1"/>
  <c r="H10" i="7" s="1"/>
  <c r="F31" i="5"/>
  <c r="H31" i="5"/>
  <c r="J31" i="5"/>
  <c r="J32" i="5" s="1"/>
  <c r="G9" i="6" s="1"/>
  <c r="I10" i="7" s="1"/>
  <c r="K31" i="5"/>
  <c r="F28" i="5"/>
  <c r="E8" i="6" s="1"/>
  <c r="E9" i="7" s="1"/>
  <c r="H28" i="5"/>
  <c r="F8" i="6" s="1"/>
  <c r="G9" i="7" s="1"/>
  <c r="J28" i="5"/>
  <c r="G8" i="6" s="1"/>
  <c r="I9" i="7" s="1"/>
  <c r="J9" i="7" s="1"/>
  <c r="F27" i="5"/>
  <c r="H27" i="5"/>
  <c r="J27" i="5"/>
  <c r="K27" i="5"/>
  <c r="H24" i="5"/>
  <c r="F7" i="6" s="1"/>
  <c r="G8" i="7" s="1"/>
  <c r="J24" i="5"/>
  <c r="G7" i="6" s="1"/>
  <c r="I8" i="7" s="1"/>
  <c r="F23" i="5"/>
  <c r="F24" i="5" s="1"/>
  <c r="H23" i="5"/>
  <c r="J23" i="5"/>
  <c r="K23" i="5"/>
  <c r="F20" i="5"/>
  <c r="J20" i="5"/>
  <c r="G6" i="6" s="1"/>
  <c r="I7" i="7" s="1"/>
  <c r="F19" i="5"/>
  <c r="H19" i="5"/>
  <c r="J19" i="5"/>
  <c r="K19" i="5"/>
  <c r="F18" i="5"/>
  <c r="H18" i="5"/>
  <c r="J18" i="5"/>
  <c r="K18" i="5"/>
  <c r="F17" i="5"/>
  <c r="H17" i="5"/>
  <c r="H20" i="5" s="1"/>
  <c r="F6" i="6" s="1"/>
  <c r="G7" i="7" s="1"/>
  <c r="J17" i="5"/>
  <c r="H14" i="5"/>
  <c r="F5" i="6" s="1"/>
  <c r="G6" i="7" s="1"/>
  <c r="H6" i="7" s="1"/>
  <c r="F13" i="5"/>
  <c r="H13" i="5"/>
  <c r="J13" i="5"/>
  <c r="K13" i="5"/>
  <c r="F12" i="5"/>
  <c r="H12" i="5"/>
  <c r="J12" i="5"/>
  <c r="J14" i="5" s="1"/>
  <c r="G5" i="6" s="1"/>
  <c r="I6" i="7" s="1"/>
  <c r="J6" i="7" s="1"/>
  <c r="K12" i="5"/>
  <c r="H11" i="5"/>
  <c r="J11" i="5"/>
  <c r="F7" i="5"/>
  <c r="F8" i="5" s="1"/>
  <c r="H7" i="5"/>
  <c r="H8" i="5" s="1"/>
  <c r="F4" i="6" s="1"/>
  <c r="G5" i="7" s="1"/>
  <c r="H5" i="5"/>
  <c r="H351" i="7"/>
  <c r="J351" i="7"/>
  <c r="H350" i="7"/>
  <c r="J350" i="7"/>
  <c r="J352" i="7" s="1"/>
  <c r="F349" i="7"/>
  <c r="H349" i="7"/>
  <c r="J349" i="7"/>
  <c r="H347" i="7"/>
  <c r="J347" i="7"/>
  <c r="H346" i="7"/>
  <c r="J346" i="7"/>
  <c r="K346" i="7"/>
  <c r="H345" i="7"/>
  <c r="J345" i="7"/>
  <c r="K345" i="7"/>
  <c r="H344" i="7"/>
  <c r="J344" i="7"/>
  <c r="K344" i="7"/>
  <c r="H343" i="7"/>
  <c r="J343" i="7"/>
  <c r="K343" i="7"/>
  <c r="H341" i="7"/>
  <c r="G18" i="8" s="1"/>
  <c r="H18" i="8" s="1"/>
  <c r="F317" i="7"/>
  <c r="F341" i="7" s="1"/>
  <c r="E18" i="8" s="1"/>
  <c r="H317" i="7"/>
  <c r="K317" i="7"/>
  <c r="H298" i="7"/>
  <c r="H297" i="7"/>
  <c r="H296" i="7"/>
  <c r="H295" i="7"/>
  <c r="H294" i="7"/>
  <c r="H293" i="7"/>
  <c r="H292" i="7"/>
  <c r="H291" i="7"/>
  <c r="H315" i="7" s="1"/>
  <c r="G17" i="8" s="1"/>
  <c r="H17" i="8" s="1"/>
  <c r="J289" i="7"/>
  <c r="I16" i="8" s="1"/>
  <c r="J16" i="8" s="1"/>
  <c r="H289" i="7"/>
  <c r="G16" i="8" s="1"/>
  <c r="H16" i="8" s="1"/>
  <c r="F289" i="7"/>
  <c r="E16" i="8" s="1"/>
  <c r="H265" i="7"/>
  <c r="J265" i="7"/>
  <c r="K265" i="7"/>
  <c r="H263" i="7"/>
  <c r="G15" i="8" s="1"/>
  <c r="H15" i="8" s="1"/>
  <c r="F241" i="7"/>
  <c r="H241" i="7"/>
  <c r="J241" i="7"/>
  <c r="K241" i="7"/>
  <c r="F240" i="7"/>
  <c r="H240" i="7"/>
  <c r="J240" i="7"/>
  <c r="K240" i="7"/>
  <c r="F239" i="7"/>
  <c r="L239" i="7" s="1"/>
  <c r="H239" i="7"/>
  <c r="J239" i="7"/>
  <c r="K239" i="7"/>
  <c r="H214" i="7"/>
  <c r="J214" i="7"/>
  <c r="H213" i="7"/>
  <c r="J213" i="7"/>
  <c r="H202" i="7"/>
  <c r="F200" i="7"/>
  <c r="H200" i="7"/>
  <c r="J200" i="7"/>
  <c r="K200" i="7"/>
  <c r="H199" i="7"/>
  <c r="J199" i="7"/>
  <c r="K199" i="7"/>
  <c r="H198" i="7"/>
  <c r="J198" i="7"/>
  <c r="K198" i="7"/>
  <c r="H197" i="7"/>
  <c r="J197" i="7"/>
  <c r="K197" i="7"/>
  <c r="H196" i="7"/>
  <c r="J196" i="7"/>
  <c r="K196" i="7"/>
  <c r="H195" i="7"/>
  <c r="J195" i="7"/>
  <c r="K195" i="7"/>
  <c r="H194" i="7"/>
  <c r="J194" i="7"/>
  <c r="K194" i="7"/>
  <c r="H193" i="7"/>
  <c r="J193" i="7"/>
  <c r="K193" i="7"/>
  <c r="H192" i="7"/>
  <c r="J192" i="7"/>
  <c r="K192" i="7"/>
  <c r="H191" i="7"/>
  <c r="J191" i="7"/>
  <c r="K191" i="7"/>
  <c r="H190" i="7"/>
  <c r="J190" i="7"/>
  <c r="K190" i="7"/>
  <c r="H189" i="7"/>
  <c r="J189" i="7"/>
  <c r="K189" i="7"/>
  <c r="F162" i="7"/>
  <c r="H162" i="7"/>
  <c r="J162" i="7"/>
  <c r="K162" i="7"/>
  <c r="F161" i="7"/>
  <c r="H161" i="7"/>
  <c r="J161" i="7"/>
  <c r="K161" i="7"/>
  <c r="J137" i="7"/>
  <c r="H136" i="7"/>
  <c r="J136" i="7"/>
  <c r="H135" i="7"/>
  <c r="H159" i="7" s="1"/>
  <c r="G11" i="8" s="1"/>
  <c r="H11" i="8" s="1"/>
  <c r="J135" i="7"/>
  <c r="F122" i="7"/>
  <c r="H122" i="7"/>
  <c r="J122" i="7"/>
  <c r="J121" i="7"/>
  <c r="F116" i="7"/>
  <c r="H116" i="7"/>
  <c r="J116" i="7"/>
  <c r="F115" i="7"/>
  <c r="H115" i="7"/>
  <c r="J115" i="7"/>
  <c r="K115" i="7"/>
  <c r="F114" i="7"/>
  <c r="H114" i="7"/>
  <c r="J114" i="7"/>
  <c r="F113" i="7"/>
  <c r="H113" i="7"/>
  <c r="J113" i="7"/>
  <c r="K113" i="7"/>
  <c r="F112" i="7"/>
  <c r="H112" i="7"/>
  <c r="J112" i="7"/>
  <c r="K112" i="7"/>
  <c r="F108" i="7"/>
  <c r="H108" i="7"/>
  <c r="J108" i="7"/>
  <c r="K108" i="7"/>
  <c r="F107" i="7"/>
  <c r="H107" i="7"/>
  <c r="J107" i="7"/>
  <c r="K107" i="7"/>
  <c r="F106" i="7"/>
  <c r="H106" i="7"/>
  <c r="J106" i="7"/>
  <c r="K106" i="7"/>
  <c r="F105" i="7"/>
  <c r="H105" i="7"/>
  <c r="J105" i="7"/>
  <c r="K105" i="7"/>
  <c r="F104" i="7"/>
  <c r="H104" i="7"/>
  <c r="J104" i="7"/>
  <c r="K104" i="7"/>
  <c r="F103" i="7"/>
  <c r="H103" i="7"/>
  <c r="J103" i="7"/>
  <c r="K103" i="7"/>
  <c r="F102" i="7"/>
  <c r="H102" i="7"/>
  <c r="J102" i="7"/>
  <c r="K102" i="7"/>
  <c r="F101" i="7"/>
  <c r="H101" i="7"/>
  <c r="J101" i="7"/>
  <c r="K101" i="7"/>
  <c r="F100" i="7"/>
  <c r="H100" i="7"/>
  <c r="J100" i="7"/>
  <c r="K100" i="7"/>
  <c r="F99" i="7"/>
  <c r="H99" i="7"/>
  <c r="J99" i="7"/>
  <c r="K99" i="7"/>
  <c r="F98" i="7"/>
  <c r="H98" i="7"/>
  <c r="J98" i="7"/>
  <c r="K98" i="7"/>
  <c r="F97" i="7"/>
  <c r="H97" i="7"/>
  <c r="J97" i="7"/>
  <c r="K97" i="7"/>
  <c r="F96" i="7"/>
  <c r="H96" i="7"/>
  <c r="J96" i="7"/>
  <c r="K96" i="7"/>
  <c r="F95" i="7"/>
  <c r="H95" i="7"/>
  <c r="J95" i="7"/>
  <c r="K95" i="7"/>
  <c r="F94" i="7"/>
  <c r="H94" i="7"/>
  <c r="J94" i="7"/>
  <c r="K94" i="7"/>
  <c r="F93" i="7"/>
  <c r="H93" i="7"/>
  <c r="J93" i="7"/>
  <c r="K93" i="7"/>
  <c r="F92" i="7"/>
  <c r="H92" i="7"/>
  <c r="J92" i="7"/>
  <c r="K92" i="7"/>
  <c r="F91" i="7"/>
  <c r="H91" i="7"/>
  <c r="J91" i="7"/>
  <c r="K91" i="7"/>
  <c r="F90" i="7"/>
  <c r="H90" i="7"/>
  <c r="J90" i="7"/>
  <c r="K90" i="7"/>
  <c r="F89" i="7"/>
  <c r="H89" i="7"/>
  <c r="J89" i="7"/>
  <c r="K89" i="7"/>
  <c r="F88" i="7"/>
  <c r="L88" i="7" s="1"/>
  <c r="H88" i="7"/>
  <c r="J88" i="7"/>
  <c r="K88" i="7"/>
  <c r="F87" i="7"/>
  <c r="H87" i="7"/>
  <c r="J87" i="7"/>
  <c r="K87" i="7"/>
  <c r="F86" i="7"/>
  <c r="H86" i="7"/>
  <c r="J86" i="7"/>
  <c r="K86" i="7"/>
  <c r="F85" i="7"/>
  <c r="H85" i="7"/>
  <c r="J85" i="7"/>
  <c r="K85" i="7"/>
  <c r="F84" i="7"/>
  <c r="H84" i="7"/>
  <c r="J84" i="7"/>
  <c r="K84" i="7"/>
  <c r="F83" i="7"/>
  <c r="H83" i="7"/>
  <c r="J83" i="7"/>
  <c r="K83" i="7"/>
  <c r="F65" i="7"/>
  <c r="H65" i="7"/>
  <c r="J65" i="7"/>
  <c r="K65" i="7"/>
  <c r="H33" i="7"/>
  <c r="J33" i="7"/>
  <c r="F32" i="7"/>
  <c r="L32" i="7" s="1"/>
  <c r="H32" i="7"/>
  <c r="J32" i="7"/>
  <c r="K32" i="7"/>
  <c r="F31" i="7"/>
  <c r="H31" i="7"/>
  <c r="J31" i="7"/>
  <c r="K31" i="7"/>
  <c r="J10" i="7"/>
  <c r="F9" i="7"/>
  <c r="H9" i="7"/>
  <c r="H8" i="7"/>
  <c r="J8" i="7"/>
  <c r="H7" i="7"/>
  <c r="J7" i="7"/>
  <c r="H5" i="7"/>
  <c r="H29" i="7" s="1"/>
  <c r="G7" i="8" s="1"/>
  <c r="H7" i="8" s="1"/>
  <c r="G120" i="7" l="1"/>
  <c r="H120" i="7" s="1"/>
  <c r="G201" i="7"/>
  <c r="H201" i="7" s="1"/>
  <c r="H211" i="7" s="1"/>
  <c r="G13" i="8" s="1"/>
  <c r="H13" i="8" s="1"/>
  <c r="G238" i="5"/>
  <c r="H238" i="5" s="1"/>
  <c r="K9" i="7"/>
  <c r="L349" i="7"/>
  <c r="J243" i="5"/>
  <c r="J247" i="5" s="1"/>
  <c r="G42" i="6" s="1"/>
  <c r="K243" i="5"/>
  <c r="F278" i="5"/>
  <c r="K278" i="5"/>
  <c r="H96" i="5"/>
  <c r="F19" i="6" s="1"/>
  <c r="G117" i="7" s="1"/>
  <c r="H117" i="7" s="1"/>
  <c r="K262" i="5"/>
  <c r="J262" i="5"/>
  <c r="J266" i="5" s="1"/>
  <c r="G45" i="6" s="1"/>
  <c r="I43" i="5" s="1"/>
  <c r="J43" i="5" s="1"/>
  <c r="L347" i="7"/>
  <c r="J211" i="5"/>
  <c r="K211" i="5"/>
  <c r="L31" i="7"/>
  <c r="J159" i="7"/>
  <c r="I11" i="8" s="1"/>
  <c r="J11" i="8" s="1"/>
  <c r="F279" i="5"/>
  <c r="K300" i="5"/>
  <c r="F300" i="5"/>
  <c r="L300" i="5" s="1"/>
  <c r="K350" i="7"/>
  <c r="F350" i="7"/>
  <c r="E351" i="7" s="1"/>
  <c r="F351" i="7" s="1"/>
  <c r="L351" i="7" s="1"/>
  <c r="J218" i="5"/>
  <c r="K218" i="5"/>
  <c r="J263" i="7"/>
  <c r="I15" i="8" s="1"/>
  <c r="J15" i="8" s="1"/>
  <c r="H81" i="5"/>
  <c r="F16" i="6" s="1"/>
  <c r="G109" i="7" s="1"/>
  <c r="H109" i="7" s="1"/>
  <c r="H133" i="7" s="1"/>
  <c r="G10" i="8" s="1"/>
  <c r="H10" i="8" s="1"/>
  <c r="J319" i="5"/>
  <c r="J323" i="5" s="1"/>
  <c r="G54" i="6" s="1"/>
  <c r="I107" i="5" s="1"/>
  <c r="J107" i="5" s="1"/>
  <c r="J108" i="5" s="1"/>
  <c r="G21" i="6" s="1"/>
  <c r="I119" i="7" s="1"/>
  <c r="J119" i="7" s="1"/>
  <c r="K319" i="5"/>
  <c r="F303" i="5"/>
  <c r="K303" i="5"/>
  <c r="K135" i="5"/>
  <c r="F135" i="5"/>
  <c r="H86" i="5"/>
  <c r="F17" i="6" s="1"/>
  <c r="G110" i="7" s="1"/>
  <c r="H110" i="7" s="1"/>
  <c r="K368" i="5"/>
  <c r="J368" i="5"/>
  <c r="J372" i="5" s="1"/>
  <c r="G63" i="6" s="1"/>
  <c r="F362" i="5"/>
  <c r="E363" i="5" s="1"/>
  <c r="K363" i="5" s="1"/>
  <c r="K362" i="5"/>
  <c r="K175" i="5"/>
  <c r="F175" i="5"/>
  <c r="H172" i="5"/>
  <c r="F31" i="6" s="1"/>
  <c r="G215" i="7" s="1"/>
  <c r="H215" i="7" s="1"/>
  <c r="H237" i="7" s="1"/>
  <c r="G14" i="8" s="1"/>
  <c r="H14" i="8" s="1"/>
  <c r="F301" i="5"/>
  <c r="K301" i="5"/>
  <c r="K178" i="5"/>
  <c r="F178" i="5"/>
  <c r="F352" i="5"/>
  <c r="K352" i="5"/>
  <c r="L103" i="7"/>
  <c r="L107" i="7"/>
  <c r="F263" i="7"/>
  <c r="E15" i="8" s="1"/>
  <c r="K15" i="8" s="1"/>
  <c r="K361" i="5"/>
  <c r="J361" i="5"/>
  <c r="J365" i="5" s="1"/>
  <c r="G62" i="6" s="1"/>
  <c r="K282" i="5"/>
  <c r="F282" i="5"/>
  <c r="J255" i="5"/>
  <c r="J259" i="5" s="1"/>
  <c r="G44" i="6" s="1"/>
  <c r="I42" i="5" s="1"/>
  <c r="J42" i="5" s="1"/>
  <c r="K255" i="5"/>
  <c r="J293" i="5"/>
  <c r="J297" i="5" s="1"/>
  <c r="G50" i="6" s="1"/>
  <c r="I63" i="5" s="1"/>
  <c r="J63" i="5" s="1"/>
  <c r="K293" i="5"/>
  <c r="K170" i="5"/>
  <c r="F170" i="5"/>
  <c r="I101" i="5"/>
  <c r="J101" i="5" s="1"/>
  <c r="L130" i="5"/>
  <c r="E139" i="5"/>
  <c r="F139" i="5" s="1"/>
  <c r="L178" i="5"/>
  <c r="L269" i="5"/>
  <c r="I289" i="5"/>
  <c r="J289" i="5" s="1"/>
  <c r="E11" i="5"/>
  <c r="I210" i="5"/>
  <c r="E244" i="5"/>
  <c r="E263" i="5"/>
  <c r="E369" i="5"/>
  <c r="I95" i="5"/>
  <c r="J95" i="5" s="1"/>
  <c r="I277" i="5"/>
  <c r="J277" i="5" s="1"/>
  <c r="J279" i="5" s="1"/>
  <c r="G47" i="6" s="1"/>
  <c r="I49" i="5" s="1"/>
  <c r="J49" i="5" s="1"/>
  <c r="J290" i="5"/>
  <c r="G49" i="6" s="1"/>
  <c r="I54" i="5" s="1"/>
  <c r="J54" i="5" s="1"/>
  <c r="I197" i="5"/>
  <c r="E294" i="5"/>
  <c r="H367" i="7"/>
  <c r="G19" i="8" s="1"/>
  <c r="H19" i="8" s="1"/>
  <c r="E74" i="5"/>
  <c r="F74" i="5" s="1"/>
  <c r="J115" i="5"/>
  <c r="G22" i="6" s="1"/>
  <c r="L168" i="5"/>
  <c r="I339" i="5"/>
  <c r="J339" i="5" s="1"/>
  <c r="J340" i="5" s="1"/>
  <c r="G57" i="6" s="1"/>
  <c r="I177" i="5" s="1"/>
  <c r="J177" i="5" s="1"/>
  <c r="E153" i="5"/>
  <c r="I204" i="5"/>
  <c r="I231" i="5"/>
  <c r="E348" i="5"/>
  <c r="H120" i="5"/>
  <c r="F23" i="6" s="1"/>
  <c r="G121" i="7" s="1"/>
  <c r="H121" i="7" s="1"/>
  <c r="H247" i="5"/>
  <c r="F42" i="6" s="1"/>
  <c r="L326" i="5"/>
  <c r="H354" i="5"/>
  <c r="F60" i="6" s="1"/>
  <c r="G181" i="5" s="1"/>
  <c r="H181" i="5" s="1"/>
  <c r="H149" i="5"/>
  <c r="F27" i="6" s="1"/>
  <c r="G163" i="7" s="1"/>
  <c r="H163" i="7" s="1"/>
  <c r="H185" i="7" s="1"/>
  <c r="G12" i="8" s="1"/>
  <c r="H12" i="8" s="1"/>
  <c r="E302" i="5"/>
  <c r="E320" i="5"/>
  <c r="L250" i="5"/>
  <c r="J86" i="5"/>
  <c r="G17" i="6" s="1"/>
  <c r="I110" i="7" s="1"/>
  <c r="J110" i="7" s="1"/>
  <c r="H345" i="5"/>
  <c r="F58" i="6" s="1"/>
  <c r="G179" i="5" s="1"/>
  <c r="H179" i="5" s="1"/>
  <c r="L240" i="7"/>
  <c r="J304" i="5"/>
  <c r="G51" i="6" s="1"/>
  <c r="I78" i="5" s="1"/>
  <c r="J78" i="5" s="1"/>
  <c r="E112" i="5"/>
  <c r="E256" i="5"/>
  <c r="H352" i="7"/>
  <c r="L350" i="7"/>
  <c r="L352" i="7" s="1"/>
  <c r="L346" i="7"/>
  <c r="J348" i="7"/>
  <c r="L345" i="7"/>
  <c r="J367" i="7"/>
  <c r="I19" i="8" s="1"/>
  <c r="J19" i="8" s="1"/>
  <c r="L344" i="7"/>
  <c r="H348" i="7"/>
  <c r="L343" i="7"/>
  <c r="F367" i="7"/>
  <c r="E19" i="8" s="1"/>
  <c r="K18" i="8"/>
  <c r="F18" i="8"/>
  <c r="L317" i="7"/>
  <c r="L341" i="7" s="1"/>
  <c r="K16" i="8"/>
  <c r="F16" i="8"/>
  <c r="L265" i="7"/>
  <c r="L289" i="7" s="1"/>
  <c r="F15" i="8"/>
  <c r="L241" i="7"/>
  <c r="L263" i="7" s="1"/>
  <c r="L200" i="7"/>
  <c r="L199" i="7"/>
  <c r="L198" i="7"/>
  <c r="L197" i="7"/>
  <c r="L196" i="7"/>
  <c r="L195" i="7"/>
  <c r="L194" i="7"/>
  <c r="L193" i="7"/>
  <c r="L192" i="7"/>
  <c r="L191" i="7"/>
  <c r="L190" i="7"/>
  <c r="L189" i="7"/>
  <c r="L162" i="7"/>
  <c r="L161" i="7"/>
  <c r="L122" i="7"/>
  <c r="L116" i="7"/>
  <c r="L115" i="7"/>
  <c r="L114" i="7"/>
  <c r="L113" i="7"/>
  <c r="L112" i="7"/>
  <c r="L108" i="7"/>
  <c r="L106" i="7"/>
  <c r="L105" i="7"/>
  <c r="L104" i="7"/>
  <c r="L102" i="7"/>
  <c r="L101" i="7"/>
  <c r="L100" i="7"/>
  <c r="L99" i="7"/>
  <c r="L98" i="7"/>
  <c r="L97" i="7"/>
  <c r="L96" i="7"/>
  <c r="L95" i="7"/>
  <c r="L94" i="7"/>
  <c r="L93" i="7"/>
  <c r="L92" i="7"/>
  <c r="L91" i="7"/>
  <c r="L90" i="7"/>
  <c r="L89" i="7"/>
  <c r="L87" i="7"/>
  <c r="L86" i="7"/>
  <c r="L85" i="7"/>
  <c r="L84" i="7"/>
  <c r="L83" i="7"/>
  <c r="L65" i="7"/>
  <c r="L9" i="7"/>
  <c r="L371" i="5"/>
  <c r="L368" i="5"/>
  <c r="L364" i="5"/>
  <c r="L362" i="5"/>
  <c r="L361" i="5"/>
  <c r="L358" i="5"/>
  <c r="L357" i="5"/>
  <c r="E61" i="6"/>
  <c r="E353" i="5" s="1"/>
  <c r="L352" i="5"/>
  <c r="L344" i="5"/>
  <c r="J182" i="5"/>
  <c r="G32" i="6" s="1"/>
  <c r="I216" i="7" s="1"/>
  <c r="J216" i="7" s="1"/>
  <c r="K343" i="5"/>
  <c r="L345" i="5"/>
  <c r="H182" i="5"/>
  <c r="F32" i="6" s="1"/>
  <c r="G216" i="7" s="1"/>
  <c r="H216" i="7" s="1"/>
  <c r="L343" i="5"/>
  <c r="L338" i="5"/>
  <c r="L337" i="5"/>
  <c r="L340" i="5"/>
  <c r="L333" i="5"/>
  <c r="J334" i="5"/>
  <c r="G56" i="6" s="1"/>
  <c r="I167" i="5" s="1"/>
  <c r="J167" i="5" s="1"/>
  <c r="J172" i="5" s="1"/>
  <c r="G31" i="6" s="1"/>
  <c r="I215" i="7" s="1"/>
  <c r="J215" i="7" s="1"/>
  <c r="J237" i="7" s="1"/>
  <c r="I14" i="8" s="1"/>
  <c r="J14" i="8" s="1"/>
  <c r="L332" i="5"/>
  <c r="L331" i="5"/>
  <c r="L327" i="5"/>
  <c r="L328" i="5"/>
  <c r="L322" i="5"/>
  <c r="L319" i="5"/>
  <c r="H323" i="5"/>
  <c r="F54" i="6" s="1"/>
  <c r="G107" i="5" s="1"/>
  <c r="H107" i="5" s="1"/>
  <c r="H108" i="5" s="1"/>
  <c r="F21" i="6" s="1"/>
  <c r="G119" i="7" s="1"/>
  <c r="H119" i="7" s="1"/>
  <c r="J316" i="5"/>
  <c r="G53" i="6" s="1"/>
  <c r="I89" i="5" s="1"/>
  <c r="J89" i="5" s="1"/>
  <c r="J90" i="5" s="1"/>
  <c r="G18" i="6" s="1"/>
  <c r="I111" i="7" s="1"/>
  <c r="J111" i="7" s="1"/>
  <c r="L314" i="5"/>
  <c r="L313" i="5"/>
  <c r="H316" i="5"/>
  <c r="F53" i="6" s="1"/>
  <c r="G89" i="5" s="1"/>
  <c r="H89" i="5" s="1"/>
  <c r="H90" i="5" s="1"/>
  <c r="F18" i="6" s="1"/>
  <c r="G111" i="7" s="1"/>
  <c r="H111" i="7" s="1"/>
  <c r="L309" i="5"/>
  <c r="L308" i="5"/>
  <c r="K85" i="5"/>
  <c r="F85" i="5"/>
  <c r="F86" i="5" s="1"/>
  <c r="L86" i="5" s="1"/>
  <c r="L307" i="5"/>
  <c r="L303" i="5"/>
  <c r="L301" i="5"/>
  <c r="L296" i="5"/>
  <c r="I73" i="5"/>
  <c r="J73" i="5" s="1"/>
  <c r="L293" i="5"/>
  <c r="G73" i="5"/>
  <c r="H73" i="5" s="1"/>
  <c r="L288" i="5"/>
  <c r="L287" i="5"/>
  <c r="L289" i="5"/>
  <c r="J55" i="5"/>
  <c r="G13" i="6" s="1"/>
  <c r="I62" i="7" s="1"/>
  <c r="J62" i="7" s="1"/>
  <c r="H55" i="5"/>
  <c r="F13" i="6" s="1"/>
  <c r="G62" i="7" s="1"/>
  <c r="H62" i="7" s="1"/>
  <c r="L290" i="5"/>
  <c r="L282" i="5"/>
  <c r="L278" i="5"/>
  <c r="L276" i="5"/>
  <c r="L275" i="5"/>
  <c r="J50" i="5"/>
  <c r="G12" i="6" s="1"/>
  <c r="I61" i="7" s="1"/>
  <c r="J61" i="7" s="1"/>
  <c r="H279" i="5"/>
  <c r="F47" i="6" s="1"/>
  <c r="G49" i="5" s="1"/>
  <c r="H49" i="5" s="1"/>
  <c r="H50" i="5" s="1"/>
  <c r="F12" i="6" s="1"/>
  <c r="G61" i="7" s="1"/>
  <c r="H61" i="7" s="1"/>
  <c r="H81" i="7" s="1"/>
  <c r="G9" i="8" s="1"/>
  <c r="H9" i="8" s="1"/>
  <c r="L270" i="5"/>
  <c r="L272" i="5"/>
  <c r="E46" i="6"/>
  <c r="E48" i="5" s="1"/>
  <c r="L265" i="5"/>
  <c r="L262" i="5"/>
  <c r="J45" i="5"/>
  <c r="G11" i="6" s="1"/>
  <c r="I34" i="7" s="1"/>
  <c r="J34" i="7" s="1"/>
  <c r="J55" i="7" s="1"/>
  <c r="I8" i="8" s="1"/>
  <c r="J8" i="8" s="1"/>
  <c r="L251" i="5"/>
  <c r="L252" i="5"/>
  <c r="K246" i="5"/>
  <c r="L246" i="5"/>
  <c r="L243" i="5"/>
  <c r="L237" i="5"/>
  <c r="L236" i="5"/>
  <c r="L230" i="5"/>
  <c r="L229" i="5"/>
  <c r="L223" i="5"/>
  <c r="I225" i="5" s="1"/>
  <c r="J225" i="5" s="1"/>
  <c r="L225" i="5" s="1"/>
  <c r="L218" i="5"/>
  <c r="L217" i="5"/>
  <c r="L216" i="5"/>
  <c r="L211" i="5"/>
  <c r="L209" i="5"/>
  <c r="L203" i="5"/>
  <c r="L202" i="5"/>
  <c r="L196" i="5"/>
  <c r="L191" i="5"/>
  <c r="I192" i="5" s="1"/>
  <c r="J192" i="5" s="1"/>
  <c r="J193" i="5" s="1"/>
  <c r="G34" i="6" s="1"/>
  <c r="I292" i="7" s="1"/>
  <c r="J292" i="7" s="1"/>
  <c r="L186" i="5"/>
  <c r="L185" i="5"/>
  <c r="I187" i="5" s="1"/>
  <c r="J187" i="5" s="1"/>
  <c r="L176" i="5"/>
  <c r="L175" i="5"/>
  <c r="L171" i="5"/>
  <c r="L170" i="5"/>
  <c r="K169" i="5"/>
  <c r="L169" i="5"/>
  <c r="L164" i="5"/>
  <c r="K163" i="5"/>
  <c r="L163" i="5"/>
  <c r="L160" i="5"/>
  <c r="K159" i="5"/>
  <c r="L159" i="5"/>
  <c r="L155" i="5"/>
  <c r="L152" i="5"/>
  <c r="K146" i="5"/>
  <c r="E148" i="5"/>
  <c r="F148" i="5" s="1"/>
  <c r="L148" i="5" s="1"/>
  <c r="L146" i="5"/>
  <c r="L145" i="5"/>
  <c r="L144" i="5"/>
  <c r="F149" i="5"/>
  <c r="E27" i="6" s="1"/>
  <c r="E163" i="7" s="1"/>
  <c r="I147" i="5"/>
  <c r="J147" i="5" s="1"/>
  <c r="J149" i="5" s="1"/>
  <c r="G27" i="6" s="1"/>
  <c r="I163" i="7" s="1"/>
  <c r="J163" i="7" s="1"/>
  <c r="J185" i="7" s="1"/>
  <c r="I12" i="8" s="1"/>
  <c r="J12" i="8" s="1"/>
  <c r="L143" i="5"/>
  <c r="L138" i="5"/>
  <c r="L139" i="5"/>
  <c r="F140" i="5"/>
  <c r="L140" i="5" s="1"/>
  <c r="L137" i="5"/>
  <c r="L136" i="5"/>
  <c r="L135" i="5"/>
  <c r="F132" i="5"/>
  <c r="E25" i="6" s="1"/>
  <c r="L129" i="5"/>
  <c r="L128" i="5"/>
  <c r="L127" i="5"/>
  <c r="L124" i="5"/>
  <c r="L123" i="5"/>
  <c r="L119" i="5"/>
  <c r="L114" i="5"/>
  <c r="L111" i="5"/>
  <c r="L106" i="5"/>
  <c r="L105" i="5"/>
  <c r="L101" i="5"/>
  <c r="J102" i="5"/>
  <c r="G20" i="6" s="1"/>
  <c r="I118" i="7" s="1"/>
  <c r="J118" i="7" s="1"/>
  <c r="L100" i="5"/>
  <c r="L99" i="5"/>
  <c r="L94" i="5"/>
  <c r="J96" i="5"/>
  <c r="G19" i="6" s="1"/>
  <c r="I117" i="7" s="1"/>
  <c r="J117" i="7" s="1"/>
  <c r="L93" i="5"/>
  <c r="L84" i="5"/>
  <c r="J81" i="5"/>
  <c r="G16" i="6" s="1"/>
  <c r="I109" i="7" s="1"/>
  <c r="J109" i="7" s="1"/>
  <c r="L79" i="5"/>
  <c r="L71" i="5"/>
  <c r="L70" i="5"/>
  <c r="L74" i="5"/>
  <c r="H75" i="5"/>
  <c r="F15" i="6" s="1"/>
  <c r="G64" i="7" s="1"/>
  <c r="H64" i="7" s="1"/>
  <c r="L68" i="5"/>
  <c r="I72" i="5"/>
  <c r="J72" i="5" s="1"/>
  <c r="J75" i="5" s="1"/>
  <c r="G15" i="6" s="1"/>
  <c r="I64" i="7" s="1"/>
  <c r="J64" i="7" s="1"/>
  <c r="L61" i="5"/>
  <c r="I62" i="5"/>
  <c r="J62" i="5" s="1"/>
  <c r="L62" i="5" s="1"/>
  <c r="J65" i="5"/>
  <c r="G14" i="6" s="1"/>
  <c r="I63" i="7" s="1"/>
  <c r="J63" i="7" s="1"/>
  <c r="J81" i="7" s="1"/>
  <c r="I9" i="8" s="1"/>
  <c r="J9" i="8" s="1"/>
  <c r="L60" i="5"/>
  <c r="L59" i="5"/>
  <c r="E64" i="5"/>
  <c r="F64" i="5" s="1"/>
  <c r="H65" i="5"/>
  <c r="F14" i="6" s="1"/>
  <c r="G63" i="7" s="1"/>
  <c r="H63" i="7" s="1"/>
  <c r="L58" i="5"/>
  <c r="H45" i="5"/>
  <c r="F11" i="6" s="1"/>
  <c r="G34" i="7" s="1"/>
  <c r="H34" i="7" s="1"/>
  <c r="H55" i="7" s="1"/>
  <c r="G8" i="8" s="1"/>
  <c r="H8" i="8" s="1"/>
  <c r="L41" i="5"/>
  <c r="L40" i="5"/>
  <c r="L35" i="5"/>
  <c r="L32" i="5"/>
  <c r="L31" i="5"/>
  <c r="L27" i="5"/>
  <c r="L24" i="5"/>
  <c r="L23" i="5"/>
  <c r="L19" i="5"/>
  <c r="L18" i="5"/>
  <c r="L20" i="5"/>
  <c r="L17" i="5"/>
  <c r="L13" i="5"/>
  <c r="L12" i="5"/>
  <c r="K5" i="5"/>
  <c r="L5" i="5"/>
  <c r="F363" i="5"/>
  <c r="E58" i="6"/>
  <c r="E57" i="6"/>
  <c r="L339" i="5"/>
  <c r="K339" i="5"/>
  <c r="E56" i="6"/>
  <c r="E167" i="5" s="1"/>
  <c r="K333" i="5"/>
  <c r="E55" i="6"/>
  <c r="E53" i="6"/>
  <c r="L315" i="5"/>
  <c r="K315" i="5"/>
  <c r="H52" i="6"/>
  <c r="L310" i="5"/>
  <c r="E49" i="6"/>
  <c r="K289" i="5"/>
  <c r="E47" i="6"/>
  <c r="L277" i="5"/>
  <c r="K277" i="5"/>
  <c r="H46" i="6"/>
  <c r="L271" i="5"/>
  <c r="K271" i="5"/>
  <c r="E43" i="6"/>
  <c r="E41" i="6"/>
  <c r="E40" i="6"/>
  <c r="E298" i="7" s="1"/>
  <c r="E39" i="6"/>
  <c r="E297" i="7" s="1"/>
  <c r="E38" i="6"/>
  <c r="E296" i="7" s="1"/>
  <c r="E37" i="6"/>
  <c r="E295" i="7" s="1"/>
  <c r="E36" i="6"/>
  <c r="E294" i="7" s="1"/>
  <c r="E35" i="6"/>
  <c r="E293" i="7" s="1"/>
  <c r="E34" i="6"/>
  <c r="E292" i="7" s="1"/>
  <c r="E33" i="6"/>
  <c r="E291" i="7" s="1"/>
  <c r="E30" i="6"/>
  <c r="E29" i="6"/>
  <c r="K139" i="5"/>
  <c r="K131" i="5"/>
  <c r="E24" i="6"/>
  <c r="E20" i="6"/>
  <c r="E118" i="7" s="1"/>
  <c r="K101" i="5"/>
  <c r="E19" i="6"/>
  <c r="E117" i="7" s="1"/>
  <c r="L95" i="5"/>
  <c r="K95" i="5"/>
  <c r="K80" i="5"/>
  <c r="K74" i="5"/>
  <c r="K44" i="5"/>
  <c r="E9" i="6"/>
  <c r="H8" i="6"/>
  <c r="L28" i="5"/>
  <c r="E7" i="6"/>
  <c r="E6" i="6"/>
  <c r="E4" i="6"/>
  <c r="E5" i="7" s="1"/>
  <c r="F352" i="7"/>
  <c r="K351" i="7"/>
  <c r="F348" i="7"/>
  <c r="K347" i="7"/>
  <c r="L18" i="8"/>
  <c r="L16" i="8"/>
  <c r="L15" i="8"/>
  <c r="J133" i="7" l="1"/>
  <c r="I10" i="8" s="1"/>
  <c r="J10" i="8" s="1"/>
  <c r="G6" i="8"/>
  <c r="H6" i="8" s="1"/>
  <c r="G5" i="8" s="1"/>
  <c r="H5" i="8" s="1"/>
  <c r="F163" i="7"/>
  <c r="K163" i="7"/>
  <c r="F297" i="7"/>
  <c r="F256" i="5"/>
  <c r="K256" i="5"/>
  <c r="K302" i="5"/>
  <c r="F302" i="5"/>
  <c r="L302" i="5" s="1"/>
  <c r="J231" i="5"/>
  <c r="L231" i="5" s="1"/>
  <c r="K231" i="5"/>
  <c r="F263" i="5"/>
  <c r="K263" i="5"/>
  <c r="F293" i="7"/>
  <c r="F5" i="7"/>
  <c r="H6" i="6"/>
  <c r="E7" i="7"/>
  <c r="H7" i="6"/>
  <c r="E8" i="7"/>
  <c r="H29" i="6"/>
  <c r="E213" i="7"/>
  <c r="I212" i="5"/>
  <c r="J212" i="5" s="1"/>
  <c r="F117" i="7"/>
  <c r="L117" i="7" s="1"/>
  <c r="K117" i="7"/>
  <c r="H30" i="6"/>
  <c r="E214" i="7"/>
  <c r="K112" i="5"/>
  <c r="F112" i="5"/>
  <c r="F294" i="5"/>
  <c r="K294" i="5"/>
  <c r="F244" i="5"/>
  <c r="K244" i="5"/>
  <c r="E283" i="5"/>
  <c r="F298" i="7"/>
  <c r="F291" i="7"/>
  <c r="J204" i="5"/>
  <c r="L204" i="5" s="1"/>
  <c r="K204" i="5"/>
  <c r="J197" i="5"/>
  <c r="L197" i="5" s="1"/>
  <c r="K197" i="5"/>
  <c r="J210" i="5"/>
  <c r="L210" i="5" s="1"/>
  <c r="K210" i="5"/>
  <c r="H9" i="6"/>
  <c r="E10" i="7"/>
  <c r="K118" i="7"/>
  <c r="F118" i="7"/>
  <c r="L118" i="7" s="1"/>
  <c r="K292" i="7"/>
  <c r="F292" i="7"/>
  <c r="L292" i="7" s="1"/>
  <c r="H25" i="6"/>
  <c r="E136" i="7"/>
  <c r="I219" i="5"/>
  <c r="J219" i="5" s="1"/>
  <c r="J220" i="5" s="1"/>
  <c r="G38" i="6" s="1"/>
  <c r="I296" i="7" s="1"/>
  <c r="J296" i="7" s="1"/>
  <c r="K153" i="5"/>
  <c r="F153" i="5"/>
  <c r="F11" i="5"/>
  <c r="K11" i="5"/>
  <c r="I198" i="5"/>
  <c r="J198" i="5" s="1"/>
  <c r="J199" i="5" s="1"/>
  <c r="G35" i="6" s="1"/>
  <c r="I293" i="7" s="1"/>
  <c r="J293" i="7" s="1"/>
  <c r="F294" i="7"/>
  <c r="I205" i="5"/>
  <c r="J205" i="5" s="1"/>
  <c r="J206" i="5" s="1"/>
  <c r="G36" i="6" s="1"/>
  <c r="I294" i="7" s="1"/>
  <c r="J294" i="7" s="1"/>
  <c r="L255" i="5"/>
  <c r="H24" i="6"/>
  <c r="E135" i="7"/>
  <c r="F295" i="7"/>
  <c r="I120" i="7"/>
  <c r="J120" i="7" s="1"/>
  <c r="I201" i="7"/>
  <c r="J201" i="7" s="1"/>
  <c r="J211" i="7" s="1"/>
  <c r="I13" i="8" s="1"/>
  <c r="J13" i="8" s="1"/>
  <c r="I238" i="5"/>
  <c r="J238" i="5" s="1"/>
  <c r="F304" i="5"/>
  <c r="F296" i="7"/>
  <c r="I232" i="5"/>
  <c r="J232" i="5" s="1"/>
  <c r="J233" i="5" s="1"/>
  <c r="G40" i="6" s="1"/>
  <c r="I298" i="7" s="1"/>
  <c r="J298" i="7" s="1"/>
  <c r="L367" i="7"/>
  <c r="K320" i="5"/>
  <c r="F320" i="5"/>
  <c r="F348" i="5"/>
  <c r="K348" i="5"/>
  <c r="F369" i="5"/>
  <c r="K369" i="5"/>
  <c r="L348" i="7"/>
  <c r="F19" i="8"/>
  <c r="L19" i="8" s="1"/>
  <c r="T19" i="8" s="1"/>
  <c r="K19" i="8"/>
  <c r="H29" i="8"/>
  <c r="E8" i="9"/>
  <c r="L363" i="5"/>
  <c r="F365" i="5"/>
  <c r="F353" i="5"/>
  <c r="K353" i="5"/>
  <c r="H61" i="6"/>
  <c r="H58" i="6"/>
  <c r="E179" i="5"/>
  <c r="H57" i="6"/>
  <c r="E177" i="5"/>
  <c r="L334" i="5"/>
  <c r="H56" i="6"/>
  <c r="F167" i="5"/>
  <c r="K167" i="5"/>
  <c r="H55" i="6"/>
  <c r="E118" i="5"/>
  <c r="L316" i="5"/>
  <c r="H53" i="6"/>
  <c r="E89" i="5"/>
  <c r="L85" i="5"/>
  <c r="E17" i="6"/>
  <c r="H49" i="6"/>
  <c r="E54" i="5"/>
  <c r="L279" i="5"/>
  <c r="H47" i="6"/>
  <c r="E49" i="5"/>
  <c r="F48" i="5"/>
  <c r="K48" i="5"/>
  <c r="H43" i="6"/>
  <c r="E36" i="5"/>
  <c r="E6" i="5"/>
  <c r="L232" i="5"/>
  <c r="H40" i="6"/>
  <c r="K232" i="5"/>
  <c r="L233" i="5"/>
  <c r="J226" i="5"/>
  <c r="G39" i="6" s="1"/>
  <c r="K225" i="5"/>
  <c r="K219" i="5"/>
  <c r="H38" i="6"/>
  <c r="L220" i="5"/>
  <c r="L219" i="5"/>
  <c r="L212" i="5"/>
  <c r="J213" i="5"/>
  <c r="K205" i="5"/>
  <c r="L198" i="5"/>
  <c r="K198" i="5"/>
  <c r="L199" i="5"/>
  <c r="L192" i="5"/>
  <c r="H34" i="6"/>
  <c r="K192" i="5"/>
  <c r="L193" i="5"/>
  <c r="L187" i="5"/>
  <c r="J188" i="5"/>
  <c r="K187" i="5"/>
  <c r="K148" i="5"/>
  <c r="K147" i="5"/>
  <c r="L147" i="5"/>
  <c r="H27" i="6"/>
  <c r="L149" i="5"/>
  <c r="E26" i="6"/>
  <c r="L132" i="5"/>
  <c r="L102" i="5"/>
  <c r="H20" i="6"/>
  <c r="L96" i="5"/>
  <c r="H19" i="6"/>
  <c r="K72" i="5"/>
  <c r="L72" i="5"/>
  <c r="K62" i="5"/>
  <c r="K64" i="5"/>
  <c r="L64" i="5"/>
  <c r="E295" i="5" l="1"/>
  <c r="L294" i="5"/>
  <c r="K213" i="7"/>
  <c r="F213" i="7"/>
  <c r="L293" i="7"/>
  <c r="H39" i="6"/>
  <c r="I297" i="7"/>
  <c r="H17" i="6"/>
  <c r="E110" i="7"/>
  <c r="L205" i="5"/>
  <c r="L206" i="5"/>
  <c r="L296" i="7"/>
  <c r="F135" i="7"/>
  <c r="K135" i="7"/>
  <c r="F14" i="5"/>
  <c r="L11" i="5"/>
  <c r="L298" i="7"/>
  <c r="E113" i="5"/>
  <c r="L112" i="5"/>
  <c r="K293" i="7"/>
  <c r="L256" i="5"/>
  <c r="E257" i="5"/>
  <c r="E370" i="5"/>
  <c r="L369" i="5"/>
  <c r="K296" i="7"/>
  <c r="E154" i="5"/>
  <c r="L153" i="5"/>
  <c r="K298" i="7"/>
  <c r="F8" i="7"/>
  <c r="L8" i="7" s="1"/>
  <c r="K8" i="7"/>
  <c r="H36" i="6"/>
  <c r="L304" i="5"/>
  <c r="E51" i="6"/>
  <c r="F283" i="5"/>
  <c r="K283" i="5"/>
  <c r="K214" i="7"/>
  <c r="F214" i="7"/>
  <c r="L214" i="7" s="1"/>
  <c r="E264" i="5"/>
  <c r="L263" i="5"/>
  <c r="F7" i="7"/>
  <c r="L7" i="7" s="1"/>
  <c r="K7" i="7"/>
  <c r="L348" i="5"/>
  <c r="F349" i="5"/>
  <c r="H26" i="6"/>
  <c r="E137" i="7"/>
  <c r="L294" i="7"/>
  <c r="F10" i="7"/>
  <c r="L10" i="7" s="1"/>
  <c r="K10" i="7"/>
  <c r="L163" i="7"/>
  <c r="L185" i="7" s="1"/>
  <c r="F185" i="7"/>
  <c r="E12" i="8" s="1"/>
  <c r="E321" i="5"/>
  <c r="L320" i="5"/>
  <c r="H35" i="6"/>
  <c r="K212" i="5"/>
  <c r="K294" i="7"/>
  <c r="E245" i="5"/>
  <c r="L244" i="5"/>
  <c r="F136" i="7"/>
  <c r="L136" i="7" s="1"/>
  <c r="K136" i="7"/>
  <c r="F315" i="7"/>
  <c r="E17" i="8" s="1"/>
  <c r="E15" i="9"/>
  <c r="E14" i="9"/>
  <c r="E18" i="9" s="1"/>
  <c r="E9" i="9"/>
  <c r="E10" i="9" s="1"/>
  <c r="E16" i="9"/>
  <c r="L365" i="5"/>
  <c r="E62" i="6"/>
  <c r="H62" i="6" s="1"/>
  <c r="F354" i="5"/>
  <c r="L353" i="5"/>
  <c r="K179" i="5"/>
  <c r="F179" i="5"/>
  <c r="L179" i="5" s="1"/>
  <c r="F177" i="5"/>
  <c r="K177" i="5"/>
  <c r="F172" i="5"/>
  <c r="L167" i="5"/>
  <c r="F118" i="5"/>
  <c r="K118" i="5"/>
  <c r="K89" i="5"/>
  <c r="F89" i="5"/>
  <c r="F54" i="5"/>
  <c r="L54" i="5" s="1"/>
  <c r="K54" i="5"/>
  <c r="F49" i="5"/>
  <c r="L49" i="5" s="1"/>
  <c r="K49" i="5"/>
  <c r="F50" i="5"/>
  <c r="L48" i="5"/>
  <c r="F36" i="5"/>
  <c r="K36" i="5"/>
  <c r="F6" i="5"/>
  <c r="L226" i="5"/>
  <c r="G37" i="6"/>
  <c r="L213" i="5"/>
  <c r="G33" i="6"/>
  <c r="L188" i="5"/>
  <c r="F257" i="5" l="1"/>
  <c r="K257" i="5"/>
  <c r="J297" i="7"/>
  <c r="L297" i="7" s="1"/>
  <c r="K297" i="7"/>
  <c r="L283" i="5"/>
  <c r="F284" i="5"/>
  <c r="F159" i="7"/>
  <c r="E11" i="8" s="1"/>
  <c r="L135" i="7"/>
  <c r="L159" i="7" s="1"/>
  <c r="F17" i="8"/>
  <c r="H51" i="6"/>
  <c r="E78" i="5"/>
  <c r="K154" i="5"/>
  <c r="F154" i="5"/>
  <c r="F245" i="5"/>
  <c r="K245" i="5"/>
  <c r="H33" i="6"/>
  <c r="I291" i="7"/>
  <c r="L213" i="7"/>
  <c r="K113" i="5"/>
  <c r="F113" i="5"/>
  <c r="H37" i="6"/>
  <c r="I295" i="7"/>
  <c r="F137" i="7"/>
  <c r="L137" i="7" s="1"/>
  <c r="K137" i="7"/>
  <c r="F264" i="5"/>
  <c r="K264" i="5"/>
  <c r="F321" i="5"/>
  <c r="K321" i="5"/>
  <c r="F370" i="5"/>
  <c r="K370" i="5"/>
  <c r="K110" i="7"/>
  <c r="F110" i="7"/>
  <c r="L110" i="7" s="1"/>
  <c r="K12" i="8"/>
  <c r="F12" i="8"/>
  <c r="L12" i="8" s="1"/>
  <c r="L349" i="5"/>
  <c r="E59" i="6"/>
  <c r="L14" i="5"/>
  <c r="E5" i="6"/>
  <c r="F295" i="5"/>
  <c r="K295" i="5"/>
  <c r="E13" i="9"/>
  <c r="E12" i="9"/>
  <c r="E24" i="9"/>
  <c r="E23" i="9"/>
  <c r="E60" i="6"/>
  <c r="L354" i="5"/>
  <c r="L177" i="5"/>
  <c r="E31" i="6"/>
  <c r="L172" i="5"/>
  <c r="F120" i="5"/>
  <c r="L118" i="5"/>
  <c r="F90" i="5"/>
  <c r="L89" i="5"/>
  <c r="L50" i="5"/>
  <c r="E12" i="6"/>
  <c r="F37" i="5"/>
  <c r="L36" i="5"/>
  <c r="L245" i="5" l="1"/>
  <c r="F247" i="5"/>
  <c r="F11" i="8"/>
  <c r="L11" i="8" s="1"/>
  <c r="K11" i="8"/>
  <c r="H12" i="6"/>
  <c r="E61" i="7"/>
  <c r="L370" i="5"/>
  <c r="F372" i="5"/>
  <c r="H59" i="6"/>
  <c r="E180" i="5"/>
  <c r="L321" i="5"/>
  <c r="F323" i="5"/>
  <c r="L154" i="5"/>
  <c r="F156" i="5"/>
  <c r="E48" i="6"/>
  <c r="L284" i="5"/>
  <c r="L264" i="5"/>
  <c r="F266" i="5"/>
  <c r="F78" i="5"/>
  <c r="K78" i="5"/>
  <c r="J291" i="7"/>
  <c r="K291" i="7"/>
  <c r="L295" i="5"/>
  <c r="F297" i="5"/>
  <c r="H31" i="6"/>
  <c r="E215" i="7"/>
  <c r="L113" i="5"/>
  <c r="F115" i="5"/>
  <c r="H5" i="6"/>
  <c r="E6" i="7"/>
  <c r="J295" i="7"/>
  <c r="L295" i="7" s="1"/>
  <c r="K295" i="7"/>
  <c r="L257" i="5"/>
  <c r="F259" i="5"/>
  <c r="E181" i="5"/>
  <c r="H60" i="6"/>
  <c r="L120" i="5"/>
  <c r="E23" i="6"/>
  <c r="L90" i="5"/>
  <c r="E18" i="6"/>
  <c r="L37" i="5"/>
  <c r="E10" i="6"/>
  <c r="E63" i="6" l="1"/>
  <c r="H63" i="6" s="1"/>
  <c r="L372" i="5"/>
  <c r="H18" i="6"/>
  <c r="E111" i="7"/>
  <c r="F6" i="7"/>
  <c r="K6" i="7"/>
  <c r="H48" i="6"/>
  <c r="E53" i="5"/>
  <c r="L156" i="5"/>
  <c r="E28" i="6"/>
  <c r="K61" i="7"/>
  <c r="F61" i="7"/>
  <c r="E22" i="6"/>
  <c r="L115" i="5"/>
  <c r="L259" i="5"/>
  <c r="E44" i="6"/>
  <c r="E54" i="6"/>
  <c r="L323" i="5"/>
  <c r="J315" i="7"/>
  <c r="I17" i="8" s="1"/>
  <c r="L291" i="7"/>
  <c r="L315" i="7" s="1"/>
  <c r="H10" i="6"/>
  <c r="E33" i="7"/>
  <c r="H23" i="6"/>
  <c r="E121" i="7"/>
  <c r="L78" i="5"/>
  <c r="F81" i="5"/>
  <c r="K215" i="7"/>
  <c r="F215" i="7"/>
  <c r="L266" i="5"/>
  <c r="E45" i="6"/>
  <c r="F180" i="5"/>
  <c r="L180" i="5" s="1"/>
  <c r="K180" i="5"/>
  <c r="E42" i="6"/>
  <c r="H42" i="6" s="1"/>
  <c r="L247" i="5"/>
  <c r="L297" i="5"/>
  <c r="E50" i="6"/>
  <c r="K181" i="5"/>
  <c r="F181" i="5"/>
  <c r="F121" i="7" l="1"/>
  <c r="L121" i="7" s="1"/>
  <c r="K121" i="7"/>
  <c r="H44" i="6"/>
  <c r="E42" i="5"/>
  <c r="F53" i="5"/>
  <c r="K53" i="5"/>
  <c r="F33" i="7"/>
  <c r="K33" i="7"/>
  <c r="H45" i="6"/>
  <c r="E43" i="5"/>
  <c r="H22" i="6"/>
  <c r="E120" i="7"/>
  <c r="E201" i="7"/>
  <c r="E238" i="5"/>
  <c r="L6" i="7"/>
  <c r="F29" i="7"/>
  <c r="E7" i="8" s="1"/>
  <c r="L61" i="7"/>
  <c r="F111" i="7"/>
  <c r="L111" i="7" s="1"/>
  <c r="K111" i="7"/>
  <c r="J17" i="8"/>
  <c r="L17" i="8" s="1"/>
  <c r="T17" i="8" s="1"/>
  <c r="K17" i="8"/>
  <c r="E16" i="6"/>
  <c r="L81" i="5"/>
  <c r="H28" i="6"/>
  <c r="E202" i="7"/>
  <c r="H50" i="6"/>
  <c r="E73" i="5"/>
  <c r="E63" i="5"/>
  <c r="L215" i="7"/>
  <c r="H54" i="6"/>
  <c r="E107" i="5"/>
  <c r="L181" i="5"/>
  <c r="F182" i="5"/>
  <c r="F7" i="8" l="1"/>
  <c r="L33" i="7"/>
  <c r="K238" i="5"/>
  <c r="F238" i="5"/>
  <c r="L238" i="5" s="1"/>
  <c r="I239" i="5" s="1"/>
  <c r="F201" i="7"/>
  <c r="K201" i="7"/>
  <c r="L53" i="5"/>
  <c r="F55" i="5"/>
  <c r="K73" i="5"/>
  <c r="F73" i="5"/>
  <c r="K120" i="7"/>
  <c r="F120" i="7"/>
  <c r="L120" i="7" s="1"/>
  <c r="K42" i="5"/>
  <c r="F42" i="5"/>
  <c r="K63" i="5"/>
  <c r="F63" i="5"/>
  <c r="H16" i="6"/>
  <c r="E109" i="7"/>
  <c r="K202" i="7"/>
  <c r="F202" i="7"/>
  <c r="L202" i="7" s="1"/>
  <c r="F43" i="5"/>
  <c r="L43" i="5" s="1"/>
  <c r="K43" i="5"/>
  <c r="K107" i="5"/>
  <c r="F107" i="5"/>
  <c r="L182" i="5"/>
  <c r="E32" i="6"/>
  <c r="F211" i="7" l="1"/>
  <c r="E13" i="8" s="1"/>
  <c r="L201" i="7"/>
  <c r="L211" i="7" s="1"/>
  <c r="J239" i="5"/>
  <c r="K239" i="5"/>
  <c r="H32" i="6"/>
  <c r="E216" i="7"/>
  <c r="F109" i="7"/>
  <c r="K109" i="7"/>
  <c r="F108" i="5"/>
  <c r="L107" i="5"/>
  <c r="L73" i="5"/>
  <c r="F75" i="5"/>
  <c r="L63" i="5"/>
  <c r="F65" i="5"/>
  <c r="L55" i="5"/>
  <c r="E13" i="6"/>
  <c r="F45" i="5"/>
  <c r="L42" i="5"/>
  <c r="H13" i="6" l="1"/>
  <c r="E62" i="7"/>
  <c r="L109" i="7"/>
  <c r="L65" i="5"/>
  <c r="E14" i="6"/>
  <c r="L45" i="5"/>
  <c r="E11" i="6"/>
  <c r="K216" i="7"/>
  <c r="F216" i="7"/>
  <c r="L75" i="5"/>
  <c r="E15" i="6"/>
  <c r="L239" i="5"/>
  <c r="J240" i="5"/>
  <c r="E21" i="6"/>
  <c r="L108" i="5"/>
  <c r="F13" i="8"/>
  <c r="L13" i="8" s="1"/>
  <c r="K13" i="8"/>
  <c r="H11" i="6" l="1"/>
  <c r="E34" i="7"/>
  <c r="G41" i="6"/>
  <c r="L240" i="5"/>
  <c r="H21" i="6"/>
  <c r="E119" i="7"/>
  <c r="L216" i="7"/>
  <c r="L237" i="7" s="1"/>
  <c r="F237" i="7"/>
  <c r="E14" i="8" s="1"/>
  <c r="F62" i="7"/>
  <c r="K62" i="7"/>
  <c r="H14" i="6"/>
  <c r="E63" i="7"/>
  <c r="H15" i="6"/>
  <c r="E64" i="7"/>
  <c r="F64" i="7" l="1"/>
  <c r="L64" i="7" s="1"/>
  <c r="K64" i="7"/>
  <c r="K63" i="7"/>
  <c r="F63" i="7"/>
  <c r="L63" i="7" s="1"/>
  <c r="I6" i="5"/>
  <c r="H41" i="6"/>
  <c r="F119" i="7"/>
  <c r="K119" i="7"/>
  <c r="L62" i="7"/>
  <c r="L81" i="7" s="1"/>
  <c r="F81" i="7"/>
  <c r="E9" i="8" s="1"/>
  <c r="K34" i="7"/>
  <c r="F34" i="7"/>
  <c r="F14" i="8"/>
  <c r="L14" i="8" s="1"/>
  <c r="K14" i="8"/>
  <c r="J6" i="5" l="1"/>
  <c r="L6" i="5" s="1"/>
  <c r="I7" i="5" s="1"/>
  <c r="K6" i="5"/>
  <c r="L119" i="7"/>
  <c r="L133" i="7" s="1"/>
  <c r="F133" i="7"/>
  <c r="E10" i="8" s="1"/>
  <c r="L34" i="7"/>
  <c r="L55" i="7" s="1"/>
  <c r="F55" i="7"/>
  <c r="E8" i="8" s="1"/>
  <c r="F9" i="8"/>
  <c r="L9" i="8" s="1"/>
  <c r="K9" i="8"/>
  <c r="F8" i="8" l="1"/>
  <c r="K8" i="8"/>
  <c r="F10" i="8"/>
  <c r="L10" i="8" s="1"/>
  <c r="K10" i="8"/>
  <c r="K7" i="5"/>
  <c r="J7" i="5"/>
  <c r="L7" i="5" l="1"/>
  <c r="J8" i="5"/>
  <c r="L8" i="8"/>
  <c r="E6" i="8"/>
  <c r="F6" i="8" l="1"/>
  <c r="G4" i="6"/>
  <c r="L8" i="5"/>
  <c r="H4" i="6" l="1"/>
  <c r="I5" i="7"/>
  <c r="E5" i="8"/>
  <c r="J5" i="7" l="1"/>
  <c r="K5" i="7"/>
  <c r="F5" i="8"/>
  <c r="F29" i="8" l="1"/>
  <c r="E4" i="9"/>
  <c r="E7" i="9" s="1"/>
  <c r="J29" i="7"/>
  <c r="I7" i="8" s="1"/>
  <c r="L5" i="7"/>
  <c r="L29" i="7" s="1"/>
  <c r="J7" i="8" l="1"/>
  <c r="K7" i="8"/>
  <c r="E19" i="9"/>
  <c r="E17" i="9"/>
  <c r="I6" i="8" l="1"/>
  <c r="L7" i="8"/>
  <c r="J6" i="8" l="1"/>
  <c r="K6" i="8"/>
  <c r="I5" i="8" l="1"/>
  <c r="L6" i="8"/>
  <c r="J5" i="8" l="1"/>
  <c r="K5" i="8"/>
  <c r="J29" i="8" l="1"/>
  <c r="E11" i="9"/>
  <c r="L5" i="8"/>
  <c r="L29" i="8" s="1"/>
  <c r="E21" i="9" l="1"/>
  <c r="E22" i="9"/>
  <c r="E20" i="9"/>
  <c r="E26" i="9" l="1"/>
  <c r="E27" i="9" s="1"/>
  <c r="E28" i="9" s="1"/>
  <c r="E29" i="9" s="1"/>
  <c r="E30" i="9" l="1"/>
  <c r="E31" i="9" l="1"/>
  <c r="E32" i="9" s="1"/>
  <c r="E35" i="9" s="1"/>
</calcChain>
</file>

<file path=xl/sharedStrings.xml><?xml version="1.0" encoding="utf-8"?>
<sst xmlns="http://schemas.openxmlformats.org/spreadsheetml/2006/main" count="9152" uniqueCount="1543">
  <si>
    <t>공 종 별 집 계 표</t>
  </si>
  <si>
    <t>[ 2026년고성능임업기계장비 장비고 신축공사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</si>
  <si>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</si>
  <si>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</si>
  <si>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</si>
  <si>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</si>
  <si>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</si>
  <si>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</si>
  <si>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</si>
  <si>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</si>
  <si>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</si>
  <si>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</si>
  <si>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</si>
  <si>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</si>
  <si>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</si>
  <si>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상위공종</t>
  </si>
  <si>
    <t>공종구분</t>
  </si>
  <si>
    <t>공종레벨</t>
  </si>
  <si>
    <t>공종소계</t>
  </si>
  <si>
    <t>원가계산서 연결금액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</si>
  <si>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</si>
  <si>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</si>
  <si>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</si>
  <si>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</si>
  <si>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</si>
  <si>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</si>
  <si>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</si>
  <si>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</si>
  <si>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</si>
  <si>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</si>
  <si>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</si>
  <si>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</si>
  <si>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</si>
  <si>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</si>
  <si>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</si>
  <si>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</si>
  <si>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</si>
  <si>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</si>
  <si>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</si>
  <si>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</si>
  <si>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</si>
  <si>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</si>
  <si>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</si>
  <si>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</si>
  <si>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</si>
  <si>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</si>
  <si>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</si>
  <si>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</si>
  <si>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</si>
  <si>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</si>
  <si>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</si>
  <si>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>2026년고성능임업기계장비 장비고 신축공사</t>
  </si>
  <si>
    <t/>
  </si>
  <si>
    <t>01</t>
  </si>
  <si>
    <t>건축공사</t>
  </si>
  <si>
    <t>0101</t>
  </si>
  <si>
    <t>가 설 공 사</t>
  </si>
  <si>
    <t>010101</t>
  </si>
  <si>
    <t>콘테이너형 가설사무소 설치 및 해체</t>
  </si>
  <si>
    <t>3.0*6.0m, 3개월</t>
  </si>
  <si>
    <t>개소</t>
  </si>
  <si>
    <t>호표 1</t>
  </si>
  <si>
    <t>59A4A52B6E60D3F217E446BC10EA8B</t>
  </si>
  <si>
    <t>T</t>
  </si>
  <si>
    <t>F</t>
  </si>
  <si>
    <t>01010159A4A52B6E60D3F217E446BC10EA8B</t>
  </si>
  <si>
    <t>목재 평 규준틀 설치 및 철거</t>
  </si>
  <si>
    <t>호표 2</t>
  </si>
  <si>
    <t>59A4A5289B6B5AD617BF89471AB473</t>
  </si>
  <si>
    <t>01010159A4A5289B6B5AD617BF89471AB473</t>
  </si>
  <si>
    <t>목재 귀 규준틀 설치 및 철거</t>
  </si>
  <si>
    <t>호표 3</t>
  </si>
  <si>
    <t>59A4A5289B6B5AD617BF897C1F59EF</t>
  </si>
  <si>
    <t>01010159A4A5289B6B5AD617BF897C1F59EF</t>
  </si>
  <si>
    <t>건축물 현장정리</t>
  </si>
  <si>
    <t>목조, 철골조, 조적조</t>
  </si>
  <si>
    <t>M2</t>
  </si>
  <si>
    <t>호표 4</t>
  </si>
  <si>
    <t>59A4A52D1860BDE317D64D9818B360</t>
  </si>
  <si>
    <t>01010159A4A52D1860BDE317D64D9818B360</t>
  </si>
  <si>
    <t>구조부 먹매김</t>
  </si>
  <si>
    <t>일반</t>
  </si>
  <si>
    <t>호표 5</t>
  </si>
  <si>
    <t>59A4A52D1B6C1700175AEC171F2FB5</t>
  </si>
  <si>
    <t>01010159A4A52D1B6C1700175AEC171F2FB5</t>
  </si>
  <si>
    <t>거푸집 먹매김</t>
  </si>
  <si>
    <t>호표 6</t>
  </si>
  <si>
    <t>59A4A52D1B6C1700175AC14E1BCE4C</t>
  </si>
  <si>
    <t>01010159A4A52D1B6C1700175AC14E1BCE4C</t>
  </si>
  <si>
    <t>[ 합           계 ]</t>
  </si>
  <si>
    <t>TOTAL</t>
  </si>
  <si>
    <t>기초 및 토공사</t>
  </si>
  <si>
    <t>010102</t>
  </si>
  <si>
    <t>터파기/토사</t>
  </si>
  <si>
    <t>보통, 굴착기 0.7m3 90%, 인력10%</t>
  </si>
  <si>
    <t>M3</t>
  </si>
  <si>
    <t>산근 1</t>
  </si>
  <si>
    <t>59879504D36D104D17BB6AB81C44BB</t>
  </si>
  <si>
    <t>01010259879504D36D104D17BB6AB81C44BB</t>
  </si>
  <si>
    <t>토사(단지내 잔토포설)</t>
  </si>
  <si>
    <t>보통, 굴착기 0.7m3</t>
  </si>
  <si>
    <t>산근 2</t>
  </si>
  <si>
    <t>598795084F6C1BE717B33242125707</t>
  </si>
  <si>
    <t>010102598795084F6C1BE717B33242125707</t>
  </si>
  <si>
    <t>방습필름 설치 - 바닥</t>
  </si>
  <si>
    <t>폴리에틸렌필름, 두께, 0.03mm, 2겹</t>
  </si>
  <si>
    <t>호표 7</t>
  </si>
  <si>
    <t>59A445450F672840172BA1821E8ABA</t>
  </si>
  <si>
    <t>01010259A445450F672840172BA1821E8ABA</t>
  </si>
  <si>
    <t>기초 지정</t>
  </si>
  <si>
    <t>잡석지정</t>
  </si>
  <si>
    <t>호표 8</t>
  </si>
  <si>
    <t>598795084B6664E1173A282E189C42</t>
  </si>
  <si>
    <t>010102598795084B6664E1173A282E189C42</t>
  </si>
  <si>
    <t>철근콘크리트공사</t>
  </si>
  <si>
    <t>010103</t>
  </si>
  <si>
    <t>철근콘크리트용봉강(관급)</t>
  </si>
  <si>
    <t>철근콘크리트용봉강, 이형봉강(SD400), HD-16</t>
  </si>
  <si>
    <t>TON</t>
  </si>
  <si>
    <t>관급자재</t>
  </si>
  <si>
    <t>5E8695AC4B60C65D17C9C29A1F58F04C01EA04</t>
  </si>
  <si>
    <t>0101035E8695AC4B60C65D17C9C29A1F58F04C01EA04</t>
  </si>
  <si>
    <t>철근콘크리트용봉강, 이형봉강(SD400), HD-22</t>
  </si>
  <si>
    <t>5E8695AC4B60C65D17C9C29A1F58F04C01EA02</t>
  </si>
  <si>
    <t>0101035E8695AC4B60C65D17C9C29A1F58F04C01EA02</t>
  </si>
  <si>
    <t>레미콘(관급)</t>
  </si>
  <si>
    <t>25-18-120</t>
  </si>
  <si>
    <t>5E8695AC4A667A3D17F077171A374657E1B871</t>
  </si>
  <si>
    <t>0101035E8695AC4A667A3D17F077171A374657E1B871</t>
  </si>
  <si>
    <t>25-27-120</t>
  </si>
  <si>
    <t>5E8695AC4A667A3D17F077171A374650B9133B</t>
  </si>
  <si>
    <t>0101035E8695AC4A667A3D17F077171A374650B9133B</t>
  </si>
  <si>
    <t>철근 현장가공 및 현장조립</t>
  </si>
  <si>
    <t>Type-Ⅰ</t>
  </si>
  <si>
    <t>호표 9</t>
  </si>
  <si>
    <t>59A4F5A98A67AB091711792F158157</t>
  </si>
  <si>
    <t>01010359A4F5A98A67AB091711792F158157</t>
  </si>
  <si>
    <t>유로폼 설치 및 해체</t>
  </si>
  <si>
    <t>3회, 간단, 수직고 7m까지</t>
  </si>
  <si>
    <t>호표 10</t>
  </si>
  <si>
    <t>59A4F5AA956C6518173C776F10B780</t>
  </si>
  <si>
    <t>01010359A4F5AA956C6518173C776F10B780</t>
  </si>
  <si>
    <t>콘크리트 펌프차 타설(무근, 진동기無)</t>
  </si>
  <si>
    <t>slump 8~12cm, 매트기초 등, f2 : Type-Ⅰ, 32m</t>
  </si>
  <si>
    <t>호표 11</t>
  </si>
  <si>
    <t>59A4F5AD646237681737EB8A1168AD</t>
  </si>
  <si>
    <t>01010359A4F5AD646237681737EB8A1168AD</t>
  </si>
  <si>
    <t>콘크리트 펌프차 타설</t>
  </si>
  <si>
    <t>호표 12</t>
  </si>
  <si>
    <t>59A4F5AD676F212D1727964318C86E</t>
  </si>
  <si>
    <t>01010359A4F5AD676F212D1727964318C86E</t>
  </si>
  <si>
    <t>철강설</t>
  </si>
  <si>
    <t>철강설, 고철, 작업설부산물</t>
  </si>
  <si>
    <t>kg</t>
  </si>
  <si>
    <t>수집상차도</t>
  </si>
  <si>
    <t>5EA165639E6F14C4173A86F110647457789191</t>
  </si>
  <si>
    <t>0101035EA165639E6F14C4173A86F110647457789191</t>
  </si>
  <si>
    <t>철골공사</t>
  </si>
  <si>
    <t>010104</t>
  </si>
  <si>
    <t>H형강</t>
  </si>
  <si>
    <t>SHN275, 500*200*10*16mm, 현장도착도</t>
  </si>
  <si>
    <t>89.6kg/m</t>
  </si>
  <si>
    <t>5E8695AC4B60C6431771D70A1E4EDA63920FEA</t>
  </si>
  <si>
    <t>0101045E8695AC4B60C6431771D70A1E4EDA63920FEA</t>
  </si>
  <si>
    <t>SHN275, 450*200*9*14mm, 현장도착도</t>
  </si>
  <si>
    <t>76.0kg/m</t>
  </si>
  <si>
    <t>5E8695AC4B60C6431771D70A1E4EDA63920C1B</t>
  </si>
  <si>
    <t>0101045E8695AC4B60C6431771D70A1E4EDA63920C1B</t>
  </si>
  <si>
    <t>SHN275, 400*200*8*13mm, 현장도착도</t>
  </si>
  <si>
    <t>66.0kg/m</t>
  </si>
  <si>
    <t>5E8695AC4B60C6431771D70A1E4EDA63920D39</t>
  </si>
  <si>
    <t>0101045E8695AC4B60C6431771D70A1E4EDA63920D39</t>
  </si>
  <si>
    <t>SHN275, 482*300*11*15mm, 현장도착도</t>
  </si>
  <si>
    <t>114.0kg/m</t>
  </si>
  <si>
    <t>5E8695AC4B60C6431771D70A1E4EDA63920FEC</t>
  </si>
  <si>
    <t>0101045E8695AC4B60C6431771D70A1E4EDA63920FEC</t>
  </si>
  <si>
    <t>SHN275, 300*300*10*15mm, 현장도착도</t>
  </si>
  <si>
    <t>94.0kg/m</t>
  </si>
  <si>
    <t>5E8695AC4B60C6431771D70A1E4EDA63920B0A</t>
  </si>
  <si>
    <t>0101045E8695AC4B60C6431771D70A1E4EDA63920B0A</t>
  </si>
  <si>
    <t>SHN275, 298*201*9*14mm, 현장도착도</t>
  </si>
  <si>
    <t>65.4kg/m</t>
  </si>
  <si>
    <t>5E8695AC4B60C6431771D70A1E4EDA63920B09</t>
  </si>
  <si>
    <t>0101045E8695AC4B60C6431771D70A1E4EDA63920B09</t>
  </si>
  <si>
    <t>SHN275, 200*200*8*12mm, 현장도착도</t>
  </si>
  <si>
    <t>49.9kg/m</t>
  </si>
  <si>
    <t>5E8695AC4B60C6431771D70A1E4EDA63920956</t>
  </si>
  <si>
    <t>0101045E8695AC4B60C6431771D70A1E4EDA63920956</t>
  </si>
  <si>
    <t>SHN275, 194*150*6*9mm, 현장도착도</t>
  </si>
  <si>
    <t>30.6kg/m</t>
  </si>
  <si>
    <t>5E8695AC4B60C6431771D70A1E4EDA63920957</t>
  </si>
  <si>
    <t>0101045E8695AC4B60C6431771D70A1E4EDA63920957</t>
  </si>
  <si>
    <t>SHN275, 300*150*6.5*9mm, 현장도착도</t>
  </si>
  <si>
    <t>36.7kg/m</t>
  </si>
  <si>
    <t>5E8695AC4B60C6431771D70A1E4EDA63920B0F</t>
  </si>
  <si>
    <t>0101045E8695AC4B60C6431771D70A1E4EDA63920B0F</t>
  </si>
  <si>
    <t>T형강</t>
  </si>
  <si>
    <t>SHN275, 200*200*8*13mm, 현장도착도</t>
  </si>
  <si>
    <t>5E8695AC4B60C6431771D70A1E4EDA6392010D</t>
  </si>
  <si>
    <t>0101045E8695AC4B60C6431771D70A1E4EDA6392010D</t>
  </si>
  <si>
    <t>경량형강</t>
  </si>
  <si>
    <t>경량형강, 칼라C형강, 150*50*20, t3.2</t>
  </si>
  <si>
    <t>5E8695AC4B60C6431771D73613190E06E9F19F</t>
  </si>
  <si>
    <t>0101045E8695AC4B60C6431771D73613190E06E9F19F</t>
  </si>
  <si>
    <t>ㄱ형강</t>
  </si>
  <si>
    <t>ㄱ형강, 등변, 50*50*5mm</t>
  </si>
  <si>
    <t>5E8695AC4B60C66E174A9D931ADCE5BFF24121</t>
  </si>
  <si>
    <t>0101045E8695AC4B60C66E174A9D931ADCE5BFF24121</t>
  </si>
  <si>
    <t>일반봉강</t>
  </si>
  <si>
    <t>일반봉강, SS400, ∮16mm</t>
  </si>
  <si>
    <t>5E8695AC4B60C65D17DB829D1A55135FF865E7</t>
  </si>
  <si>
    <t>0101045E8695AC4B60C65D17DB829D1A55135FF865E7</t>
  </si>
  <si>
    <t>일반봉강, SS400, ∮25mm</t>
  </si>
  <si>
    <t>5E8695AC4B60C65D17DB829D1A55135FF86A62</t>
  </si>
  <si>
    <t>0101045E8695AC4B60C65D17DB829D1A55135FF86A62</t>
  </si>
  <si>
    <t>턴버클(아연도금)</t>
  </si>
  <si>
    <t>16mm</t>
  </si>
  <si>
    <t>개</t>
  </si>
  <si>
    <t>5E8685864E63C40C170EF3381FDA790E9AF35E</t>
  </si>
  <si>
    <t>0101045E8685864E63C40C170EF3381FDA790E9AF35E</t>
  </si>
  <si>
    <t>25mm</t>
  </si>
  <si>
    <t>5E8685864E63C40C170EF3381FDA790E9AF50F</t>
  </si>
  <si>
    <t>0101045E8685864E63C40C170EF3381FDA790E9AF50F</t>
  </si>
  <si>
    <t>일반구조용압연강판</t>
  </si>
  <si>
    <t>일반구조용압연강판, t=7.0mm</t>
  </si>
  <si>
    <t>5E8695AC4B60F35C171D77BA1F94D2202F0F8A</t>
  </si>
  <si>
    <t>0101045E8695AC4B60F35C171D77BA1F94D2202F0F8A</t>
  </si>
  <si>
    <t>일반구조용압연강판, 8.0mm</t>
  </si>
  <si>
    <t>5E8695AC4B60F35C171D77BA1DEF52E67E36D3</t>
  </si>
  <si>
    <t>0101045E8695AC4B60F35C171D77BA1DEF52E67E36D3</t>
  </si>
  <si>
    <t>일반구조용압연강판, 9.0mm</t>
  </si>
  <si>
    <t>5E8695AC4B60F35C171D77BA1F94D2202F096A</t>
  </si>
  <si>
    <t>0101045E8695AC4B60F35C171D77BA1F94D2202F096A</t>
  </si>
  <si>
    <t>일반구조용압연강판, 10.0mm</t>
  </si>
  <si>
    <t>5E8695AC4B60F35C171D77BA1F94D2202F085E</t>
  </si>
  <si>
    <t>0101045E8695AC4B60F35C171D77BA1F94D2202F085E</t>
  </si>
  <si>
    <t>일반구조용압연강판, 11.0mm</t>
  </si>
  <si>
    <t>5E8695AC4B60F35C171D77BA1F94D2202F085F</t>
  </si>
  <si>
    <t>0101045E8695AC4B60F35C171D77BA1F94D2202F085F</t>
  </si>
  <si>
    <t>일반구조용압연강판, 12.0mm</t>
  </si>
  <si>
    <t>5E8695AC4B60F35C171D77BA1F94D2202F0854</t>
  </si>
  <si>
    <t>0101045E8695AC4B60F35C171D77BA1F94D2202F0854</t>
  </si>
  <si>
    <t>일반구조용압연강판, 13.0mm</t>
  </si>
  <si>
    <t>5E8695AC4B60F35C171D77BA1F94D2202F0B11</t>
  </si>
  <si>
    <t>0101045E8695AC4B60F35C171D77BA1F94D2202F0B11</t>
  </si>
  <si>
    <t>일반구조용압연강판, 14.0mm</t>
  </si>
  <si>
    <t>5E8695AC4B60F35C171D77BA1F94D2202F0858</t>
  </si>
  <si>
    <t>0101045E8695AC4B60F35C171D77BA1F94D2202F0858</t>
  </si>
  <si>
    <t>일반구조용압연강판, 16.0mm</t>
  </si>
  <si>
    <t>5E8695AC4B60F35C171D77BA1F94D2202F0855</t>
  </si>
  <si>
    <t>0101045E8695AC4B60F35C171D77BA1F94D2202F0855</t>
  </si>
  <si>
    <t>일반구조용압연강판, 20.0mm</t>
  </si>
  <si>
    <t>5E8695AC4B60F35C171D77BA1F94D2202F0B10</t>
  </si>
  <si>
    <t>0101045E8695AC4B60F35C171D77BA1F94D2202F0B10</t>
  </si>
  <si>
    <t>철골 가공 조립(적은 구조)</t>
  </si>
  <si>
    <t>Rolled shape, 60ton 미만</t>
  </si>
  <si>
    <t>호표 13</t>
  </si>
  <si>
    <t>59A4E54792637FA7173DEA1E1544A2</t>
  </si>
  <si>
    <t>01010459A4E54792637FA7173DEA1E1544A2</t>
  </si>
  <si>
    <t>철골세우기 - 6층 미만</t>
  </si>
  <si>
    <t>50~55kg/m2 미만, 30∼50ton 미만</t>
  </si>
  <si>
    <t>호표 14</t>
  </si>
  <si>
    <t>59A4E54108625AF21733FB371FB02A</t>
  </si>
  <si>
    <t>01010459A4E54108625AF21733FB371FB02A</t>
  </si>
  <si>
    <t>고장력 볼트 본조임</t>
  </si>
  <si>
    <t>30본/t 미만, 300ton 이상~500ton 미만</t>
  </si>
  <si>
    <t>호표 15</t>
  </si>
  <si>
    <t>59A4E541036A24D9173FEDB3118418</t>
  </si>
  <si>
    <t>01010459A4E541036A24D9173FEDB3118418</t>
  </si>
  <si>
    <t>고장력볼트</t>
  </si>
  <si>
    <t>고장력볼트, F10T, M24*95mm</t>
  </si>
  <si>
    <t>조</t>
  </si>
  <si>
    <t>5E8685864E63F1A317116436147096957909B4</t>
  </si>
  <si>
    <t>0101045E8685864E63F1A317116436147096957909B4</t>
  </si>
  <si>
    <t>고장력볼트, F10T, M20*85mm</t>
  </si>
  <si>
    <t>5E8685864E63F1A317116436147096957A2BD3</t>
  </si>
  <si>
    <t>0101045E8685864E63F1A317116436147096957A2BD3</t>
  </si>
  <si>
    <t>고장력볼트, F10T, M16*80mm</t>
  </si>
  <si>
    <t>5E8685864E63F1A317116436147096957A2D88</t>
  </si>
  <si>
    <t>0101045E8685864E63F1A317116436147096957A2D88</t>
  </si>
  <si>
    <t>기초앵커볼트(L형)</t>
  </si>
  <si>
    <t>M20   L:700</t>
  </si>
  <si>
    <t>5E8685864E63F1A31700F6DE19198389758940</t>
  </si>
  <si>
    <t>0101045E8685864E63F1A31700F6DE19198389758940</t>
  </si>
  <si>
    <t>M24, L:700</t>
  </si>
  <si>
    <t>5E8685864E63F1A31700F6DE19198389758EC1</t>
  </si>
  <si>
    <t>0101045E8685864E63F1A31700F6DE19198389758EC1</t>
  </si>
  <si>
    <t>앵커 볼트 설치</t>
  </si>
  <si>
    <t>∮24 이하</t>
  </si>
  <si>
    <t>호표 16</t>
  </si>
  <si>
    <t>59A4E5468C6EB46D17882A69156B53</t>
  </si>
  <si>
    <t>01010459A4E5468C6EB46D17882A69156B53</t>
  </si>
  <si>
    <t>∮20 이하</t>
  </si>
  <si>
    <t>호표 17</t>
  </si>
  <si>
    <t>59A4E5468C6EB46D17882A69156FCE</t>
  </si>
  <si>
    <t>01010459A4E5468C6EB46D17882A69156FCE</t>
  </si>
  <si>
    <t>부대철골 설치</t>
  </si>
  <si>
    <t>호표 18</t>
  </si>
  <si>
    <t>59A4E5406460EF54172885AE1BB999</t>
  </si>
  <si>
    <t>01010459A4E5406460EF54172885AE1BB999</t>
  </si>
  <si>
    <t>크레인(타이어)</t>
  </si>
  <si>
    <t>10ton</t>
  </si>
  <si>
    <t>HR</t>
  </si>
  <si>
    <t>호표 19</t>
  </si>
  <si>
    <t>5EB3D50CD26DD5851776E61B19655F1660583819</t>
  </si>
  <si>
    <t>0101045EB3D50CD26DD5851776E61B19655F1660583819</t>
  </si>
  <si>
    <t>주각부 무수축 모르타르 충전</t>
  </si>
  <si>
    <t>400*400*50mm, 재료비 포함</t>
  </si>
  <si>
    <t>호표 20</t>
  </si>
  <si>
    <t>59A4E541036A35481754F59D18C8EC</t>
  </si>
  <si>
    <t>01010459A4E541036A35481754F59D18C8EC</t>
  </si>
  <si>
    <t>5EA165639E6F14C4173A86F110647457789192</t>
  </si>
  <si>
    <t>0101045EA165639E6F14C4173A86F110647457789192</t>
  </si>
  <si>
    <t>미장  및 도장 공사</t>
  </si>
  <si>
    <t>010105</t>
  </si>
  <si>
    <t>표면 마무리</t>
  </si>
  <si>
    <t>호표 21</t>
  </si>
  <si>
    <t>59A4F5B9176F8C6A1787D5E516E007</t>
  </si>
  <si>
    <t>01010559A4F5B9176F8C6A1787D5E516E007</t>
  </si>
  <si>
    <t>조합페인트 뿜칠2회2급</t>
  </si>
  <si>
    <t>철재면, 2회 2급</t>
  </si>
  <si>
    <t>호표 22</t>
  </si>
  <si>
    <t>59A455A5B76946F917130817194C07</t>
  </si>
  <si>
    <t>01010559A455A5B76946F917130817194C07</t>
  </si>
  <si>
    <t>녹막이페인트 뿜칠1회2종</t>
  </si>
  <si>
    <t>호표 23</t>
  </si>
  <si>
    <t>59A455A5B76946F917130817194C04</t>
  </si>
  <si>
    <t>01010559A455A5B76946F917130817194C04</t>
  </si>
  <si>
    <t>금  속  공  사</t>
  </si>
  <si>
    <t>010106</t>
  </si>
  <si>
    <t>알루미늄 시트패널</t>
  </si>
  <si>
    <t>평판 t=3 불소수지</t>
  </si>
  <si>
    <t>5E8695AC4E6C0E1B17156A23161DADA86E303A</t>
  </si>
  <si>
    <t>0101065E8695AC4E6C0E1B17156A23161DADA86E303A</t>
  </si>
  <si>
    <t>일반구조용각형강관</t>
  </si>
  <si>
    <t>일반구조용각형강관, 각형강관, 50*50*2.3mm</t>
  </si>
  <si>
    <t>M</t>
  </si>
  <si>
    <t>5EF9857DC569B48C179105161DDB0DCCE6F469</t>
  </si>
  <si>
    <t>0101065EF9857DC569B48C179105161DDB0DCCE6F469</t>
  </si>
  <si>
    <t>잡철물 제작 및 설치</t>
  </si>
  <si>
    <t>규격철물 설치(단순), 일반철재</t>
  </si>
  <si>
    <t>호표 24</t>
  </si>
  <si>
    <t>59A41501986382681775AFEE10DF6A</t>
  </si>
  <si>
    <t>01010659A41501986382681775AFEE10DF6A</t>
  </si>
  <si>
    <t>판  넬  공  사</t>
  </si>
  <si>
    <t>010107</t>
  </si>
  <si>
    <t>글라스울 패널100T</t>
  </si>
  <si>
    <t>STW-GP-10100</t>
  </si>
  <si>
    <t>5E8695AC4D63B0361773850C125CD08DF838E5</t>
  </si>
  <si>
    <t>0101075E8695AC4D63B0361773850C125CD08DF838E5</t>
  </si>
  <si>
    <t>글라스울 패널150T</t>
  </si>
  <si>
    <t>STR-GP-10150</t>
  </si>
  <si>
    <t>5E8695AC4D63B0361773850C125CD08DF838E4</t>
  </si>
  <si>
    <t>0101075E8695AC4D63B0361773850C125CD08DF838E4</t>
  </si>
  <si>
    <t>의자 베이스</t>
  </si>
  <si>
    <t>G.I 1.6T</t>
  </si>
  <si>
    <t>5E8695AC4D63B0361773850C125CD08DF838E3</t>
  </si>
  <si>
    <t>0101075E8695AC4D63B0361773850C125CD08DF838E3</t>
  </si>
  <si>
    <t>베이스 커버후레싱</t>
  </si>
  <si>
    <t>0.5T C/S, 지정색</t>
  </si>
  <si>
    <t>5E8695AC4D63B0361773850C125CD08DF838E2</t>
  </si>
  <si>
    <t>0101075E8695AC4D63B0361773850C125CD08DF838E2</t>
  </si>
  <si>
    <t>코너후레싱</t>
  </si>
  <si>
    <t>5E8695AC4D63B0361773850C125CD08DF838E1</t>
  </si>
  <si>
    <t>0101075E8695AC4D63B0361773850C125CD08DF838E1</t>
  </si>
  <si>
    <t xml:space="preserve"> 조인트후레싱</t>
  </si>
  <si>
    <t>5E8695AC4D63B0361773850C125CD08DF838E0</t>
  </si>
  <si>
    <t>0101075E8695AC4D63B0361773850C125CD08DF838E0</t>
  </si>
  <si>
    <t>창호후레싱</t>
  </si>
  <si>
    <t>5E8695AC4D63B0361773850C125CD08DF838EF</t>
  </si>
  <si>
    <t>0101075E8695AC4D63B0361773850C125CD08DF838EF</t>
  </si>
  <si>
    <t>용마루후레싱</t>
  </si>
  <si>
    <t>5E8695AC4D63B0361773850C125CD08DF838EE</t>
  </si>
  <si>
    <t>0101075E8695AC4D63B0361773850C125CD08DF838EE</t>
  </si>
  <si>
    <t>박공후레싱</t>
  </si>
  <si>
    <t>5E8695AC4D63B0361773850C125CD08DF8398E</t>
  </si>
  <si>
    <t>0101075E8695AC4D63B0361773850C125CD08DF8398E</t>
  </si>
  <si>
    <t xml:space="preserve"> 처마후레싱</t>
  </si>
  <si>
    <t>5E8695AC4D63B0361773850C125CD08DF8398F</t>
  </si>
  <si>
    <t>0101075E8695AC4D63B0361773850C125CD08DF8398F</t>
  </si>
  <si>
    <t xml:space="preserve"> 스노우가드</t>
  </si>
  <si>
    <t>5E8695AC4D63B0361773850C125CD08DF8398C</t>
  </si>
  <si>
    <t>0101075E8695AC4D63B0361773850C125CD08DF8398C</t>
  </si>
  <si>
    <t xml:space="preserve"> 밴틸레이터</t>
  </si>
  <si>
    <t xml:space="preserve"> 좌대 및 마감포함</t>
  </si>
  <si>
    <t>5E8695AC4D63B0361773850C125CD08DF8398D</t>
  </si>
  <si>
    <t>0101075E8695AC4D63B0361773850C125CD08DF8398D</t>
  </si>
  <si>
    <t>외벽패널 하지철물</t>
  </si>
  <si>
    <t>아연각 100*50*2.0T</t>
  </si>
  <si>
    <t>㎡</t>
  </si>
  <si>
    <t>5E8695AC4D63B0361773850C125CD08DF8398A</t>
  </si>
  <si>
    <t>0101075E8695AC4D63B0361773850C125CD08DF8398A</t>
  </si>
  <si>
    <t>하지철물 설치</t>
  </si>
  <si>
    <t>화스너,용접봉 포함</t>
  </si>
  <si>
    <t>5E8695AC4D63B0361773850C125CD08DF8398B</t>
  </si>
  <si>
    <t>0101075E8695AC4D63B0361773850C125CD08DF8398B</t>
  </si>
  <si>
    <t>0101075EB3D50CD26DD5851776E61B19655F1660583819</t>
  </si>
  <si>
    <t>고소작업차</t>
  </si>
  <si>
    <t>5ton</t>
  </si>
  <si>
    <t>호표 25</t>
  </si>
  <si>
    <t>5EB3D50CD26DD5851776CB4E142E6B301D309D20</t>
  </si>
  <si>
    <t>0101075EB3D50CD26DD5851776CB4E142E6B301D309D20</t>
  </si>
  <si>
    <t>창  호  공  사</t>
  </si>
  <si>
    <t>010108</t>
  </si>
  <si>
    <t>1/AST</t>
  </si>
  <si>
    <t>방풍셔터.7.9*4.65</t>
  </si>
  <si>
    <t>호표 26</t>
  </si>
  <si>
    <t>59A475F4716ABF2A178B2FDA178621</t>
  </si>
  <si>
    <t>01010859A475F4716ABF2A178B2FDA178621</t>
  </si>
  <si>
    <t>2/AST</t>
  </si>
  <si>
    <t>방풍셔터3.7*4.65</t>
  </si>
  <si>
    <t>호표 27</t>
  </si>
  <si>
    <t>59A475F4716ABF2A178B2FDA178620</t>
  </si>
  <si>
    <t>01010859A475F4716ABF2A178B2FDA178620</t>
  </si>
  <si>
    <t>1/SD</t>
  </si>
  <si>
    <t>0.9*2.1</t>
  </si>
  <si>
    <t>호표 28</t>
  </si>
  <si>
    <t>59A475F4716ABF2A178B2FDA178622</t>
  </si>
  <si>
    <t>01010859A475F4716ABF2A178B2FDA178622</t>
  </si>
  <si>
    <t>1/PW</t>
  </si>
  <si>
    <t>2.4*1.2</t>
  </si>
  <si>
    <t>호표 29</t>
  </si>
  <si>
    <t>59A475F4716ABF2A178B2FDA178627</t>
  </si>
  <si>
    <t>01010859A475F4716ABF2A178B2FDA178627</t>
  </si>
  <si>
    <t>기  타  공  사</t>
  </si>
  <si>
    <t>010109</t>
  </si>
  <si>
    <t>운반비(트레일러 20ton+크레인 10ton)</t>
  </si>
  <si>
    <t>철골, L:30km</t>
  </si>
  <si>
    <t>산근 3</t>
  </si>
  <si>
    <t>59A5F516576D5964178849F5105BB3</t>
  </si>
  <si>
    <t>01010959A5F516576D5964178849F5105BB3</t>
  </si>
  <si>
    <t>철근, L:20km</t>
  </si>
  <si>
    <t>산근 4</t>
  </si>
  <si>
    <t>59A5F516576D5964178849DA14AD06</t>
  </si>
  <si>
    <t>01010959A5F516576D5964178849DA14AD06</t>
  </si>
  <si>
    <t>호이스트크레인</t>
  </si>
  <si>
    <t>2.8TON</t>
  </si>
  <si>
    <t>식</t>
  </si>
  <si>
    <t>5EF9F5AAE262AFCA17EDD3E5187DE258A8FA2A</t>
  </si>
  <si>
    <t>0101095EF9F5AAE262AFCA17EDD3E5187DE258A8FA2A</t>
  </si>
  <si>
    <t>골    재    비</t>
  </si>
  <si>
    <t>010110</t>
  </si>
  <si>
    <t>쇄석자갈</t>
  </si>
  <si>
    <t>쇄석자갈, 전주, 도착도, 40mm</t>
  </si>
  <si>
    <t>5E8695AC4B6042471734EF821F9BED6BA4008E</t>
  </si>
  <si>
    <t>0101105E8695AC4B6042471734EF821F9BED6BA4008E</t>
  </si>
  <si>
    <t>품 질 시 험 비</t>
  </si>
  <si>
    <t>0102</t>
  </si>
  <si>
    <t>7</t>
  </si>
  <si>
    <t>노체</t>
  </si>
  <si>
    <t>평판재하</t>
  </si>
  <si>
    <t>회</t>
  </si>
  <si>
    <t>호표 30</t>
  </si>
  <si>
    <t>5987C5B12B6C05B51778B6551B55A7</t>
  </si>
  <si>
    <t>01025987C5B12B6C05B51778B6551B55A7</t>
  </si>
  <si>
    <t>굳지 아니한 콘크리트(레미콘 포함)</t>
  </si>
  <si>
    <t>온도</t>
  </si>
  <si>
    <t>호표 31</t>
  </si>
  <si>
    <t>59A4A52D1B6C0691176A1716164AE2</t>
  </si>
  <si>
    <t>010259A4A52D1B6C0691176A1716164AE2</t>
  </si>
  <si>
    <t>슬럼프 또는 슬럼프플로</t>
  </si>
  <si>
    <t>호표 32</t>
  </si>
  <si>
    <t>59A4A52D1B6C0691176A1716164DB6</t>
  </si>
  <si>
    <t>010259A4A52D1B6C0691176A1716164DB6</t>
  </si>
  <si>
    <t>공기량</t>
  </si>
  <si>
    <t>호표 33</t>
  </si>
  <si>
    <t>59A4A52D1B6C0691176A1716164C90</t>
  </si>
  <si>
    <t>010259A4A52D1B6C0691176A1716164C90</t>
  </si>
  <si>
    <t>염화물 함유량</t>
  </si>
  <si>
    <t>호표 34</t>
  </si>
  <si>
    <t>59A4A52D1B6C0691176A1716164E5D</t>
  </si>
  <si>
    <t>010259A4A52D1B6C0691176A1716164E5D</t>
  </si>
  <si>
    <t>압축강도(3개 한 조)</t>
  </si>
  <si>
    <t>호표 35</t>
  </si>
  <si>
    <t>59A4A52D1B6C0691176A17161640FF</t>
  </si>
  <si>
    <t>010259A4A52D1B6C0691176A17161640FF</t>
  </si>
  <si>
    <t>공시체제작</t>
  </si>
  <si>
    <t>호표 36</t>
  </si>
  <si>
    <t>59A4A52D1B6C0691176A1716176FDE</t>
  </si>
  <si>
    <t>010259A4A52D1B6C0691176A1716176FDE</t>
  </si>
  <si>
    <t>건축구조용 압연강재</t>
  </si>
  <si>
    <t>초음파 탐상</t>
  </si>
  <si>
    <t>호표 37</t>
  </si>
  <si>
    <t>59A4A52D1B6C068017FB6E9A13857C</t>
  </si>
  <si>
    <t>010259A4A52D1B6C068017FB6E9A13857C</t>
  </si>
  <si>
    <t>토  목  공  사</t>
  </si>
  <si>
    <t>0103</t>
  </si>
  <si>
    <t>토목공사</t>
  </si>
  <si>
    <t>5E8695AC4D63B0361773850C125CD08DF83988</t>
  </si>
  <si>
    <t>01035E8695AC4D63B0361773850C125CD08DF83988</t>
  </si>
  <si>
    <t>관급자재비</t>
  </si>
  <si>
    <t>0104</t>
  </si>
  <si>
    <t>3</t>
  </si>
  <si>
    <t>별도</t>
  </si>
  <si>
    <t>01045E8695AC4B60C65D17C9C29A1F58F04C01EA04</t>
  </si>
  <si>
    <t>01045E8695AC4B60C65D17C9C29A1F58F04C01EA02</t>
  </si>
  <si>
    <t>01045E8695AC4A667A3D17F077171A374657E1B871</t>
  </si>
  <si>
    <t>01045E8695AC4A667A3D17F077171A374650B9133B</t>
  </si>
  <si>
    <t>조달수수료</t>
  </si>
  <si>
    <t>주재료비의 0.54%</t>
  </si>
  <si>
    <t>58BD6567A069BB70171459E610D0001</t>
  </si>
  <si>
    <t>010458BD6567A069BB70171459E610D0001</t>
  </si>
  <si>
    <t>소    계</t>
  </si>
  <si>
    <t>581D853C6561891F17F2F86F15DC</t>
  </si>
  <si>
    <t>0104581D853C6561891F17F2F86F15DC</t>
  </si>
  <si>
    <t>01045E8695AC4D63B0361773850C125CD08DF838E5</t>
  </si>
  <si>
    <t>01045E8695AC4D63B0361773850C125CD08DF838E4</t>
  </si>
  <si>
    <t>58BD6567A069BB70171459E610D3002</t>
  </si>
  <si>
    <t>010458BD6567A069BB70171459E610D3002</t>
  </si>
  <si>
    <t>일 위 대 가 목 록</t>
  </si>
  <si>
    <t>코  드</t>
  </si>
  <si>
    <t>재 료 비</t>
  </si>
  <si>
    <t>노 무 비</t>
  </si>
  <si>
    <t>경    비</t>
  </si>
  <si>
    <t>합    계</t>
  </si>
  <si>
    <t>번  호</t>
  </si>
  <si>
    <t>비      고</t>
  </si>
  <si>
    <t>노임계수</t>
  </si>
  <si>
    <t>할증</t>
  </si>
  <si>
    <t>품셈개요</t>
  </si>
  <si>
    <t>장비일위</t>
  </si>
  <si>
    <t>일위대가</t>
  </si>
  <si>
    <t>할증적용</t>
  </si>
  <si>
    <t>할증저장</t>
  </si>
  <si>
    <t>할증율</t>
  </si>
  <si>
    <t>HAL1</t>
  </si>
  <si>
    <t>HAL2</t>
  </si>
  <si>
    <t>HAL3</t>
  </si>
  <si>
    <t>일위대가+자재</t>
  </si>
  <si>
    <t>할증체크</t>
  </si>
  <si>
    <t>콘테이너형 가설사무소 설치 및 해체  3.0*6.0m, 3개월  개소  공통 2-3-2, 2-2-3.2   ( 호표 1 )</t>
  </si>
  <si>
    <t>공통 2-3-2, 2-2-3.2</t>
  </si>
  <si>
    <t>컨테이너하우스</t>
  </si>
  <si>
    <t>컨테이너하우스, 사무실용, 3.0*6.0*2.6m</t>
  </si>
  <si>
    <t>금액제외</t>
  </si>
  <si>
    <t>5E8695AF1C61698317FBFBFC1EAADDCAE3B78D</t>
  </si>
  <si>
    <t>59A4A52B6E60D3F217E446BC10EA8B5E8695AF1C61698317FBFBFC1EAADDCAE3B78D</t>
  </si>
  <si>
    <t>-</t>
  </si>
  <si>
    <t>콘테이너형 가설건축물 설치 및 해체</t>
  </si>
  <si>
    <t>3.0*6.0m</t>
  </si>
  <si>
    <t>59A4A52B6E60D3F21760EAAA118877</t>
  </si>
  <si>
    <t>59A4A52B6E60D3F217E446BC10EA8B59A4A52B6E60D3F21760EAAA118877</t>
  </si>
  <si>
    <t>경비로 적용</t>
  </si>
  <si>
    <t>합계의 100%</t>
  </si>
  <si>
    <t>59A4A52B6E60D3F217E446BC10EA8B58BD6567A069BB70171459E610D0001</t>
  </si>
  <si>
    <t xml:space="preserve"> [ 합          계 ]</t>
  </si>
  <si>
    <t>목재 평 규준틀 설치 및 철거    개소  공통 2-5-4, 2-2-7   ( 호표 2 )</t>
  </si>
  <si>
    <t>공통 2-5-4, 2-2-7</t>
  </si>
  <si>
    <t>각재</t>
  </si>
  <si>
    <t>각재, 외송</t>
  </si>
  <si>
    <t>5E8695AC4B60E1601779356F188D9A9F5D2224</t>
  </si>
  <si>
    <t>59A4A5289B6B5AD617BF89471AB4735E8695AC4B60E1601779356F188D9A9F5D2224</t>
  </si>
  <si>
    <t>건축목공</t>
  </si>
  <si>
    <t>일반공사 직종</t>
  </si>
  <si>
    <t>인</t>
  </si>
  <si>
    <t>597675753A6F38FB17C959F51424FC7EA0F34E</t>
  </si>
  <si>
    <t>59A4A5289B6B5AD617BF89471AB473597675753A6F38FB17C959F51424FC7EA0F34E</t>
  </si>
  <si>
    <t>보통인부</t>
  </si>
  <si>
    <t>597675753A6F38FB17C959F51424FC7EA0F19D</t>
  </si>
  <si>
    <t>59A4A5289B6B5AD617BF89471AB473597675753A6F38FB17C959F51424FC7EA0F19D</t>
  </si>
  <si>
    <t>목재 귀 규준틀 설치 및 철거    개소  공통 2-5-4, 2-2-7   ( 호표 3 )</t>
  </si>
  <si>
    <t>59A4A5289B6B5AD617BF897C1F59EF5E8695AC4B60E1601779356F188D9A9F5D2224</t>
  </si>
  <si>
    <t>59A4A5289B6B5AD617BF897C1F59EF597675753A6F38FB17C959F51424FC7EA0F34E</t>
  </si>
  <si>
    <t>59A4A5289B6B5AD617BF897C1F59EF597675753A6F38FB17C959F51424FC7EA0F19D</t>
  </si>
  <si>
    <t>건축물 현장정리  목조, 철골조, 조적조  M2  공통 2-11-2   ( 호표 4 )</t>
  </si>
  <si>
    <t>공통 2-11-2</t>
  </si>
  <si>
    <t>59A4A52D1860BDE317D64D9818B360597675753A6F38FB17C959F51424FC7EA0F19D</t>
  </si>
  <si>
    <t>구조부 먹매김  일반  M2  건축 4-1-1   ( 호표 5 )</t>
  </si>
  <si>
    <t>건축 4-1-1</t>
  </si>
  <si>
    <t>59A4A52D1B6C1700175AEC171F2FB5597675753A6F38FB17C959F51424FC7EA0F34E</t>
  </si>
  <si>
    <t>거푸집 먹매김  일반  M2  건축 4-1-1   ( 호표 6 )</t>
  </si>
  <si>
    <t>59A4A52D1B6C1700175AC14E1BCE4C597675753A6F38FB17C959F51424FC7EA0F34E</t>
  </si>
  <si>
    <t>방습필름 설치 - 바닥  폴리에틸렌필름, 두께, 0.03mm, 2겹  M2  건축 5-4-8   ( 호표 7 )</t>
  </si>
  <si>
    <t>건축 5-4-8</t>
  </si>
  <si>
    <t>폴리에틸렌필름</t>
  </si>
  <si>
    <t>폴리에틸렌필름, 두께, 0.03mm</t>
  </si>
  <si>
    <t>5EA145B4146EE88B1799AF4C1D4FA2CD7868DA</t>
  </si>
  <si>
    <t>59A445450F672840172BA1821E8ABA5EA145B4146EE88B1799AF4C1D4FA2CD7868DA</t>
  </si>
  <si>
    <t>방습필름 설치</t>
  </si>
  <si>
    <t>바닥</t>
  </si>
  <si>
    <t>호표 40</t>
  </si>
  <si>
    <t>59A445450F67286C17FE6ABC1DC86C</t>
  </si>
  <si>
    <t>59A445450F672840172BA1821E8ABA59A445450F67286C17FE6ABC1DC86C</t>
  </si>
  <si>
    <t>기초 지정  잡석지정  M3  공통 3-4-8   ( 호표 8 )</t>
  </si>
  <si>
    <t>공통 3-4-8</t>
  </si>
  <si>
    <t>특별인부</t>
  </si>
  <si>
    <t>597675753A6F38FB17C959F51424FC7EA0F19C</t>
  </si>
  <si>
    <t>598795084B6664E1173A282E189C42597675753A6F38FB17C959F51424FC7EA0F19C</t>
  </si>
  <si>
    <t>598795084B6664E1173A282E189C42597675753A6F38FB17C959F51424FC7EA0F19D</t>
  </si>
  <si>
    <t>굴착기(무한궤도)</t>
  </si>
  <si>
    <t>0.2㎥</t>
  </si>
  <si>
    <t>호표 41</t>
  </si>
  <si>
    <t>5EB3D50CD26DF040176BFDEB16AAEB79B93C6A11</t>
  </si>
  <si>
    <t>598795084B6664E1173A282E189C425EB3D50CD26DF040176BFDEB16AAEB79B93C6A11</t>
  </si>
  <si>
    <t>진동롤러(핸드가이드식)</t>
  </si>
  <si>
    <t>0.7ton</t>
  </si>
  <si>
    <t>호표 42</t>
  </si>
  <si>
    <t>5EB3D50CD26DE7CA17D0826E1EBA0C5738F816B5</t>
  </si>
  <si>
    <t>598795084B6664E1173A282E189C425EB3D50CD26DE7CA17D0826E1EBA0C5738F816B5</t>
  </si>
  <si>
    <t>진동롤러(핸드가이드식) 조정원 계산안함</t>
  </si>
  <si>
    <t>조정원의 100%</t>
  </si>
  <si>
    <t>598795084B6664E1173A282E189C4258BD6567A069BB70171459E610D0001</t>
  </si>
  <si>
    <t>철근 현장가공 및 현장조립  Type-Ⅰ  TON  공통 6-2-2, 3   ( 호표 9 )</t>
  </si>
  <si>
    <t>공통 6-2-2, 3</t>
  </si>
  <si>
    <t>철근 현장가공</t>
  </si>
  <si>
    <t>호표 43</t>
  </si>
  <si>
    <t>59A4F5A98A67AB091711792F14FBAB</t>
  </si>
  <si>
    <t>59A4F5A98A67AB091711792F15815759A4F5A98A67AB091711792F14FBAB</t>
  </si>
  <si>
    <t>철근 현장조립</t>
  </si>
  <si>
    <t>호표 44</t>
  </si>
  <si>
    <t>59A4F5A98A67AB091711792F14F8D7</t>
  </si>
  <si>
    <t>59A4F5A98A67AB091711792F15815759A4F5A98A67AB091711792F14F8D7</t>
  </si>
  <si>
    <t>유로폼 설치 및 해체  3회, 간단, 수직고 7m까지  M2  공통 6-3-3   ( 호표 10 )</t>
  </si>
  <si>
    <t>공통 6-3-3</t>
  </si>
  <si>
    <t>유로폼 - 재료비</t>
  </si>
  <si>
    <t>3회, 간단</t>
  </si>
  <si>
    <t>10M2</t>
  </si>
  <si>
    <t>호표 45</t>
  </si>
  <si>
    <t>59A4F5AA956C651817220CD71477E6</t>
  </si>
  <si>
    <t>59A4F5AA956C6518173C776F10B78059A4F5AA956C651817220CD71477E6</t>
  </si>
  <si>
    <t>유로폼 - 인력투입</t>
  </si>
  <si>
    <t>간단, 수직고 7m까지</t>
  </si>
  <si>
    <t>호표 46</t>
  </si>
  <si>
    <t>59A4F5AA956C651817222FA619AD40</t>
  </si>
  <si>
    <t>59A4F5AA956C6518173C776F10B78059A4F5AA956C651817222FA619AD40</t>
  </si>
  <si>
    <t>콘크리트 펌프차 타설(무근, 진동기無)  slump 8~12cm, 매트기초 등, f2 : Type-Ⅰ, 32m  M3  공통 6-1-4   ( 호표 11 )</t>
  </si>
  <si>
    <t>공통 6-1-4</t>
  </si>
  <si>
    <t>콘크리트공</t>
  </si>
  <si>
    <t>597675753A6F38FB17C959F51424FC7EA0F0FB</t>
  </si>
  <si>
    <t>59A4F5AD646237681737EB8A1168AD597675753A6F38FB17C959F51424FC7EA0F0FB</t>
  </si>
  <si>
    <t>59A4F5AD646237681737EB8A1168AD597675753A6F38FB17C959F51424FC7EA0F19C</t>
  </si>
  <si>
    <t>형틀목공</t>
  </si>
  <si>
    <t>597675753A6F38FB17C959F51424FC7EA0F198</t>
  </si>
  <si>
    <t>59A4F5AD646237681737EB8A1168AD597675753A6F38FB17C959F51424FC7EA0F198</t>
  </si>
  <si>
    <t>59A4F5AD646237681737EB8A1168AD597675753A6F38FB17C959F51424FC7EA0F19D</t>
  </si>
  <si>
    <t>공구손료</t>
  </si>
  <si>
    <t>인력품의 5%</t>
  </si>
  <si>
    <t>59A4F5AD646237681737EB8A1168AD58BD6567A069BB70171459E610D0001</t>
  </si>
  <si>
    <t>콘크리트 펌프차</t>
  </si>
  <si>
    <t>32m(80∼95㎥/hr)</t>
  </si>
  <si>
    <t>호표 47</t>
  </si>
  <si>
    <t>5EB3D50CD26DBAE51779DA16195427FC9E7872AC</t>
  </si>
  <si>
    <t>59A4F5AD646237681737EB8A1168AD5EB3D50CD26DBAE51779DA16195427FC9E7872AC</t>
  </si>
  <si>
    <t>잔여 콘크리트</t>
  </si>
  <si>
    <t>59A4F5AD646237681737EB8A1168AD58BD6567A069BB70171459E610D3002</t>
  </si>
  <si>
    <t>콘크리트 펌프차 타설  slump 8~12cm, 매트기초 등, f2 : Type-Ⅰ, 32m  M3  공통 6-1-4   ( 호표 12 )</t>
  </si>
  <si>
    <t>59A4F5AD676F212D1727964318C86E597675753A6F38FB17C959F51424FC7EA0F0FB</t>
  </si>
  <si>
    <t>59A4F5AD676F212D1727964318C86E597675753A6F38FB17C959F51424FC7EA0F19C</t>
  </si>
  <si>
    <t>59A4F5AD676F212D1727964318C86E597675753A6F38FB17C959F51424FC7EA0F198</t>
  </si>
  <si>
    <t>59A4F5AD676F212D1727964318C86E597675753A6F38FB17C959F51424FC7EA0F19D</t>
  </si>
  <si>
    <t>59A4F5AD676F212D1727964318C86E58BD6567A069BB70171459E610D0001</t>
  </si>
  <si>
    <t>59A4F5AD676F212D1727964318C86E5EB3D50CD26DBAE51779DA16195427FC9E7872AC</t>
  </si>
  <si>
    <t>59A4F5AD676F212D1727964318C86E58BD6567A069BB70171459E610D3002</t>
  </si>
  <si>
    <t>철골 가공 조립(적은 구조)  Rolled shape, 60ton 미만  TON  건축 1-1-1, 1-1-2   ( 호표 13 )</t>
  </si>
  <si>
    <t>건축 1-1-1, 1-1-2</t>
  </si>
  <si>
    <t>철골공수 산정방법&lt;소요 부자재량&gt;</t>
  </si>
  <si>
    <t>H형강부재(Rolled shape)</t>
  </si>
  <si>
    <t>호표 48</t>
  </si>
  <si>
    <t>59A4E54792637FA7173DEA0D1F78EE</t>
  </si>
  <si>
    <t>59A4E54792637FA7173DEA1E1544A259A4E54792637FA7173DEA0D1F78EE</t>
  </si>
  <si>
    <t>철골공</t>
  </si>
  <si>
    <t>597675753A6F38FB17C959F51424FC7EA0F0F9</t>
  </si>
  <si>
    <t>59A4E54792637FA7173DEA1E1544A2597675753A6F38FB17C959F51424FC7EA0F0F9</t>
  </si>
  <si>
    <t>제경비</t>
  </si>
  <si>
    <t>인력품의 60%</t>
  </si>
  <si>
    <t>59A4E54792637FA7173DEA1E1544A258BD6567A069BB70171459E610D0001</t>
  </si>
  <si>
    <t>철골세우기 - 6층 미만  50~55kg/m2 미만, 30∼50ton 미만  TON  건축 1-2-1   ( 호표 14 )</t>
  </si>
  <si>
    <t>건축 1-2-1</t>
  </si>
  <si>
    <t>육각볼트</t>
  </si>
  <si>
    <t>육각볼트, M20*100</t>
  </si>
  <si>
    <t>5E8685864E63F1A31723C45315FFCFC1EE1215</t>
  </si>
  <si>
    <t>59A4E54108625AF21733FB371FB02A5E8685864E63F1A31723C45315FFCFC1EE1215</t>
  </si>
  <si>
    <t>철골세우기 - 표준단가</t>
  </si>
  <si>
    <t>6층 미만</t>
  </si>
  <si>
    <t>호표 49</t>
  </si>
  <si>
    <t>59A4E54108625AF21733FB1B12C3C2</t>
  </si>
  <si>
    <t>59A4E54108625AF21733FB371FB02A59A4E54108625AF21733FB1B12C3C2</t>
  </si>
  <si>
    <t>고장력 볼트 본조임  30본/t 미만, 300ton 이상~500ton 미만  TON  건축 1-2-4   ( 호표 15 )</t>
  </si>
  <si>
    <t>건축 1-2-4</t>
  </si>
  <si>
    <t>고장력 볼트 본조임 - 표준단가</t>
  </si>
  <si>
    <t>30본/t 미만</t>
  </si>
  <si>
    <t>호표 50</t>
  </si>
  <si>
    <t>59A4E541036A24D9172E6B5B1139E3</t>
  </si>
  <si>
    <t>59A4E541036A24D9173FEDB311841859A4E541036A24D9172E6B5B1139E3</t>
  </si>
  <si>
    <t>건축 1-2-6</t>
  </si>
  <si>
    <t>59A4E5468C6EB46D17882A69156B53597675753A6F38FB17C959F51424FC7EA0F0F9</t>
  </si>
  <si>
    <t>59A4E5468C6EB46D17882A69156B53597675753A6F38FB17C959F51424FC7EA0F19C</t>
  </si>
  <si>
    <t>인력품의 2%</t>
  </si>
  <si>
    <t>59A4E5468C6EB46D17882A69156B5358BD6567A069BB70171459E610D0001</t>
  </si>
  <si>
    <t>앵커 볼트 설치  ∮20 이하  개  건축 1-2-6   ( 호표 17 )</t>
  </si>
  <si>
    <t>59A4E5468C6EB46D17882A69156FCE597675753A6F38FB17C959F51424FC7EA0F0F9</t>
  </si>
  <si>
    <t>59A4E5468C6EB46D17882A69156FCE597675753A6F38FB17C959F51424FC7EA0F19C</t>
  </si>
  <si>
    <t>59A4E5468C6EB46D17882A69156FCE58BD6567A069BB70171459E610D0001</t>
  </si>
  <si>
    <t>부대철골 설치    TON  건축 1-4-1   ( 호표 18 )</t>
  </si>
  <si>
    <t>건축 1-4-1</t>
  </si>
  <si>
    <t>59A4E5406460EF54172885AE1BB999597675753A6F38FB17C959F51424FC7EA0F0F9</t>
  </si>
  <si>
    <t>59A4E5406460EF54172885AE1BB999597675753A6F38FB17C959F51424FC7EA0F19C</t>
  </si>
  <si>
    <t>50ton</t>
  </si>
  <si>
    <t>호표 51</t>
  </si>
  <si>
    <t>5EB3D50CD26DD5851776E61B1961E4CD0FA11589</t>
  </si>
  <si>
    <t>59A4E5406460EF54172885AE1BB9995EB3D50CD26DD5851776E61B1961E4CD0FA11589</t>
  </si>
  <si>
    <t>크레인(타이어)  10ton  HR  공통 8-3,4(2104)   ( 호표 19 )</t>
  </si>
  <si>
    <t>A</t>
  </si>
  <si>
    <t>공통 8-3,4(2104)</t>
  </si>
  <si>
    <t>대</t>
  </si>
  <si>
    <t>천원</t>
  </si>
  <si>
    <t>5EB3D50CD26DD5851776E61B19655F16605838</t>
  </si>
  <si>
    <t>5EB3D50CD26DD5851776E61B19655F16605838195EB3D50CD26DD5851776E61B19655F16605838</t>
  </si>
  <si>
    <t>경유</t>
  </si>
  <si>
    <t>경유, 저유황</t>
  </si>
  <si>
    <t>L</t>
  </si>
  <si>
    <t>5EA12589EE698A251748AEB118522186FFE81B</t>
  </si>
  <si>
    <t>5EB3D50CD26DD5851776E61B19655F16605838195EA12589EE698A251748AEB118522186FFE81B</t>
  </si>
  <si>
    <t>잡재료</t>
  </si>
  <si>
    <t>주연료비의 39%</t>
  </si>
  <si>
    <t>5EB3D50CD26DD5851776E61B19655F166058381958BD6567A069BB70171459E610D0001</t>
  </si>
  <si>
    <t>건설기계운전사</t>
  </si>
  <si>
    <t>597675753A6F38FB17C959F51424FC7EA0F572</t>
  </si>
  <si>
    <t>5EB3D50CD26DD5851776E61B19655F1660583819597675753A6F38FB17C959F51424FC7EA0F572</t>
  </si>
  <si>
    <t>주각부 무수축 모르타르 충전  400*400*50mm, 재료비 포함  개소  건축 9-3-3   ( 호표 20 )</t>
  </si>
  <si>
    <t>건축 9-3-3</t>
  </si>
  <si>
    <t>400*400*50mm, 재료 별도</t>
  </si>
  <si>
    <t>호표 52</t>
  </si>
  <si>
    <t>59A4E541036A3548170CC7D01E4DD6</t>
  </si>
  <si>
    <t>59A4E541036A35481754F59D18C8EC59A4E541036A3548170CC7D01E4DD6</t>
  </si>
  <si>
    <t>무수축모르타르</t>
  </si>
  <si>
    <t>GP600</t>
  </si>
  <si>
    <t>5E8695AC4A667A3D17F066EE136ECF037A4057</t>
  </si>
  <si>
    <t>59A4E541036A35481754F59D18C8EC5E8695AC4A667A3D17F066EE136ECF037A4057</t>
  </si>
  <si>
    <t>표면 마무리    M2  공통 6-1-3   ( 호표 21 )</t>
  </si>
  <si>
    <t>공통 6-1-3</t>
  </si>
  <si>
    <t>미장공</t>
  </si>
  <si>
    <t>597675753A6F38FB17C959F51424FC7EA0F34A</t>
  </si>
  <si>
    <t>59A4F5B9176F8C6A1787D5E516E007597675753A6F38FB17C959F51424FC7EA0F34A</t>
  </si>
  <si>
    <t>조합페인트 뿜칠2회2급  철재면, 2회 2급  M2  건축 11-2-5   ( 호표 22 )</t>
  </si>
  <si>
    <t>건축 11-2-5</t>
  </si>
  <si>
    <t>조합페인트</t>
  </si>
  <si>
    <t>조합페인트, KSM6020-1종2급, 백색</t>
  </si>
  <si>
    <t>5E868585A06051B5174811611FCB08362CA1C7</t>
  </si>
  <si>
    <t>59A455A5B76946F917130817194C075E868585A06051B5174811611FCB08362CA1C7</t>
  </si>
  <si>
    <t>시너</t>
  </si>
  <si>
    <t>시너, KSM6060, 2종</t>
  </si>
  <si>
    <t>5E868585A060516D17BAB4EC156CD4227D3194</t>
  </si>
  <si>
    <t>59A455A5B76946F917130817194C075E868585A060516D17BAB4EC156CD4227D3194</t>
  </si>
  <si>
    <t>도장공</t>
  </si>
  <si>
    <t>597675753A6F38FB17C959F51424FC7EA0F344</t>
  </si>
  <si>
    <t>59A455A5B76946F917130817194C07597675753A6F38FB17C959F51424FC7EA0F344</t>
  </si>
  <si>
    <t>59A455A5B76946F917130817194C07597675753A6F38FB17C959F51424FC7EA0F19D</t>
  </si>
  <si>
    <t>인력품의 12%</t>
  </si>
  <si>
    <t>59A455A5B76946F917130817194C0758BD6567A069BB70171459E610D0001</t>
  </si>
  <si>
    <t>녹막이페인트 뿜칠1회2종  철재면, 2회 2급  M2  건축 11-2-5   ( 호표 23 )</t>
  </si>
  <si>
    <t>방청페인트</t>
  </si>
  <si>
    <t>방청페인트, KSM6030-1종2류, 광명단페인트</t>
  </si>
  <si>
    <t>5E868585A06051B5174858D41B2E006858BB91</t>
  </si>
  <si>
    <t>59A455A5B76946F917130817194C045E868585A06051B5174858D41B2E006858BB91</t>
  </si>
  <si>
    <t>59A455A5B76946F917130817194C045E868585A060516D17BAB4EC156CD4227D3194</t>
  </si>
  <si>
    <t>59A455A5B76946F917130817194C04597675753A6F38FB17C959F51424FC7EA0F344</t>
  </si>
  <si>
    <t>59A455A5B76946F917130817194C04597675753A6F38FB17C959F51424FC7EA0F19D</t>
  </si>
  <si>
    <t>59A455A5B76946F917130817194C0458BD6567A069BB70171459E610D3002</t>
  </si>
  <si>
    <t>잡철물 제작 및 설치  규격철물 설치(단순), 일반철재  kg  건축 8-3-1, 비고   ( 호표 24 )</t>
  </si>
  <si>
    <t>건축 8-3-1, 비고</t>
  </si>
  <si>
    <t>철공</t>
  </si>
  <si>
    <t>597675753A6F38FB17C959F51424FC7EA0F196</t>
  </si>
  <si>
    <t>59A41501986382681775AFEE10DF6A597675753A6F38FB17C959F51424FC7EA0F196</t>
  </si>
  <si>
    <t>용접공</t>
  </si>
  <si>
    <t>597675753A6F38FB17C959F51424FC7EA0F0FA</t>
  </si>
  <si>
    <t>59A41501986382681775AFEE10DF6A597675753A6F38FB17C959F51424FC7EA0F0FA</t>
  </si>
  <si>
    <t>59A41501986382681775AFEE10DF6A597675753A6F38FB17C959F51424FC7EA0F19C</t>
  </si>
  <si>
    <t>59A41501986382681775AFEE10DF6A597675753A6F38FB17C959F51424FC7EA0F19D</t>
  </si>
  <si>
    <t>59A41501986382681775AFEE10DF6A58BD6567A069BB70171459E610D0001</t>
  </si>
  <si>
    <t>인력품의 3%</t>
  </si>
  <si>
    <t>59A41501986382681775AFEE10DF6A58BD6567A069BB70171459E610D3002</t>
  </si>
  <si>
    <t>고소작업차  5ton  HR  공통 8-3,4(2106)   ( 호표 25 )</t>
  </si>
  <si>
    <t>공통 8-3,4(2106)</t>
  </si>
  <si>
    <t>5EB3D50CD26DD5851776CB4E142E6B301D309D</t>
  </si>
  <si>
    <t>5EB3D50CD26DD5851776CB4E142E6B301D309D205EB3D50CD26DD5851776CB4E142E6B301D309D</t>
  </si>
  <si>
    <t>5EB3D50CD26DD5851776CB4E142E6B301D309D205EA12589EE698A251748AEB118522186FFE81B</t>
  </si>
  <si>
    <t>주재료비의 20%</t>
  </si>
  <si>
    <t>5EB3D50CD26DD5851776CB4E142E6B301D309D2058BD6567A069BB70171459E610D0001</t>
  </si>
  <si>
    <t>화물차운전사</t>
  </si>
  <si>
    <t>597675753A6F38FB17C959F51424FC7EA0F573</t>
  </si>
  <si>
    <t>5EB3D50CD26DD5851776CB4E142E6B301D309D20597675753A6F38FB17C959F51424FC7EA0F573</t>
  </si>
  <si>
    <t>1/AST  방풍셔터.7.9*4.65  개소  건축 10-1-2   ( 호표 26 )</t>
  </si>
  <si>
    <t>건축 10-1-2</t>
  </si>
  <si>
    <t>내풍압셔터</t>
  </si>
  <si>
    <t>7.9*4.65</t>
  </si>
  <si>
    <t>5E8695AC4E6C0E1B171559BC1585224AAAF870</t>
  </si>
  <si>
    <t>59A475F4716ABF2A178B2FDA1786215E8695AC4E6C0E1B171559BC1585224AAAF870</t>
  </si>
  <si>
    <t>2/AST  방풍셔터3.7*4.65  개소  건축 10-1-2   ( 호표 27 )</t>
  </si>
  <si>
    <t>3.7*4.65</t>
  </si>
  <si>
    <t>5E8695AC4E6C0E1B171559BC1585224AAAF873</t>
  </si>
  <si>
    <t>59A475F4716ABF2A178B2FDA1786205E8695AC4E6C0E1B171559BC1585224AAAF873</t>
  </si>
  <si>
    <t>1/SD  0.9*2.1  개소  건축 10-1-2   ( 호표 28 )</t>
  </si>
  <si>
    <t>강재창호 설치 / 여닫이</t>
  </si>
  <si>
    <t>창호면적 m2, 1.0 ~ 3.0 이하</t>
  </si>
  <si>
    <t>호표 53</t>
  </si>
  <si>
    <t>59A475F4716ABF2A178B2FDA17809B</t>
  </si>
  <si>
    <t>59A475F4716ABF2A178B2FDA17862259A475F4716ABF2A178B2FDA17809B</t>
  </si>
  <si>
    <t>철재일반도아(일반분체), 문틀 포함</t>
  </si>
  <si>
    <t>100*45*1.6T, 0.9*2.1, 편개</t>
  </si>
  <si>
    <t>5E8695AC4C61507317E8E8321EA7A7E92CE2C2</t>
  </si>
  <si>
    <t>59A475F4716ABF2A178B2FDA1786225E8695AC4C61507317E8E8321EA7A7E92CE2C2</t>
  </si>
  <si>
    <t>도어클로저</t>
  </si>
  <si>
    <t>도어클로저, K-1620, KS2호, 중급스톱형, 25∼45kg</t>
  </si>
  <si>
    <t>5E8695AC4C61507317F95F1A19D48AFAB37C15</t>
  </si>
  <si>
    <t>59A475F4716ABF2A178B2FDA1786225E8695AC4C61507317F95F1A19D48AFAB37C15</t>
  </si>
  <si>
    <t>피벗힌지</t>
  </si>
  <si>
    <t>피벗힌지, 100kg, 방화문용</t>
  </si>
  <si>
    <t>5E8685864E63C4CF17A7181B14999CA1B2BC9E</t>
  </si>
  <si>
    <t>59A475F4716ABF2A178B2FDA1786225E8685864E63C4CF17A7181B14999CA1B2BC9E</t>
  </si>
  <si>
    <t>도어핸들</t>
  </si>
  <si>
    <t>도어핸들, LEVER 9000 황동, (현관, 방화문)</t>
  </si>
  <si>
    <t>5E8685864E63C40C179C88351231D099077E0E</t>
  </si>
  <si>
    <t>59A475F4716ABF2A178B2FDA1786225E8685864E63C40C179C88351231D099077E0E</t>
  </si>
  <si>
    <t>1/PW  2.4*1.2  개소  건축 10-1-2   ( 호표 29 )</t>
  </si>
  <si>
    <t>플라스틱창호</t>
  </si>
  <si>
    <t>116mm, 백색</t>
  </si>
  <si>
    <t>시공도</t>
  </si>
  <si>
    <t>5E8695AC4C615046173F87DB1CA6AE1A82B40E</t>
  </si>
  <si>
    <t>59A475F4716ABF2A178B2FDA1786275E8695AC4C615046173F87DB1CA6AE1A82B40E</t>
  </si>
  <si>
    <t>PVC방충망(백색)</t>
  </si>
  <si>
    <t>5E8695AC4C615046173F87DB1CA6AE1A82B40B</t>
  </si>
  <si>
    <t>59A475F4716ABF2A178B2FDA1786275E8695AC4C615046173F87DB1CA6AE1A82B40B</t>
  </si>
  <si>
    <t>합성수지창호 설치 / 미서기 단창</t>
  </si>
  <si>
    <t>창호면적 m2, 1.0 ~ 3.0 미만</t>
  </si>
  <si>
    <t>호표 54</t>
  </si>
  <si>
    <t>59A475F7C36FB0811718024E1F222C</t>
  </si>
  <si>
    <t>59A475F4716ABF2A178B2FDA17862759A475F7C36FB0811718024E1F222C</t>
  </si>
  <si>
    <t>복층유리</t>
  </si>
  <si>
    <t>복층유리, 투명, 22mm</t>
  </si>
  <si>
    <t>5E8695AC4C6150571784A5DA1F87DE8FF34D23</t>
  </si>
  <si>
    <t>59A475F4716ABF2A178B2FDA1786275E8695AC4C6150571784A5DA1F87DE8FF34D23</t>
  </si>
  <si>
    <t>창호유리설치 / 복층유리</t>
  </si>
  <si>
    <t>유리두께 24mm 이하</t>
  </si>
  <si>
    <t>호표 55</t>
  </si>
  <si>
    <t>59A475FD6D6E63C017C440E615ED00</t>
  </si>
  <si>
    <t>59A475F4716ABF2A178B2FDA17862759A475FD6D6E63C017C440E615ED00</t>
  </si>
  <si>
    <t>복층유리주위 코킹</t>
  </si>
  <si>
    <t>5*5, 실리콘</t>
  </si>
  <si>
    <t>호표 56</t>
  </si>
  <si>
    <t>59A475FD64683CAE17C9DD231BAA71</t>
  </si>
  <si>
    <t>59A475F4716ABF2A178B2FDA17862759A475FD64683CAE17C9DD231BAA71</t>
  </si>
  <si>
    <t>수밀코킹(실리콘)</t>
  </si>
  <si>
    <t>삼각, 10mm, 창호주위</t>
  </si>
  <si>
    <t>호표 57</t>
  </si>
  <si>
    <t>59A4355C066A93CF1714F9D5134426</t>
  </si>
  <si>
    <t>59A475F4716ABF2A178B2FDA17862759A4355C066A93CF1714F9D5134426</t>
  </si>
  <si>
    <t>노체  평판재하  회  국토~부 고시 별표 4   ( 호표 30 )</t>
  </si>
  <si>
    <t>국토~부 고시 별표 4</t>
  </si>
  <si>
    <t>고급품질관리원</t>
  </si>
  <si>
    <t>597675753A6F38FB17C959F51424FC7EA0F721</t>
  </si>
  <si>
    <t>5987C5B12B6C05B51778B6551B55A7597675753A6F38FB17C959F51424FC7EA0F721</t>
  </si>
  <si>
    <t>중급품질관리원</t>
  </si>
  <si>
    <t>597675753A6F38FB17C959F51424FC7EA0F601</t>
  </si>
  <si>
    <t>5987C5B12B6C05B51778B6551B55A7597675753A6F38FB17C959F51424FC7EA0F601</t>
  </si>
  <si>
    <t>5987C5B12B6C05B51778B6551B55A758BD6567A069BB70171459E610D0001</t>
  </si>
  <si>
    <t>굳지 아니한 콘크리트(레미콘 포함)  온도  회  국토~부 고시 별표 4   ( 호표 31 )</t>
  </si>
  <si>
    <t>초급품질관리원</t>
  </si>
  <si>
    <t>597675753A6F38FB17C959F51424FC7EA0F600</t>
  </si>
  <si>
    <t>59A4A52D1B6C0691176A1716164AE2597675753A6F38FB17C959F51424FC7EA0F600</t>
  </si>
  <si>
    <t>59A4A52D1B6C0691176A1716164AE258BD6567A069BB70171459E610D0001</t>
  </si>
  <si>
    <t>굳지 아니한 콘크리트(레미콘 포함)  슬럼프 또는 슬럼프플로  회  국토~부 고시 별표 4   ( 호표 32 )</t>
  </si>
  <si>
    <t>59A4A52D1B6C0691176A1716164DB6597675753A6F38FB17C959F51424FC7EA0F600</t>
  </si>
  <si>
    <t>상하수도요금</t>
  </si>
  <si>
    <t>59E965C422661A1D174A5A3A1B143DA549AD46</t>
  </si>
  <si>
    <t>59A4A52D1B6C0691176A1716164DB659E965C422661A1D174A5A3A1B143DA549AD46</t>
  </si>
  <si>
    <t>59A4A52D1B6C0691176A1716164DB658BD6567A069BB70171459E610D0001</t>
  </si>
  <si>
    <t>굳지 아니한 콘크리트(레미콘 포함)  공기량  회  국토~부 고시 별표 4   ( 호표 33 )</t>
  </si>
  <si>
    <t>59A4A52D1B6C0691176A1716164C90597675753A6F38FB17C959F51424FC7EA0F601</t>
  </si>
  <si>
    <t>59A4A52D1B6C0691176A1716164C90597675753A6F38FB17C959F51424FC7EA0F600</t>
  </si>
  <si>
    <t>59A4A52D1B6C0691176A1716164C9059E965C422661A1D174A5A3A1B143DA549AD46</t>
  </si>
  <si>
    <t>59A4A52D1B6C0691176A1716164C9058BD6567A069BB70171459E610D0001</t>
  </si>
  <si>
    <t>굳지 아니한 콘크리트(레미콘 포함)  염화물 함유량  회  국토~부 고시 별표 4   ( 호표 34 )</t>
  </si>
  <si>
    <t>59A4A52D1B6C0691176A1716164E5D597675753A6F38FB17C959F51424FC7EA0F601</t>
  </si>
  <si>
    <t>일반경비</t>
  </si>
  <si>
    <t>전력</t>
  </si>
  <si>
    <t>kwh</t>
  </si>
  <si>
    <t>59E965C422661A1D174A5A3A1B143DA549AD41</t>
  </si>
  <si>
    <t>59A4A52D1B6C0691176A1716164E5D59E965C422661A1D174A5A3A1B143DA549AD41</t>
  </si>
  <si>
    <t>59A4A52D1B6C0691176A1716164E5D59E965C422661A1D174A5A3A1B143DA549AD46</t>
  </si>
  <si>
    <t>59A4A52D1B6C0691176A1716164E5D58BD6567A069BB70171459E610D0001</t>
  </si>
  <si>
    <t>굳지 아니한 콘크리트(레미콘 포함)  압축강도(3개 한 조)  회  국토~부 고시 별표 4   ( 호표 35 )</t>
  </si>
  <si>
    <t>59A4A52D1B6C0691176A17161640FF597675753A6F38FB17C959F51424FC7EA0F601</t>
  </si>
  <si>
    <t>59A4A52D1B6C0691176A17161640FF597675753A6F38FB17C959F51424FC7EA0F600</t>
  </si>
  <si>
    <t>59A4A52D1B6C0691176A17161640FF59E965C422661A1D174A5A3A1B143DA549AD41</t>
  </si>
  <si>
    <t>59A4A52D1B6C0691176A17161640FF58BD6567A069BB70171459E610D0001</t>
  </si>
  <si>
    <t>굳지 아니한 콘크리트(레미콘 포함)  공시체제작  회  국토~부 고시 별표 4   ( 호표 36 )</t>
  </si>
  <si>
    <t>59A4A52D1B6C0691176A1716176FDE597675753A6F38FB17C959F51424FC7EA0F601</t>
  </si>
  <si>
    <t>59A4A52D1B6C0691176A1716176FDE597675753A6F38FB17C959F51424FC7EA0F600</t>
  </si>
  <si>
    <t>59A4A52D1B6C0691176A1716176FDE58BD6567A069BB70171459E610D0001</t>
  </si>
  <si>
    <t>건축구조용 압연강재  초음파 탐상  회  국토~부 고시 별표 4   ( 호표 37 )</t>
  </si>
  <si>
    <t>59A4A52D1B6C068017FB6E9A13857C597675753A6F38FB17C959F51424FC7EA0F601</t>
  </si>
  <si>
    <t>59A4A52D1B6C068017FB6E9A13857C597675753A6F38FB17C959F51424FC7EA0F600</t>
  </si>
  <si>
    <t>59A4A52D1B6C068017FB6E9A13857C59E965C422661A1D174A5A3A1B143DA549AD41</t>
  </si>
  <si>
    <t>59A4A52D1B6C068017FB6E9A13857C58BD6567A069BB70171459E610D0001</t>
  </si>
  <si>
    <t>콘테이너형 가설건축물 설치 및 해체  3.0*6.0m  개소  공통 2-3-2   ( 호표 38 )</t>
  </si>
  <si>
    <t>호표 38</t>
  </si>
  <si>
    <t>공통 2-3-2</t>
  </si>
  <si>
    <t>비계공</t>
  </si>
  <si>
    <t>597675753A6F38FB17C959F51424FC7EA0F199</t>
  </si>
  <si>
    <t>59A4A52B6E60D3F21760EAAA118877597675753A6F38FB17C959F51424FC7EA0F199</t>
  </si>
  <si>
    <t>59A4A52B6E60D3F21760EAAA118877597675753A6F38FB17C959F51424FC7EA0F19C</t>
  </si>
  <si>
    <t>59A4A52B6E60D3F21760EAAA1188775EB3D50CD26DD5851776E61B19655F1660583819</t>
  </si>
  <si>
    <t>59A4A52B6E60D3F21760EAAA11887758BD6567A069BB70171459E610D0001</t>
  </si>
  <si>
    <t>굴착기(무한궤도)  0.7㎥  HR  공통 8-3,4(0201)   ( 호표 39 )</t>
  </si>
  <si>
    <t>5EB3D50CD26DF040176BFDEB16AF6DB42190314E</t>
  </si>
  <si>
    <t>0.7㎥</t>
  </si>
  <si>
    <t>호표 39</t>
  </si>
  <si>
    <t>공통 8-3,4(0201)</t>
  </si>
  <si>
    <t>5EB3D50CD26DF040176BFDEB16AF6DB4219031</t>
  </si>
  <si>
    <t>5EB3D50CD26DF040176BFDEB16AF6DB42190314E5EB3D50CD26DF040176BFDEB16AF6DB4219031</t>
  </si>
  <si>
    <t>5EB3D50CD26DF040176BFDEB16AF6DB42190314E5EA12589EE698A251748AEB118522186FFE81B</t>
  </si>
  <si>
    <t>주연료비의 22%</t>
  </si>
  <si>
    <t>5EB3D50CD26DF040176BFDEB16AF6DB42190314E58BD6567A069BB70171459E610D0001</t>
  </si>
  <si>
    <t>5EB3D50CD26DF040176BFDEB16AF6DB42190314E597675753A6F38FB17C959F51424FC7EA0F572</t>
  </si>
  <si>
    <t>방습필름 설치  바닥  M2  건축 5-4-8   ( 호표 40 )</t>
  </si>
  <si>
    <t>내장공</t>
  </si>
  <si>
    <t>597675753A6F38FB17C959F51424FC7EA0F2A6</t>
  </si>
  <si>
    <t>59A445450F67286C17FE6ABC1DC86C597675753A6F38FB17C959F51424FC7EA0F2A6</t>
  </si>
  <si>
    <t>59A445450F67286C17FE6ABC1DC86C597675753A6F38FB17C959F51424FC7EA0F19D</t>
  </si>
  <si>
    <t>굴착기(무한궤도)  0.2㎥  HR  공통 8-3,4(0201)   ( 호표 41 )</t>
  </si>
  <si>
    <t>5EB3D50CD26DF040176BFDEB16AAEB79B93C6A</t>
  </si>
  <si>
    <t>5EB3D50CD26DF040176BFDEB16AAEB79B93C6A115EB3D50CD26DF040176BFDEB16AAEB79B93C6A</t>
  </si>
  <si>
    <t>5EB3D50CD26DF040176BFDEB16AAEB79B93C6A115EA12589EE698A251748AEB118522186FFE81B</t>
  </si>
  <si>
    <t>주연료비의 21%</t>
  </si>
  <si>
    <t>5EB3D50CD26DF040176BFDEB16AAEB79B93C6A1158BD6567A069BB70171459E610D0001</t>
  </si>
  <si>
    <t>5EB3D50CD26DF040176BFDEB16AAEB79B93C6A11597675753A6F38FB17C959F51424FC7EA0F572</t>
  </si>
  <si>
    <t>진동롤러(핸드가이드식)  0.7ton  HR  공통 8-3,4(1305)   ( 호표 42 )</t>
  </si>
  <si>
    <t>공통 8-3,4(1305)</t>
  </si>
  <si>
    <t>5EB3D50CD26DE7CA17D0826E1EBA0C5738F816</t>
  </si>
  <si>
    <t>5EB3D50CD26DE7CA17D0826E1EBA0C5738F816B55EB3D50CD26DE7CA17D0826E1EBA0C5738F816</t>
  </si>
  <si>
    <t>5EB3D50CD26DE7CA17D0826E1EBA0C5738F816B55EA12589EE698A251748AEB118522186FFE81B</t>
  </si>
  <si>
    <t>주연료비의 13%</t>
  </si>
  <si>
    <t>5EB3D50CD26DE7CA17D0826E1EBA0C5738F816B558BD6567A069BB70171459E610D0001</t>
  </si>
  <si>
    <t>일반기계운전사</t>
  </si>
  <si>
    <t>597675753A6F38FB17C959F51424FC7EA0F453</t>
  </si>
  <si>
    <t>5EB3D50CD26DE7CA17D0826E1EBA0C5738F816B5597675753A6F38FB17C959F51424FC7EA0F453</t>
  </si>
  <si>
    <t>철근 현장가공  Type-Ⅰ  TON  공통 6-2-2   ( 호표 43 )</t>
  </si>
  <si>
    <t>공통 6-2-2</t>
  </si>
  <si>
    <t>철근공</t>
  </si>
  <si>
    <t>597675753A6F38FB17C959F51424FC7EA0F197</t>
  </si>
  <si>
    <t>59A4F5A98A67AB091711792F14FBAB597675753A6F38FB17C959F51424FC7EA0F197</t>
  </si>
  <si>
    <t>59A4F5A98A67AB091711792F14FBAB597675753A6F38FB17C959F51424FC7EA0F19D</t>
  </si>
  <si>
    <t>인력품의 9%</t>
  </si>
  <si>
    <t>59A4F5A98A67AB091711792F14FBAB58BD6567A069BB70171459E610D0001</t>
  </si>
  <si>
    <t>철근 현장조립  Type-Ⅰ  TON  공통 6-2-3   ( 호표 44 )</t>
  </si>
  <si>
    <t>공통 6-2-3</t>
  </si>
  <si>
    <t>59A4F5A98A67AB091711792F14F8D7597675753A6F38FB17C959F51424FC7EA0F197</t>
  </si>
  <si>
    <t>59A4F5A98A67AB091711792F14F8D7597675753A6F38FB17C959F51424FC7EA0F19D</t>
  </si>
  <si>
    <t>59A4F5A98A67AB091711792F14F8D758BD6567A069BB70171459E610D0001</t>
  </si>
  <si>
    <t>철선</t>
  </si>
  <si>
    <t>철선, 어닐링, ∮0.9mm</t>
  </si>
  <si>
    <t>5E8685864D61E92217A87822124A901CA720AA</t>
  </si>
  <si>
    <t>59A4F5A98A67AB091711792F14F8D75E8685864D61E92217A87822124A901CA720AA</t>
  </si>
  <si>
    <t>유로폼 - 재료비  3회, 간단  10M2  공통 6-3-3.2   ( 호표 45 )</t>
  </si>
  <si>
    <t>공통 6-3-3.2</t>
  </si>
  <si>
    <t>건설용거푸집</t>
  </si>
  <si>
    <t>건설용거푸집, 강, 600*1200*63.5mm</t>
  </si>
  <si>
    <t>매</t>
  </si>
  <si>
    <t>5E8695AC426190D617FE7B2F1346295AA6F176</t>
  </si>
  <si>
    <t>59A4F5AA956C651817220CD71477E65E8695AC426190D617FE7B2F1346295AA6F176</t>
  </si>
  <si>
    <t>내부패널 / 부자재 / 소모자재</t>
  </si>
  <si>
    <t>주자재비의 24%</t>
  </si>
  <si>
    <t>59A4F5AA956C651817220CD71477E658BD6567A069BB70171459E610D0001</t>
  </si>
  <si>
    <t>유로폼 - 인력투입  간단, 수직고 7m까지  M2  공통 6-3-3.3   ( 호표 46 )</t>
  </si>
  <si>
    <t>공통 6-3-3.3</t>
  </si>
  <si>
    <t>59A4F5AA956C651817222FA619AD40597675753A6F38FB17C959F51424FC7EA0F198</t>
  </si>
  <si>
    <t>59A4F5AA956C651817222FA619AD40597675753A6F38FB17C959F51424FC7EA0F19D</t>
  </si>
  <si>
    <t>59A4F5AA956C651817222FA619AD4058BD6567A069BB70171459E610D2003</t>
  </si>
  <si>
    <t>콘크리트 펌프차  32m(80∼95㎥/hr)  HR  공통 8-3,4(4504)   ( 호표 47 )</t>
  </si>
  <si>
    <t>공통 8-3,4(4504)</t>
  </si>
  <si>
    <t>5EB3D50CD26DBAE51779DA16195427FC9E7872</t>
  </si>
  <si>
    <t>5EB3D50CD26DBAE51779DA16195427FC9E7872AC5EB3D50CD26DBAE51779DA16195427FC9E7872</t>
  </si>
  <si>
    <t>5EB3D50CD26DBAE51779DA16195427FC9E7872AC5EA12589EE698A251748AEB118522186FFE81B</t>
  </si>
  <si>
    <t>주연료비의 35%</t>
  </si>
  <si>
    <t>5EB3D50CD26DBAE51779DA16195427FC9E7872AC58BD6567A069BB70171459E610D0001</t>
  </si>
  <si>
    <t>5EB3D50CD26DBAE51779DA16195427FC9E7872AC597675753A6F38FB17C959F51424FC7EA0F572</t>
  </si>
  <si>
    <t>철골공수 산정방법&lt;소요 부자재량&gt;  H형강부재(Rolled shape)  TON  건축 1-1-2   ( 호표 48 )</t>
  </si>
  <si>
    <t>건축 1-1-2</t>
  </si>
  <si>
    <t>산소가스</t>
  </si>
  <si>
    <t>산소가스, 기체(㎥)</t>
  </si>
  <si>
    <t>대기압상태기준</t>
  </si>
  <si>
    <t>5EA1555D48699CB1173EA70417573041A34F8D</t>
  </si>
  <si>
    <t>59A4E54792637FA7173DEA0D1F78EE5EA1555D48699CB1173EA70417573041A34F8D</t>
  </si>
  <si>
    <t>액화석유가스</t>
  </si>
  <si>
    <t>액화석유가스, 건설용 LPG</t>
  </si>
  <si>
    <t>5EA12589EF6A143A17CFE4D01213221280A809</t>
  </si>
  <si>
    <t>59A4E54792637FA7173DEA0D1F78EE5EA12589EF6A143A17CFE4D01213221280A809</t>
  </si>
  <si>
    <t>59A4E54792637FA7173DEA0D1F78EE5E8685864E63F1A31723C45315FFCFC1EE1215</t>
  </si>
  <si>
    <t>보조강재</t>
  </si>
  <si>
    <t>대강</t>
  </si>
  <si>
    <t>5E8695AC4B60C6431771D70A1F55CA0CC14DD3</t>
  </si>
  <si>
    <t>59A4E54792637FA7173DEA0D1F78EE5E8695AC4B60C6431771D70A1F55CA0CC14DD3</t>
  </si>
  <si>
    <t>철골세우기 - 표준단가  6층 미만  TON  건축 1-2-1   ( 호표 49 )</t>
  </si>
  <si>
    <t>59A4E54108625AF21733FB1B12C3C2597675753A6F38FB17C959F51424FC7EA0F0F9</t>
  </si>
  <si>
    <t>59A4E54108625AF21733FB1B12C3C2597675753A6F38FB17C959F51424FC7EA0F199</t>
  </si>
  <si>
    <t>59A4E54108625AF21733FB1B12C3C2597675753A6F38FB17C959F51424FC7EA0F19C</t>
  </si>
  <si>
    <t>고장력 볼트 본조임 - 표준단가  30본/t 미만  TON  건축 1-2-4   ( 호표 50 )</t>
  </si>
  <si>
    <t>59A4E541036A24D9172E6B5B1139E3597675753A6F38FB17C959F51424FC7EA0F0F9</t>
  </si>
  <si>
    <t>59A4E541036A24D9172E6B5B1139E3597675753A6F38FB17C959F51424FC7EA0F19C</t>
  </si>
  <si>
    <t>59A4E541036A24D9172E6B5B1139E358BD6567A069BB70171459E610D0001</t>
  </si>
  <si>
    <t>크레인(타이어)  50ton  HR  공통 8-3,4(2104)   ( 호표 51 )</t>
  </si>
  <si>
    <t>5EB3D50CD26DD5851776E61B1961E4CD0FA115</t>
  </si>
  <si>
    <t>5EB3D50CD26DD5851776E61B1961E4CD0FA115895EB3D50CD26DD5851776E61B1961E4CD0FA115</t>
  </si>
  <si>
    <t>5EB3D50CD26DD5851776E61B1961E4CD0FA115895EA12589EE698A251748AEB118522186FFE81B</t>
  </si>
  <si>
    <t>주연료비의 57%</t>
  </si>
  <si>
    <t>5EB3D50CD26DD5851776E61B1961E4CD0FA1158958BD6567A069BB70171459E610D0001</t>
  </si>
  <si>
    <t>5EB3D50CD26DD5851776E61B1961E4CD0FA11589597675753A6F38FB17C959F51424FC7EA0F572</t>
  </si>
  <si>
    <t>주각부 무수축 모르타르 충전  400*400*50mm, 재료 별도  개소  건축 9-3-3   ( 호표 52 )</t>
  </si>
  <si>
    <t>59A4E541036A3548170CC7D01E4DD6597675753A6F38FB17C959F51424FC7EA0F34A</t>
  </si>
  <si>
    <t>59A4E541036A3548170CC7D01E4DD6597675753A6F38FB17C959F51424FC7EA0F19D</t>
  </si>
  <si>
    <t>강재창호 설치 / 여닫이  창호면적 m2, 1.0 ~ 3.0 이하  개소  건축 10-1-2   ( 호표 53 )</t>
  </si>
  <si>
    <t>창호공</t>
  </si>
  <si>
    <t>597675753A6F38FB17C959F51424FC7EA0F349</t>
  </si>
  <si>
    <t>59A475F4716ABF2A178B2FDA17809B597675753A6F38FB17C959F51424FC7EA0F349</t>
  </si>
  <si>
    <t>59A475F4716ABF2A178B2FDA17809B597675753A6F38FB17C959F51424FC7EA0F19D</t>
  </si>
  <si>
    <t>59A475F4716ABF2A178B2FDA17809B58BD6567A069BB70171459E610D0001</t>
  </si>
  <si>
    <t>합성수지창호 설치 / 미서기 단창  창호면적 m2, 1.0 ~ 3.0 미만  개소  건축 10-1-5   ( 호표 54 )</t>
  </si>
  <si>
    <t>건축 10-1-5</t>
  </si>
  <si>
    <t>59A475F7C36FB0811718024E1F222C597675753A6F38FB17C959F51424FC7EA0F349</t>
  </si>
  <si>
    <t>59A475F7C36FB0811718024E1F222C597675753A6F38FB17C959F51424FC7EA0F19D</t>
  </si>
  <si>
    <t>59A475F7C36FB0811718024E1F222C58BD6567A069BB70171459E610D0001</t>
  </si>
  <si>
    <t>창호유리설치 / 복층유리  유리두께 24mm 이하  M2  건축 10-3-1   ( 호표 55 )</t>
  </si>
  <si>
    <t>건축 10-3-1</t>
  </si>
  <si>
    <t>유리공</t>
  </si>
  <si>
    <t>597675753A6F38FB17C959F51424FC7EA0F348</t>
  </si>
  <si>
    <t>59A475FD6D6E63C017C440E615ED00597675753A6F38FB17C959F51424FC7EA0F348</t>
  </si>
  <si>
    <t>59A475FD6D6E63C017C440E615ED00597675753A6F38FB17C959F51424FC7EA0F19D</t>
  </si>
  <si>
    <t>복층유리주위 코킹  5*5, 실리콘  M  건축 6-6-1   ( 호표 56 )</t>
  </si>
  <si>
    <t>건축 6-6-1</t>
  </si>
  <si>
    <t>실링재</t>
  </si>
  <si>
    <t>실링재, 실리콘, 비초산, 유리용, 창호주위</t>
  </si>
  <si>
    <t>5E868585A060519A17F039FD1600FBEE6014E6</t>
  </si>
  <si>
    <t>59A475FD64683CAE17C9DD231BAA715E868585A060519A17F039FD1600FBEE6014E6</t>
  </si>
  <si>
    <t>수밀코킹(실리콘)  삼각, 10mm, 창호주위  M  건축 6-6-1   ( 호표 57 )</t>
  </si>
  <si>
    <t>59A4355C066A93CF1714F9D51344265E868585A060519A17F039FD1600FBEE6014E6</t>
  </si>
  <si>
    <t>수밀코킹</t>
  </si>
  <si>
    <t>재료비 별도</t>
  </si>
  <si>
    <t>호표 58</t>
  </si>
  <si>
    <t>59A4355C05685EA017908852178B83</t>
  </si>
  <si>
    <t>59A4355C066A93CF1714F9D513442659A4355C05685EA017908852178B83</t>
  </si>
  <si>
    <t>수밀코킹  재료비 별도  M  건축 6-6-1   ( 호표 58 )</t>
  </si>
  <si>
    <t>코킹공</t>
  </si>
  <si>
    <t>기타 직종</t>
  </si>
  <si>
    <t>597675753A6F38FB17C912441C69FBB4D04A25</t>
  </si>
  <si>
    <t>59A4355C05685EA017908852178B83597675753A6F38FB17C912441C69FBB4D04A25</t>
  </si>
  <si>
    <t>트럭 트랙터 및 평판트레일러  20ton  HR  공통 8-3,4(2702)   ( 호표 59 )</t>
  </si>
  <si>
    <t>5EB3D50CD26DD5EE17057F6710215F9765001362</t>
  </si>
  <si>
    <t>트럭 트랙터 및 평판트레일러</t>
  </si>
  <si>
    <t>20ton</t>
  </si>
  <si>
    <t>호표 59</t>
  </si>
  <si>
    <t>공통 8-3,4(2702)</t>
  </si>
  <si>
    <t>5EB3D50CD26DD5EE17057F6710215F97650013</t>
  </si>
  <si>
    <t>5EB3D50CD26DD5EE17057F6710215F97650013625EB3D50CD26DD5EE17057F6710215F97650013</t>
  </si>
  <si>
    <t>5EB3D50CD26DD5EE17057F6710215F97650013625EA12589EE698A251748AEB118522186FFE81B</t>
  </si>
  <si>
    <t>5EB3D50CD26DD5EE17057F6710215F976500136258BD6567A069BB70171459E610D0001</t>
  </si>
  <si>
    <t>5EB3D50CD26DD5EE17057F6710215F9765001362597675753A6F38FB17C959F51424FC7EA0F572</t>
  </si>
  <si>
    <t>트럭탑재형 크레인  10ton  HR  공통 8-3,4(2105)   ( 호표 60 )</t>
  </si>
  <si>
    <t>5EB3D50CD26DD5851776F08213B79B400B5A6681</t>
  </si>
  <si>
    <t>트럭탑재형 크레인</t>
  </si>
  <si>
    <t>호표 60</t>
  </si>
  <si>
    <t>공통 8-3,4(2105)</t>
  </si>
  <si>
    <t>5EB3D50CD26DD5851776F08213B79B400B5A66</t>
  </si>
  <si>
    <t>5EB3D50CD26DD5851776F08213B79B400B5A66815EB3D50CD26DD5851776F08213B79B400B5A66</t>
  </si>
  <si>
    <t>5EB3D50CD26DD5851776F08213B79B400B5A66815EA12589EE698A251748AEB118522186FFE81B</t>
  </si>
  <si>
    <t>주연료비의 20%</t>
  </si>
  <si>
    <t>5EB3D50CD26DD5851776F08213B79B400B5A668158BD6567A069BB70171459E610D0001</t>
  </si>
  <si>
    <t>5EB3D50CD26DD5851776F08213B79B400B5A6681597675753A6F38FB17C959F51424FC7EA0F573</t>
  </si>
  <si>
    <t>단 가 대 비 표</t>
  </si>
  <si>
    <t>규격</t>
  </si>
  <si>
    <t>조달청가격</t>
  </si>
  <si>
    <t>PAGE</t>
  </si>
  <si>
    <t>거래가격</t>
  </si>
  <si>
    <t>유통물가</t>
  </si>
  <si>
    <t>조사가격1</t>
  </si>
  <si>
    <t>조사가격2</t>
  </si>
  <si>
    <t>적용단가</t>
  </si>
  <si>
    <t>품목구분</t>
  </si>
  <si>
    <t>노임구분</t>
  </si>
  <si>
    <t>소수점처리</t>
  </si>
  <si>
    <t>자재 1</t>
  </si>
  <si>
    <t>자재 2</t>
  </si>
  <si>
    <t>자재 3</t>
  </si>
  <si>
    <t>자재 4</t>
  </si>
  <si>
    <t>자재 5</t>
  </si>
  <si>
    <t>자재 6</t>
  </si>
  <si>
    <t>자재 7</t>
  </si>
  <si>
    <t>자재 8</t>
  </si>
  <si>
    <t>자재 9</t>
  </si>
  <si>
    <t>1472</t>
  </si>
  <si>
    <t>1198</t>
  </si>
  <si>
    <t>자재 10</t>
  </si>
  <si>
    <t>자재 11</t>
  </si>
  <si>
    <t>1451</t>
  </si>
  <si>
    <t>1190</t>
  </si>
  <si>
    <t>자재 12</t>
  </si>
  <si>
    <t>1460</t>
  </si>
  <si>
    <t>1182</t>
  </si>
  <si>
    <t>자재 13</t>
  </si>
  <si>
    <t>1189</t>
  </si>
  <si>
    <t>자재 14</t>
  </si>
  <si>
    <t>자재 15</t>
  </si>
  <si>
    <t>21</t>
  </si>
  <si>
    <t>자재 16</t>
  </si>
  <si>
    <t>50</t>
  </si>
  <si>
    <t>18</t>
  </si>
  <si>
    <t>자재 17</t>
  </si>
  <si>
    <t>자재 18</t>
  </si>
  <si>
    <t>자재 19</t>
  </si>
  <si>
    <t>자재 20</t>
  </si>
  <si>
    <t>53</t>
  </si>
  <si>
    <t>자재 21</t>
  </si>
  <si>
    <t>19</t>
  </si>
  <si>
    <t>자재 22</t>
  </si>
  <si>
    <t>56</t>
  </si>
  <si>
    <t>자재 23</t>
  </si>
  <si>
    <t>자재 24</t>
  </si>
  <si>
    <t>자재 25</t>
  </si>
  <si>
    <t>자재 26</t>
  </si>
  <si>
    <t>자재 27</t>
  </si>
  <si>
    <t>자재 28</t>
  </si>
  <si>
    <t>자재 29</t>
  </si>
  <si>
    <t>자재 30</t>
  </si>
  <si>
    <t>자재 31</t>
  </si>
  <si>
    <t>58</t>
  </si>
  <si>
    <t>24</t>
  </si>
  <si>
    <t>자재 32</t>
  </si>
  <si>
    <t>62</t>
  </si>
  <si>
    <t>자재 33</t>
  </si>
  <si>
    <t>자재 34</t>
  </si>
  <si>
    <t>자재 35</t>
  </si>
  <si>
    <t>자재 36</t>
  </si>
  <si>
    <t>자재 37</t>
  </si>
  <si>
    <t>자재 38</t>
  </si>
  <si>
    <t>자재 39</t>
  </si>
  <si>
    <t>자재 40</t>
  </si>
  <si>
    <t>자재 41</t>
  </si>
  <si>
    <t>자재 42</t>
  </si>
  <si>
    <t>147</t>
  </si>
  <si>
    <t>73</t>
  </si>
  <si>
    <t>자재 43</t>
  </si>
  <si>
    <t>61</t>
  </si>
  <si>
    <t>자재 44</t>
  </si>
  <si>
    <t>105</t>
  </si>
  <si>
    <t>자재 45</t>
  </si>
  <si>
    <t>자재 46</t>
  </si>
  <si>
    <t>자재 47</t>
  </si>
  <si>
    <t>자재 48</t>
  </si>
  <si>
    <t>자재 49</t>
  </si>
  <si>
    <t>443물가자</t>
  </si>
  <si>
    <t>자재 50</t>
  </si>
  <si>
    <t>자재 51</t>
  </si>
  <si>
    <t>자재 52</t>
  </si>
  <si>
    <t>자재 53</t>
  </si>
  <si>
    <t>자재 54</t>
  </si>
  <si>
    <t>자재 55</t>
  </si>
  <si>
    <t>자재 56</t>
  </si>
  <si>
    <t>자재 57</t>
  </si>
  <si>
    <t>자재 58</t>
  </si>
  <si>
    <t>자재 59</t>
  </si>
  <si>
    <t>자재 60</t>
  </si>
  <si>
    <t>자재 61</t>
  </si>
  <si>
    <t>자재 62</t>
  </si>
  <si>
    <t>자재 63</t>
  </si>
  <si>
    <t>자재 64</t>
  </si>
  <si>
    <t>자재 65</t>
  </si>
  <si>
    <t>자재 66</t>
  </si>
  <si>
    <t>656</t>
  </si>
  <si>
    <t>자재 67</t>
  </si>
  <si>
    <t>437</t>
  </si>
  <si>
    <t>자재 68</t>
  </si>
  <si>
    <t>434</t>
  </si>
  <si>
    <t>자재 69</t>
  </si>
  <si>
    <t>663</t>
  </si>
  <si>
    <t>460</t>
  </si>
  <si>
    <t>자재 70</t>
  </si>
  <si>
    <t>167</t>
  </si>
  <si>
    <t>자재 71</t>
  </si>
  <si>
    <t>749</t>
  </si>
  <si>
    <t>자재 72</t>
  </si>
  <si>
    <t>83</t>
  </si>
  <si>
    <t>42</t>
  </si>
  <si>
    <t>자재 73</t>
  </si>
  <si>
    <t>93</t>
  </si>
  <si>
    <t>자재 74</t>
  </si>
  <si>
    <t>자재 75</t>
  </si>
  <si>
    <t>91</t>
  </si>
  <si>
    <t>49</t>
  </si>
  <si>
    <t>자재 76</t>
  </si>
  <si>
    <t>자재 77</t>
  </si>
  <si>
    <t>자재 78</t>
  </si>
  <si>
    <t>90</t>
  </si>
  <si>
    <t>자재 79</t>
  </si>
  <si>
    <t>658</t>
  </si>
  <si>
    <t>454</t>
  </si>
  <si>
    <t>자재 80</t>
  </si>
  <si>
    <t>453</t>
  </si>
  <si>
    <t>자재 81</t>
  </si>
  <si>
    <t>96</t>
  </si>
  <si>
    <t>자재 82</t>
  </si>
  <si>
    <t>자재 83</t>
  </si>
  <si>
    <t>자재 84</t>
  </si>
  <si>
    <t>614</t>
  </si>
  <si>
    <t>467</t>
  </si>
  <si>
    <t>자재 85</t>
  </si>
  <si>
    <t>607</t>
  </si>
  <si>
    <t>자재 86</t>
  </si>
  <si>
    <t>466</t>
  </si>
  <si>
    <t>자재 87</t>
  </si>
  <si>
    <t>69</t>
  </si>
  <si>
    <t>34</t>
  </si>
  <si>
    <t>자재 88</t>
  </si>
  <si>
    <t>자재 89</t>
  </si>
  <si>
    <t>1605</t>
  </si>
  <si>
    <t>자재 90</t>
  </si>
  <si>
    <t>1603</t>
  </si>
  <si>
    <t>자재 91</t>
  </si>
  <si>
    <t>노임 1</t>
  </si>
  <si>
    <t>B</t>
  </si>
  <si>
    <t>노임 2</t>
  </si>
  <si>
    <t>노임 3</t>
  </si>
  <si>
    <t>노임 4</t>
  </si>
  <si>
    <t>노임 5</t>
  </si>
  <si>
    <t>노임 6</t>
  </si>
  <si>
    <t>노임 7</t>
  </si>
  <si>
    <t>노임 8</t>
  </si>
  <si>
    <t>노임 9</t>
  </si>
  <si>
    <t>노임 10</t>
  </si>
  <si>
    <t>노임 11</t>
  </si>
  <si>
    <t>노임 12</t>
  </si>
  <si>
    <t>노임 13</t>
  </si>
  <si>
    <t>노임 14</t>
  </si>
  <si>
    <t>노임 15</t>
  </si>
  <si>
    <t>노임 16</t>
  </si>
  <si>
    <t>노임 17</t>
  </si>
  <si>
    <t>노임 18</t>
  </si>
  <si>
    <t>노임 19</t>
  </si>
  <si>
    <t>노임 20</t>
  </si>
  <si>
    <t>노임 21</t>
  </si>
  <si>
    <t>노임 22</t>
  </si>
  <si>
    <t>자 재 소 요 량 집 계 표</t>
  </si>
  <si>
    <t>수  량</t>
  </si>
  <si>
    <t>비    고</t>
  </si>
  <si>
    <t>☞ 철근 - 관급, 별도</t>
  </si>
  <si>
    <t>3010161920169933</t>
  </si>
  <si>
    <t>3010161920169935</t>
  </si>
  <si>
    <t xml:space="preserve">    소      계</t>
  </si>
  <si>
    <t>☞ 일반 봉강</t>
  </si>
  <si>
    <t>3010160420286276</t>
  </si>
  <si>
    <t>3010160420286281</t>
  </si>
  <si>
    <t>기타류</t>
  </si>
  <si>
    <t>3010170410061001</t>
  </si>
  <si>
    <t>☞ H형강 - SS275(현장도착도)</t>
  </si>
  <si>
    <t>3010170411000008</t>
  </si>
  <si>
    <t>3010170411000009</t>
  </si>
  <si>
    <t>3010170411000022</t>
  </si>
  <si>
    <t>3010170411000024</t>
  </si>
  <si>
    <t>3010170411000027</t>
  </si>
  <si>
    <t>3010170411000043</t>
  </si>
  <si>
    <t>3010170411000058</t>
  </si>
  <si>
    <t>3010170411000062</t>
  </si>
  <si>
    <t>3010170411000064</t>
  </si>
  <si>
    <t>3010170411000084</t>
  </si>
  <si>
    <t>☞ 등변(소형)</t>
  </si>
  <si>
    <t>3010150420288699</t>
  </si>
  <si>
    <t>☞ 칼라</t>
  </si>
  <si>
    <t>3010170420289522</t>
  </si>
  <si>
    <t>☞ 후판(kg)</t>
  </si>
  <si>
    <t>3010220420969821</t>
  </si>
  <si>
    <t>3010220420969849</t>
  </si>
  <si>
    <t>3010220420969852</t>
  </si>
  <si>
    <t>3010220420969853</t>
  </si>
  <si>
    <t>3010220420969854</t>
  </si>
  <si>
    <t>3010220420969858</t>
  </si>
  <si>
    <t>3010220420969859</t>
  </si>
  <si>
    <t>3010220420969860</t>
  </si>
  <si>
    <t>3010220420969861</t>
  </si>
  <si>
    <t>3010220422073803</t>
  </si>
  <si>
    <t>☞ 각관(등변) - 100 미만</t>
  </si>
  <si>
    <t>4014218720110410</t>
  </si>
  <si>
    <t>☞ 어닐링</t>
  </si>
  <si>
    <t>3115999620286057</t>
  </si>
  <si>
    <t>☞ M18 ~ 20</t>
  </si>
  <si>
    <t>3116162010023568</t>
  </si>
  <si>
    <t>☞ F10T M12 ~ 16</t>
  </si>
  <si>
    <t>3116161320135520</t>
  </si>
  <si>
    <t>☞ F10T M20</t>
  </si>
  <si>
    <t>3116161320135549</t>
  </si>
  <si>
    <t>☞ F10T M24</t>
  </si>
  <si>
    <t>3116161320135607</t>
  </si>
  <si>
    <t>☞ 앵커볼트 - 기초(L형)</t>
  </si>
  <si>
    <t>3116160120160932</t>
  </si>
  <si>
    <t>3116160120160942</t>
  </si>
  <si>
    <t>☞ 턴버클</t>
  </si>
  <si>
    <t>3116289320163621</t>
  </si>
  <si>
    <t>3116289320163642</t>
  </si>
  <si>
    <t>☞ 육송(외송) - 각재, 판재</t>
  </si>
  <si>
    <t>3010369820141038</t>
  </si>
  <si>
    <t>☞ 유류</t>
  </si>
  <si>
    <t>1510150520282163</t>
  </si>
  <si>
    <t>☞ 가스류</t>
  </si>
  <si>
    <t>1214190420204087</t>
  </si>
  <si>
    <t>1511151020204251</t>
  </si>
  <si>
    <t>☞ 공공요금</t>
  </si>
  <si>
    <t>E001010102000013</t>
  </si>
  <si>
    <t>E001010102000014</t>
  </si>
  <si>
    <t>☞ 도착도</t>
  </si>
  <si>
    <t>3010990220142872</t>
  </si>
  <si>
    <t>☞ 무수축, 단열</t>
  </si>
  <si>
    <t>3011150420144828</t>
  </si>
  <si>
    <t>☞ (관급)</t>
  </si>
  <si>
    <t>3011150520143994</t>
  </si>
  <si>
    <t>3011150520144011</t>
  </si>
  <si>
    <t>☞ 컨테이너 - 사무실</t>
  </si>
  <si>
    <t>3023169920139636</t>
  </si>
  <si>
    <t>유로폼</t>
  </si>
  <si>
    <t>3019999420140323</t>
  </si>
  <si>
    <t>☞ 굴착기(무한궤도)</t>
  </si>
  <si>
    <t>0000020100200000</t>
  </si>
  <si>
    <t>0000020100700000</t>
  </si>
  <si>
    <t>☞ 진동롤러(핸드가이드식)</t>
  </si>
  <si>
    <t>0000130500070000</t>
  </si>
  <si>
    <t>☞ 크레인(타이어)</t>
  </si>
  <si>
    <t>0000210400100000</t>
  </si>
  <si>
    <t>0000210400500000</t>
  </si>
  <si>
    <t>☞ 트럭탑재형 크레인</t>
  </si>
  <si>
    <t>0000210500100000</t>
  </si>
  <si>
    <t>☞ 고소작업차</t>
  </si>
  <si>
    <t>0000210600050000</t>
  </si>
  <si>
    <t>☞ 트럭 트랙터 및 평판트레일러</t>
  </si>
  <si>
    <t>0000270200200000</t>
  </si>
  <si>
    <t>☞ 콘크리트 펌프차</t>
  </si>
  <si>
    <t>0000450400320000</t>
  </si>
  <si>
    <t>☞ 코킹</t>
  </si>
  <si>
    <t>3121170420158036</t>
  </si>
  <si>
    <t>☞ 철재일반도아</t>
  </si>
  <si>
    <t>3017150523699050</t>
  </si>
  <si>
    <t>☞ 플라스틱창호</t>
  </si>
  <si>
    <t>3017169510001001</t>
  </si>
  <si>
    <t>3017169510001004</t>
  </si>
  <si>
    <t>☞ 각종셔터 및 셔터박스</t>
  </si>
  <si>
    <t>3015180120198121</t>
  </si>
  <si>
    <t>3015180120198122</t>
  </si>
  <si>
    <t>☞ 도어핸들</t>
  </si>
  <si>
    <t>3116280122127695</t>
  </si>
  <si>
    <t>☞ 도어클로우저</t>
  </si>
  <si>
    <t>3017151420138271</t>
  </si>
  <si>
    <t>☞ 피벗 힌지</t>
  </si>
  <si>
    <t>3116240320159950</t>
  </si>
  <si>
    <t>☞ 복층(일반)</t>
  </si>
  <si>
    <t>3017179720148728</t>
  </si>
  <si>
    <t>☞ AL시트패널</t>
  </si>
  <si>
    <t>3015180221875110</t>
  </si>
  <si>
    <t>☞ 방청도료(광명단)</t>
  </si>
  <si>
    <t>3121159322073063</t>
  </si>
  <si>
    <t>☞ 유성도료(조합)</t>
  </si>
  <si>
    <t>3121159722073055</t>
  </si>
  <si>
    <t>☞ 시너</t>
  </si>
  <si>
    <t>3121180321870999</t>
  </si>
  <si>
    <t>작업부산물</t>
  </si>
  <si>
    <t>1119160220292341</t>
  </si>
  <si>
    <t>1119160220292342</t>
  </si>
  <si>
    <t>부대시설</t>
  </si>
  <si>
    <t>4710153520103703</t>
  </si>
  <si>
    <t>기타자재</t>
  </si>
  <si>
    <t>1311120120278672</t>
  </si>
  <si>
    <t>3016160420165002</t>
  </si>
  <si>
    <t>3016160420165003</t>
  </si>
  <si>
    <t>3016160420165004</t>
  </si>
  <si>
    <t>3016160420165005</t>
  </si>
  <si>
    <t>3016160420165006</t>
  </si>
  <si>
    <t>3016160420165007</t>
  </si>
  <si>
    <t>3016160420165008</t>
  </si>
  <si>
    <t>3016160420165009</t>
  </si>
  <si>
    <t>3016160420165010</t>
  </si>
  <si>
    <t>3016160420165011</t>
  </si>
  <si>
    <t>3016160420165012</t>
  </si>
  <si>
    <t>3016160420165013</t>
  </si>
  <si>
    <t>3016160420165014</t>
  </si>
  <si>
    <t>3016160420165015</t>
  </si>
  <si>
    <t>3016160420165016</t>
  </si>
  <si>
    <t>시중노임</t>
  </si>
  <si>
    <t>L001010101000002</t>
  </si>
  <si>
    <t>L001010101000003</t>
  </si>
  <si>
    <t>L001010101000006</t>
  </si>
  <si>
    <t>L001010101000007</t>
  </si>
  <si>
    <t>L001010101000008</t>
  </si>
  <si>
    <t>L001010101000009</t>
  </si>
  <si>
    <t>L001010101000011</t>
  </si>
  <si>
    <t>L001010101000012</t>
  </si>
  <si>
    <t>L001010101000013</t>
  </si>
  <si>
    <t>L001010101000023</t>
  </si>
  <si>
    <t>L001010101000024</t>
  </si>
  <si>
    <t>L001010101000025</t>
  </si>
  <si>
    <t>L001010101000027</t>
  </si>
  <si>
    <t>L001010101000029</t>
  </si>
  <si>
    <t>L001010101000030</t>
  </si>
  <si>
    <t>L001010101000048</t>
  </si>
  <si>
    <t>L001010101000049</t>
  </si>
  <si>
    <t>L001010101000050</t>
  </si>
  <si>
    <t>L001010101000069</t>
  </si>
  <si>
    <t>L001010101000070</t>
  </si>
  <si>
    <t>L001010101000071</t>
  </si>
  <si>
    <t>L001010501000117</t>
  </si>
  <si>
    <t>공 사 원 가 계 산 서</t>
  </si>
  <si>
    <t>비        목</t>
  </si>
  <si>
    <t>금      액</t>
  </si>
  <si>
    <t>구        성        비</t>
  </si>
  <si>
    <t>순   공   사   원   가</t>
  </si>
  <si>
    <t>재   료   비</t>
  </si>
  <si>
    <t>노   무   비</t>
  </si>
  <si>
    <t>경        비</t>
  </si>
  <si>
    <t>A1</t>
  </si>
  <si>
    <t>직  접  재  료  비</t>
  </si>
  <si>
    <t>A2</t>
  </si>
  <si>
    <t>간  접  재  료  비</t>
  </si>
  <si>
    <t>A3</t>
  </si>
  <si>
    <t>작업설, 부산물(△)</t>
  </si>
  <si>
    <t>AS</t>
  </si>
  <si>
    <t>[ 소          계 ]</t>
  </si>
  <si>
    <t>B1</t>
  </si>
  <si>
    <t>직  접  노  무  비</t>
  </si>
  <si>
    <t>B2</t>
  </si>
  <si>
    <t>간  접  노  무  비</t>
  </si>
  <si>
    <t>직접노무비 * 17.5%</t>
  </si>
  <si>
    <t>BS</t>
  </si>
  <si>
    <t>C2</t>
  </si>
  <si>
    <t>경              비</t>
  </si>
  <si>
    <t>C4</t>
  </si>
  <si>
    <t>산  재  보  험  료</t>
  </si>
  <si>
    <t>노무비 * 3.56%</t>
  </si>
  <si>
    <t>C5</t>
  </si>
  <si>
    <t>고  용  보  험  료</t>
  </si>
  <si>
    <t>노무비 * 1.01%</t>
  </si>
  <si>
    <t>C6</t>
  </si>
  <si>
    <t>국민  건강  보험료</t>
  </si>
  <si>
    <t>직접노무비 * 3.595%</t>
  </si>
  <si>
    <t>C7</t>
  </si>
  <si>
    <t>국민  연금  보험료</t>
  </si>
  <si>
    <t>직접노무비 * 4.75%</t>
  </si>
  <si>
    <t>C8</t>
  </si>
  <si>
    <t>퇴직  공제  부금비</t>
  </si>
  <si>
    <t>직접노무비 * 2.3%</t>
  </si>
  <si>
    <t>CA</t>
  </si>
  <si>
    <t>산업안전보건관리비</t>
  </si>
  <si>
    <t>(재료비+직노+관급자재비) * 3.11%</t>
  </si>
  <si>
    <t>CB</t>
  </si>
  <si>
    <t>노인장기요양보험료</t>
  </si>
  <si>
    <t>건강보험료 * 13.14%</t>
  </si>
  <si>
    <t>CG</t>
  </si>
  <si>
    <t>기   타    경   비</t>
  </si>
  <si>
    <t>(재료비+노무비) * 5%</t>
  </si>
  <si>
    <t>CH</t>
  </si>
  <si>
    <t>환  경  보  전  비</t>
  </si>
  <si>
    <t>(재료비+직노+경비) * 0.5%</t>
  </si>
  <si>
    <t>CK</t>
  </si>
  <si>
    <t>하도급지급보증수수료</t>
  </si>
  <si>
    <t>(재료비+직노+경비) * 0.081%</t>
  </si>
  <si>
    <t>최저가대상공사</t>
  </si>
  <si>
    <t>CL</t>
  </si>
  <si>
    <t>건설기계대여금지급보증서발급수수료</t>
  </si>
  <si>
    <t>(재료비+직노+경비) * 0.07%</t>
  </si>
  <si>
    <t>CM</t>
  </si>
  <si>
    <t>석  면  분  담  금</t>
  </si>
  <si>
    <t>노무비 * 0.006%</t>
  </si>
  <si>
    <t>CN</t>
  </si>
  <si>
    <t>임 금 채 권 부 담 금</t>
  </si>
  <si>
    <t>노무비 * 0.09%</t>
  </si>
  <si>
    <t>CS</t>
  </si>
  <si>
    <t>S1</t>
  </si>
  <si>
    <t>계</t>
  </si>
  <si>
    <t>D1</t>
  </si>
  <si>
    <t>일  반  관  리  비</t>
  </si>
  <si>
    <t>계 * 8%</t>
  </si>
  <si>
    <t>D2</t>
  </si>
  <si>
    <t>이              윤</t>
  </si>
  <si>
    <t>(노무비+경비+일반관리비) * 15%</t>
  </si>
  <si>
    <t>D9</t>
  </si>
  <si>
    <t>공   급    가   액</t>
  </si>
  <si>
    <t>DB</t>
  </si>
  <si>
    <t>부  가  가  치  세</t>
  </si>
  <si>
    <t>공급가액 * 10%</t>
  </si>
  <si>
    <t>DH</t>
  </si>
  <si>
    <t>도      급      액</t>
  </si>
  <si>
    <t>DJ</t>
  </si>
  <si>
    <t>관 급 자 재 비</t>
  </si>
  <si>
    <t>S2</t>
  </si>
  <si>
    <t>총   공   사    비</t>
  </si>
  <si>
    <t>이 Sheet는 수정하지 마십시요</t>
  </si>
  <si>
    <t>공사구분</t>
  </si>
  <si>
    <t>타이틀</t>
  </si>
  <si>
    <t>확정내역</t>
  </si>
  <si>
    <t>원내역</t>
  </si>
  <si>
    <t>자재단가적용</t>
  </si>
  <si>
    <t>경비단가적용</t>
  </si>
  <si>
    <t>품목코드형식</t>
  </si>
  <si>
    <t>XXXX-XXXXXXXXXXXXX</t>
  </si>
  <si>
    <t>내역금액소수점처리</t>
  </si>
  <si>
    <t>C</t>
  </si>
  <si>
    <t>일위대가내역소수점처리</t>
  </si>
  <si>
    <t>단가명</t>
  </si>
  <si>
    <t>TTTTT</t>
  </si>
  <si>
    <t>환율</t>
  </si>
  <si>
    <t>시간당작업량</t>
  </si>
  <si>
    <t>R</t>
  </si>
  <si>
    <t>1회 사이클시간</t>
  </si>
  <si>
    <t>시간당 작업사이클</t>
  </si>
  <si>
    <t>일반변수</t>
  </si>
  <si>
    <t>시간당 노임산출 계수</t>
  </si>
  <si>
    <t>1/8*16/12*25/20</t>
  </si>
  <si>
    <t>재료비 할증 계수</t>
  </si>
  <si>
    <t>노무비 할증 계수</t>
  </si>
  <si>
    <t>경비 할증 계수</t>
  </si>
  <si>
    <t>내역,일위대가 품명,규격,단위 따로적용</t>
  </si>
  <si>
    <t>내역단가 소수점처리</t>
  </si>
  <si>
    <t>단가 순서</t>
  </si>
  <si>
    <t>코드</t>
  </si>
  <si>
    <t>공종구분명</t>
  </si>
  <si>
    <t>원가비목코드</t>
  </si>
  <si>
    <t>작 업 부 산 물</t>
  </si>
  <si>
    <t>운    반    비</t>
  </si>
  <si>
    <t>C1</t>
  </si>
  <si>
    <t>사 급 자 재 비</t>
  </si>
  <si>
    <t>D3</t>
  </si>
  <si>
    <t>외    자    재</t>
  </si>
  <si>
    <t>폐기물처리비</t>
  </si>
  <si>
    <t>폐</t>
  </si>
  <si>
    <t>...</t>
  </si>
  <si>
    <t>품질관리비</t>
    <phoneticPr fontId="1" type="noConversion"/>
  </si>
  <si>
    <t>관 급 자 재 비(도급자)</t>
    <phoneticPr fontId="1" type="noConversion"/>
  </si>
  <si>
    <t>관 급 자 재 비(관급자)</t>
    <phoneticPr fontId="1" type="noConversion"/>
  </si>
  <si>
    <t>바닥 포장제외</t>
    <phoneticPr fontId="1" type="noConversion"/>
  </si>
  <si>
    <t>합계</t>
    <phoneticPr fontId="1" type="noConversion"/>
  </si>
  <si>
    <t>전기</t>
    <phoneticPr fontId="1" type="noConversion"/>
  </si>
  <si>
    <t>건축</t>
    <phoneticPr fontId="1" type="noConversion"/>
  </si>
  <si>
    <t>계</t>
    <phoneticPr fontId="1" type="noConversion"/>
  </si>
  <si>
    <t>수수료</t>
    <phoneticPr fontId="1" type="noConversion"/>
  </si>
  <si>
    <t>관급</t>
    <phoneticPr fontId="1" type="noConversion"/>
  </si>
  <si>
    <t>도급공사비</t>
    <phoneticPr fontId="1" type="noConversion"/>
  </si>
  <si>
    <t>공사비</t>
    <phoneticPr fontId="1" type="noConversion"/>
  </si>
  <si>
    <t>금액 : 육억이천삼백일만사천원(￦623,014,000)</t>
    <phoneticPr fontId="1" type="noConversion"/>
  </si>
  <si>
    <t>공사명 : 2026년고성능임업기계장비 장비고 신축공사(건축)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</si>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</sst>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1" formatCode="_-* #,##0_-;\-* #,##0_-;_-* &quot;-&quot;_-;_-@_-"/>
    <numFmt numFmtId="176" formatCode="#,###"/>
    <numFmt numFmtId="177" formatCode="#,##0.00#"/>
    <numFmt numFmtId="178" formatCode="#,##0.0"/>
    <numFmt numFmtId="179" formatCode="#,##0.00#;\-#,##0.00#;#"/>
    <numFmt numFmtId="180" formatCode="#,##0.######;\-#,##0.######;#"/>
    <numFmt numFmtId="181" formatCode="#,##0;\-#,##0;#"/>
  </numFmts>
  <fonts count="6" x14ac:knownFonts="1">
    <font>
      <sz val="11"/>
      <color theme="1"/>
      <name val="굴림"/>
      <family val="2"/>
      <charset val="129"/>
    </font>
    <font>
      <sz val="8"/>
      <name val="굴림"/>
      <family val="2"/>
      <charset val="129"/>
    </font>
    <font>
      <b/>
      <u/>
      <sz val="16"/>
      <color theme="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theme="1"/>
      <name val="굴림"/>
      <family val="2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1" xfId="0" quotePrefix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0" fillId="0" borderId="0" xfId="0" quotePrefix="1">
      <alignment vertical="center"/>
    </xf>
    <xf numFmtId="0" fontId="4" fillId="0" borderId="4" xfId="0" quotePrefix="1" applyFon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vertical="center"/>
    </xf>
    <xf numFmtId="0" fontId="4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176" fontId="3" fillId="0" borderId="4" xfId="0" applyNumberFormat="1" applyFont="1" applyBorder="1" applyAlignment="1">
      <alignment vertical="center" wrapText="1"/>
    </xf>
    <xf numFmtId="0" fontId="0" fillId="0" borderId="4" xfId="0" quotePrefix="1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0" fillId="0" borderId="2" xfId="0" quotePrefix="1" applyFont="1" applyBorder="1" applyAlignment="1">
      <alignment vertical="center"/>
    </xf>
    <xf numFmtId="0" fontId="0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quotePrefix="1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177" fontId="3" fillId="0" borderId="6" xfId="0" applyNumberFormat="1" applyFont="1" applyBorder="1">
      <alignment vertical="center"/>
    </xf>
    <xf numFmtId="177" fontId="3" fillId="0" borderId="8" xfId="0" applyNumberFormat="1" applyFont="1" applyBorder="1" applyAlignment="1">
      <alignment vertical="center" wrapText="1"/>
    </xf>
    <xf numFmtId="178" fontId="3" fillId="0" borderId="4" xfId="0" applyNumberFormat="1" applyFont="1" applyBorder="1" applyAlignment="1">
      <alignment vertical="center" wrapText="1"/>
    </xf>
    <xf numFmtId="178" fontId="3" fillId="0" borderId="6" xfId="0" applyNumberFormat="1" applyFont="1" applyBorder="1">
      <alignment vertical="center"/>
    </xf>
    <xf numFmtId="178" fontId="3" fillId="0" borderId="8" xfId="0" applyNumberFormat="1" applyFont="1" applyBorder="1" applyAlignment="1">
      <alignment vertical="center" wrapText="1"/>
    </xf>
    <xf numFmtId="179" fontId="0" fillId="0" borderId="4" xfId="0" quotePrefix="1" applyNumberFormat="1" applyFont="1" applyBorder="1" applyAlignment="1">
      <alignment vertical="center" wrapText="1"/>
    </xf>
    <xf numFmtId="179" fontId="3" fillId="0" borderId="4" xfId="0" applyNumberFormat="1" applyFont="1" applyBorder="1" applyAlignment="1">
      <alignment vertical="center" wrapText="1"/>
    </xf>
    <xf numFmtId="179" fontId="0" fillId="0" borderId="0" xfId="0" applyNumberFormat="1" applyAlignment="1">
      <alignment vertical="center"/>
    </xf>
    <xf numFmtId="0" fontId="3" fillId="0" borderId="9" xfId="0" quotePrefix="1" applyFont="1" applyBorder="1" applyAlignment="1">
      <alignment vertical="center" wrapText="1"/>
    </xf>
    <xf numFmtId="180" fontId="3" fillId="0" borderId="9" xfId="0" applyNumberFormat="1" applyFont="1" applyBorder="1" applyAlignment="1">
      <alignment vertical="center" wrapText="1"/>
    </xf>
    <xf numFmtId="181" fontId="3" fillId="0" borderId="9" xfId="0" applyNumberFormat="1" applyFont="1" applyBorder="1" applyAlignment="1">
      <alignment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176" fontId="3" fillId="0" borderId="9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41" fontId="0" fillId="0" borderId="0" xfId="0" applyNumberFormat="1">
      <alignment vertical="center"/>
    </xf>
    <xf numFmtId="9" fontId="0" fillId="0" borderId="0" xfId="0" applyNumberFormat="1">
      <alignment vertical="center"/>
    </xf>
    <xf numFmtId="41" fontId="0" fillId="0" borderId="9" xfId="1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quotePrefix="1" applyFont="1" applyAlignment="1">
      <alignment vertical="center"/>
    </xf>
    <xf numFmtId="0" fontId="0" fillId="0" borderId="0" xfId="0" applyFont="1" applyAlignment="1">
      <alignment horizontal="right" vertical="center"/>
    </xf>
    <xf numFmtId="0" fontId="0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distributed" vertical="center" wrapText="1"/>
    </xf>
    <xf numFmtId="0" fontId="3" fillId="0" borderId="9" xfId="0" quotePrefix="1" applyFont="1" applyBorder="1" applyAlignment="1">
      <alignment horizontal="distributed" vertical="center" wrapText="1"/>
    </xf>
    <xf numFmtId="0" fontId="4" fillId="0" borderId="4" xfId="0" quotePrefix="1" applyFont="1" applyBorder="1" applyAlignment="1">
      <alignment horizontal="center" vertical="center"/>
    </xf>
    <xf numFmtId="0" fontId="4" fillId="0" borderId="4" xfId="0" quotePrefix="1" applyFont="1" applyBorder="1" applyAlignment="1">
      <alignment horizontal="center" vertical="center" wrapText="1"/>
    </xf>
    <xf numFmtId="0" fontId="0" fillId="0" borderId="0" xfId="0" quotePrefix="1">
      <alignment vertical="center"/>
    </xf>
    <xf numFmtId="0" fontId="2" fillId="0" borderId="0" xfId="0" quotePrefix="1" applyFont="1" applyAlignment="1">
      <alignment horizontal="center" vertical="center"/>
    </xf>
    <xf numFmtId="0" fontId="0" fillId="0" borderId="9" xfId="0" quotePrefix="1" applyFont="1" applyBorder="1" applyAlignment="1">
      <alignment vertical="center" wrapText="1"/>
    </xf>
    <xf numFmtId="180" fontId="0" fillId="0" borderId="9" xfId="0" quotePrefix="1" applyNumberFormat="1" applyFont="1" applyBorder="1" applyAlignment="1">
      <alignment vertical="center" wrapText="1"/>
    </xf>
    <xf numFmtId="181" fontId="0" fillId="0" borderId="9" xfId="0" quotePrefix="1" applyNumberFormat="1" applyFont="1" applyBorder="1" applyAlignment="1">
      <alignment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&#48264;/&#46020;&#47732;&#51089;&#50629;/2026/02%20&#50868;&#48393;&#44256;&#49457;&#45733;&#51076;&#50629;&#44592;&#44228;/&#45236;&#50669;&#49436;/0827/&#44148;&#52629;/&#44148;&#52629;&#45236;&#50669;&#49436;(&#53664;&#47785;&#54252;&#54632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3&#48264;/&#46020;&#47732;&#51089;&#50629;/2026/02%20&#50868;&#48393;&#44256;&#49457;&#45733;&#51076;&#50629;&#44592;&#44228;/&#45236;&#50669;&#49436;/0820/1.&#44148;&#52629;/1.&#51204;&#44592;/2.&#45236;&#50669;&#49436;/(26.07.27)%20&#45236;&#50669;&#49436;-2026%20&#44256;&#49457;&#45733;&#51076;&#50629;&#44592;&#44228;&#51109;&#48708;%20&#51109;&#48708;&#44256;%20&#49888;&#52629;&#44277;&#49324;%2080(&#51204;&#44592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원가계산서"/>
      <sheetName val="공종별집계표"/>
      <sheetName val="공종별내역서"/>
      <sheetName val="일위대가목록"/>
      <sheetName val="일위대가"/>
      <sheetName val="단가대비표"/>
      <sheetName val="자재소요량집계표"/>
      <sheetName val=" 공사설정 "/>
      <sheetName val="Sheet1"/>
    </sheetNames>
    <sheetDataSet>
      <sheetData sheetId="0"/>
      <sheetData sheetId="1">
        <row r="19">
          <cell r="L19">
            <v>134213337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공사내역서표지"/>
      <sheetName val="설계서갑지"/>
      <sheetName val="원가"/>
      <sheetName val="재해예방"/>
      <sheetName val="한전"/>
      <sheetName val="전기자동차"/>
      <sheetName val="태양광"/>
      <sheetName val="고자재"/>
      <sheetName val="관급(분전반)"/>
      <sheetName val="관급(조명기구)"/>
      <sheetName val="공종별집계표"/>
      <sheetName val="공종별내역서"/>
      <sheetName val="일위대가목록"/>
      <sheetName val="일위대가"/>
      <sheetName val="단가산출목록"/>
      <sheetName val="단가산출서"/>
      <sheetName val="단가대비표"/>
      <sheetName val="공량산출근거서"/>
      <sheetName val="공량설정"/>
      <sheetName val="공량산출근거서_일위대가"/>
      <sheetName val="공량설정_일위대가"/>
      <sheetName val=" 공사설정 "/>
      <sheetName val="Sheet1"/>
      <sheetName val="Sheet2"/>
    </sheetNames>
    <sheetDataSet>
      <sheetData sheetId="0" refreshError="1"/>
      <sheetData sheetId="1" refreshError="1"/>
      <sheetData sheetId="2">
        <row r="31">
          <cell r="D31">
            <v>23635000</v>
          </cell>
        </row>
        <row r="34">
          <cell r="D34">
            <v>11540000</v>
          </cell>
        </row>
        <row r="38">
          <cell r="D38">
            <v>1107000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B19" sqref="B19"/>
    </sheetView>
  </sheetViews>
  <sheetFormatPr defaultRowHeight="13.5" x14ac:dyDescent="0.15"/>
  <cols>
    <col min="2" max="3" width="14.125" bestFit="1" customWidth="1"/>
    <col min="4" max="4" width="11.875" bestFit="1" customWidth="1"/>
    <col min="5" max="5" width="14.125" bestFit="1" customWidth="1"/>
  </cols>
  <sheetData>
    <row r="1" spans="1:5" ht="63.75" customHeight="1" x14ac:dyDescent="0.15">
      <c r="B1" s="45" t="s">
        <v>1539</v>
      </c>
      <c r="C1" s="45"/>
      <c r="D1" s="45"/>
    </row>
    <row r="2" spans="1:5" ht="28.5" customHeight="1" x14ac:dyDescent="0.15">
      <c r="A2" s="44"/>
      <c r="B2" s="43" t="s">
        <v>1538</v>
      </c>
      <c r="C2" s="43" t="s">
        <v>1537</v>
      </c>
      <c r="D2" s="43" t="s">
        <v>1536</v>
      </c>
      <c r="E2" s="43" t="s">
        <v>1535</v>
      </c>
    </row>
    <row r="3" spans="1:5" ht="30" customHeight="1" x14ac:dyDescent="0.15">
      <c r="A3" s="43" t="s">
        <v>1534</v>
      </c>
      <c r="B3" s="42">
        <f>원가계산서!E32</f>
        <v>488801000</v>
      </c>
      <c r="C3" s="42">
        <f>[1]공종별집계표!L19-337</f>
        <v>134213000</v>
      </c>
      <c r="D3" s="42"/>
      <c r="E3" s="42">
        <f>B3+C3+D3</f>
        <v>623014000</v>
      </c>
    </row>
    <row r="4" spans="1:5" ht="30" customHeight="1" x14ac:dyDescent="0.15">
      <c r="A4" s="43" t="s">
        <v>1533</v>
      </c>
      <c r="B4" s="42">
        <v>21843000</v>
      </c>
      <c r="C4" s="42">
        <f>[2]원가!$D$34</f>
        <v>11540000</v>
      </c>
      <c r="D4" s="42">
        <f>[2]원가!$D$38</f>
        <v>1107000</v>
      </c>
      <c r="E4" s="42">
        <f>B4+C4+D4</f>
        <v>34490000</v>
      </c>
    </row>
    <row r="5" spans="1:5" ht="30" customHeight="1" x14ac:dyDescent="0.15">
      <c r="A5" s="43" t="s">
        <v>1532</v>
      </c>
      <c r="B5" s="42">
        <f>B3+B4</f>
        <v>510644000</v>
      </c>
      <c r="C5" s="42">
        <f>C3+C4</f>
        <v>145753000</v>
      </c>
      <c r="D5" s="42">
        <f>D3+D4</f>
        <v>1107000</v>
      </c>
      <c r="E5" s="42">
        <f>E3+E4</f>
        <v>657504000</v>
      </c>
    </row>
    <row r="7" spans="1:5" ht="24" customHeight="1" x14ac:dyDescent="0.15">
      <c r="A7" s="41">
        <v>0.9</v>
      </c>
      <c r="B7" s="40">
        <f>B5*90%</f>
        <v>459579600</v>
      </c>
      <c r="C7" s="40">
        <f>C5</f>
        <v>145753000</v>
      </c>
      <c r="D7" s="40">
        <f>D5</f>
        <v>1107000</v>
      </c>
      <c r="E7" s="40">
        <f>B7+C7+D7</f>
        <v>606439600</v>
      </c>
    </row>
    <row r="10" spans="1:5" x14ac:dyDescent="0.15">
      <c r="A10" s="39" t="s">
        <v>1531</v>
      </c>
    </row>
  </sheetData>
  <mergeCells count="1">
    <mergeCell ref="B1: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B17" workbookViewId="0">
      <selection activeCell="E35" sqref="E35"/>
    </sheetView>
  </sheetViews>
  <sheetFormatPr defaultRowHeight="13.5" x14ac:dyDescent="0.15"/>
  <cols>
    <col min="1" max="1" width="0" hidden="1" customWidth="1"/>
    <col min="2" max="3" width="4.625" customWidth="1"/>
    <col min="4" max="4" width="35.625" customWidth="1"/>
    <col min="5" max="5" width="25.625" customWidth="1"/>
    <col min="6" max="6" width="60.625" customWidth="1"/>
    <col min="7" max="7" width="30.625" customWidth="1"/>
  </cols>
  <sheetData>
    <row r="1" spans="1:7" ht="24" customHeight="1" x14ac:dyDescent="0.15">
      <c r="B1" s="46" t="s">
        <v>1404</v>
      </c>
      <c r="C1" s="46"/>
      <c r="D1" s="46"/>
      <c r="E1" s="46"/>
      <c r="F1" s="46"/>
      <c r="G1" s="46"/>
    </row>
    <row r="2" spans="1:7" ht="21.95" customHeight="1" x14ac:dyDescent="0.15">
      <c r="B2" s="47" t="s">
        <v>1541</v>
      </c>
      <c r="C2" s="47"/>
      <c r="D2" s="47"/>
      <c r="E2" s="47"/>
      <c r="F2" s="48" t="s">
        <v>1540</v>
      </c>
      <c r="G2" s="48"/>
    </row>
    <row r="3" spans="1:7" ht="21.95" customHeight="1" x14ac:dyDescent="0.15">
      <c r="B3" s="49" t="s">
        <v>1405</v>
      </c>
      <c r="C3" s="50"/>
      <c r="D3" s="50"/>
      <c r="E3" s="36" t="s">
        <v>1406</v>
      </c>
      <c r="F3" s="36" t="s">
        <v>1407</v>
      </c>
      <c r="G3" s="36" t="s">
        <v>516</v>
      </c>
    </row>
    <row r="4" spans="1:7" ht="21.95" customHeight="1" x14ac:dyDescent="0.15">
      <c r="A4" s="1" t="s">
        <v>1412</v>
      </c>
      <c r="B4" s="51" t="s">
        <v>1408</v>
      </c>
      <c r="C4" s="51" t="s">
        <v>1409</v>
      </c>
      <c r="D4" s="36" t="s">
        <v>1413</v>
      </c>
      <c r="E4" s="16">
        <f>TRUNC(공종별집계표!F5, 0)</f>
        <v>174904660</v>
      </c>
      <c r="F4" s="14" t="s">
        <v>52</v>
      </c>
      <c r="G4" s="14" t="s">
        <v>52</v>
      </c>
    </row>
    <row r="5" spans="1:7" ht="21.95" customHeight="1" x14ac:dyDescent="0.15">
      <c r="A5" s="1" t="s">
        <v>1414</v>
      </c>
      <c r="B5" s="51"/>
      <c r="C5" s="51"/>
      <c r="D5" s="36" t="s">
        <v>1415</v>
      </c>
      <c r="E5" s="16">
        <v>0</v>
      </c>
      <c r="F5" s="14" t="s">
        <v>52</v>
      </c>
      <c r="G5" s="14" t="s">
        <v>52</v>
      </c>
    </row>
    <row r="6" spans="1:7" ht="21.95" customHeight="1" x14ac:dyDescent="0.15">
      <c r="A6" s="1" t="s">
        <v>1416</v>
      </c>
      <c r="B6" s="51"/>
      <c r="C6" s="51"/>
      <c r="D6" s="36" t="s">
        <v>1417</v>
      </c>
      <c r="E6" s="16">
        <v>0</v>
      </c>
      <c r="F6" s="14" t="s">
        <v>52</v>
      </c>
      <c r="G6" s="14" t="s">
        <v>52</v>
      </c>
    </row>
    <row r="7" spans="1:7" ht="21.95" customHeight="1" x14ac:dyDescent="0.15">
      <c r="A7" s="1" t="s">
        <v>1418</v>
      </c>
      <c r="B7" s="51"/>
      <c r="C7" s="51"/>
      <c r="D7" s="36" t="s">
        <v>1419</v>
      </c>
      <c r="E7" s="16">
        <f>TRUNC(E4+E5-E6, 0)</f>
        <v>174904660</v>
      </c>
      <c r="F7" s="14" t="s">
        <v>52</v>
      </c>
      <c r="G7" s="14" t="s">
        <v>52</v>
      </c>
    </row>
    <row r="8" spans="1:7" ht="21.95" customHeight="1" x14ac:dyDescent="0.15">
      <c r="A8" s="1" t="s">
        <v>1420</v>
      </c>
      <c r="B8" s="51"/>
      <c r="C8" s="51" t="s">
        <v>1410</v>
      </c>
      <c r="D8" s="36" t="s">
        <v>1421</v>
      </c>
      <c r="E8" s="16">
        <f>TRUNC(공종별집계표!H5, 0)</f>
        <v>111463710</v>
      </c>
      <c r="F8" s="14" t="s">
        <v>52</v>
      </c>
      <c r="G8" s="14" t="s">
        <v>52</v>
      </c>
    </row>
    <row r="9" spans="1:7" ht="21.95" customHeight="1" x14ac:dyDescent="0.15">
      <c r="A9" s="1" t="s">
        <v>1422</v>
      </c>
      <c r="B9" s="51"/>
      <c r="C9" s="51"/>
      <c r="D9" s="36" t="s">
        <v>1423</v>
      </c>
      <c r="E9" s="16">
        <f>TRUNC(E8*0.175, 0)</f>
        <v>19506149</v>
      </c>
      <c r="F9" s="14" t="s">
        <v>1424</v>
      </c>
      <c r="G9" s="14" t="s">
        <v>52</v>
      </c>
    </row>
    <row r="10" spans="1:7" ht="21.95" customHeight="1" x14ac:dyDescent="0.15">
      <c r="A10" s="1" t="s">
        <v>1425</v>
      </c>
      <c r="B10" s="51"/>
      <c r="C10" s="51"/>
      <c r="D10" s="36" t="s">
        <v>1419</v>
      </c>
      <c r="E10" s="16">
        <f>TRUNC(E8+E9, 0)</f>
        <v>130969859</v>
      </c>
      <c r="F10" s="14" t="s">
        <v>52</v>
      </c>
      <c r="G10" s="14" t="s">
        <v>52</v>
      </c>
    </row>
    <row r="11" spans="1:7" ht="21.95" customHeight="1" x14ac:dyDescent="0.15">
      <c r="A11" s="1" t="s">
        <v>1426</v>
      </c>
      <c r="B11" s="51"/>
      <c r="C11" s="51" t="s">
        <v>1411</v>
      </c>
      <c r="D11" s="36" t="s">
        <v>1427</v>
      </c>
      <c r="E11" s="16">
        <f>TRUNC(공종별집계표!J5, 0)</f>
        <v>25393437</v>
      </c>
      <c r="F11" s="14" t="s">
        <v>52</v>
      </c>
      <c r="G11" s="14" t="s">
        <v>52</v>
      </c>
    </row>
    <row r="12" spans="1:7" ht="21.95" customHeight="1" x14ac:dyDescent="0.15">
      <c r="A12" s="1" t="s">
        <v>1428</v>
      </c>
      <c r="B12" s="51"/>
      <c r="C12" s="51"/>
      <c r="D12" s="36" t="s">
        <v>1429</v>
      </c>
      <c r="E12" s="16">
        <f>TRUNC(E10*0.0356, 0)</f>
        <v>4662526</v>
      </c>
      <c r="F12" s="14" t="s">
        <v>1430</v>
      </c>
      <c r="G12" s="14" t="s">
        <v>52</v>
      </c>
    </row>
    <row r="13" spans="1:7" ht="21.95" customHeight="1" x14ac:dyDescent="0.15">
      <c r="A13" s="1" t="s">
        <v>1431</v>
      </c>
      <c r="B13" s="51"/>
      <c r="C13" s="51"/>
      <c r="D13" s="36" t="s">
        <v>1432</v>
      </c>
      <c r="E13" s="16">
        <f>TRUNC(E10*0.0101, 0)</f>
        <v>1322795</v>
      </c>
      <c r="F13" s="14" t="s">
        <v>1433</v>
      </c>
      <c r="G13" s="14" t="s">
        <v>52</v>
      </c>
    </row>
    <row r="14" spans="1:7" ht="21.95" customHeight="1" x14ac:dyDescent="0.15">
      <c r="A14" s="1" t="s">
        <v>1434</v>
      </c>
      <c r="B14" s="51"/>
      <c r="C14" s="51"/>
      <c r="D14" s="36" t="s">
        <v>1435</v>
      </c>
      <c r="E14" s="16">
        <f>TRUNC(E8*0.03595, 0)</f>
        <v>4007120</v>
      </c>
      <c r="F14" s="14" t="s">
        <v>1436</v>
      </c>
      <c r="G14" s="14" t="s">
        <v>52</v>
      </c>
    </row>
    <row r="15" spans="1:7" ht="21.95" customHeight="1" x14ac:dyDescent="0.15">
      <c r="A15" s="1" t="s">
        <v>1437</v>
      </c>
      <c r="B15" s="51"/>
      <c r="C15" s="51"/>
      <c r="D15" s="36" t="s">
        <v>1438</v>
      </c>
      <c r="E15" s="16">
        <f>TRUNC(E8*0.0475, 0)</f>
        <v>5294526</v>
      </c>
      <c r="F15" s="14" t="s">
        <v>1439</v>
      </c>
      <c r="G15" s="14" t="s">
        <v>52</v>
      </c>
    </row>
    <row r="16" spans="1:7" ht="21.95" customHeight="1" x14ac:dyDescent="0.15">
      <c r="A16" s="1" t="s">
        <v>1440</v>
      </c>
      <c r="B16" s="51"/>
      <c r="C16" s="51"/>
      <c r="D16" s="36" t="s">
        <v>1441</v>
      </c>
      <c r="E16" s="16">
        <f>TRUNC(E8*0.023, 0)</f>
        <v>2563665</v>
      </c>
      <c r="F16" s="14" t="s">
        <v>1442</v>
      </c>
      <c r="G16" s="14" t="s">
        <v>52</v>
      </c>
    </row>
    <row r="17" spans="1:7" ht="21.95" customHeight="1" x14ac:dyDescent="0.15">
      <c r="A17" s="1" t="s">
        <v>1443</v>
      </c>
      <c r="B17" s="51"/>
      <c r="C17" s="51"/>
      <c r="D17" s="36" t="s">
        <v>1444</v>
      </c>
      <c r="E17" s="16">
        <f>TRUNC((E7+E8+(E33/1.1))*0.0311, 0)</f>
        <v>10855687</v>
      </c>
      <c r="F17" s="14" t="s">
        <v>1445</v>
      </c>
      <c r="G17" s="14" t="s">
        <v>52</v>
      </c>
    </row>
    <row r="18" spans="1:7" ht="21.95" customHeight="1" x14ac:dyDescent="0.15">
      <c r="A18" s="1" t="s">
        <v>1446</v>
      </c>
      <c r="B18" s="51"/>
      <c r="C18" s="51"/>
      <c r="D18" s="36" t="s">
        <v>1447</v>
      </c>
      <c r="E18" s="16">
        <f>TRUNC(E14*0.1314, 0)</f>
        <v>526535</v>
      </c>
      <c r="F18" s="14" t="s">
        <v>1448</v>
      </c>
      <c r="G18" s="14" t="s">
        <v>52</v>
      </c>
    </row>
    <row r="19" spans="1:7" ht="21.95" customHeight="1" x14ac:dyDescent="0.15">
      <c r="A19" s="1" t="s">
        <v>1449</v>
      </c>
      <c r="B19" s="51"/>
      <c r="C19" s="51"/>
      <c r="D19" s="36" t="s">
        <v>1450</v>
      </c>
      <c r="E19" s="16">
        <f>TRUNC((E7+E10)*0.05, 0)</f>
        <v>15293725</v>
      </c>
      <c r="F19" s="14" t="s">
        <v>1451</v>
      </c>
      <c r="G19" s="14" t="s">
        <v>52</v>
      </c>
    </row>
    <row r="20" spans="1:7" ht="21.95" customHeight="1" x14ac:dyDescent="0.15">
      <c r="A20" s="1" t="s">
        <v>1452</v>
      </c>
      <c r="B20" s="51"/>
      <c r="C20" s="51"/>
      <c r="D20" s="36" t="s">
        <v>1453</v>
      </c>
      <c r="E20" s="16">
        <f>TRUNC((E7+E8+E11)*0.005, 0)</f>
        <v>1558809</v>
      </c>
      <c r="F20" s="14" t="s">
        <v>1454</v>
      </c>
      <c r="G20" s="14" t="s">
        <v>52</v>
      </c>
    </row>
    <row r="21" spans="1:7" ht="21.95" customHeight="1" x14ac:dyDescent="0.15">
      <c r="A21" s="1" t="s">
        <v>1455</v>
      </c>
      <c r="B21" s="51"/>
      <c r="C21" s="51"/>
      <c r="D21" s="36" t="s">
        <v>1456</v>
      </c>
      <c r="E21" s="16">
        <f>TRUNC((E7+E8+E11)*0.00081, 0)</f>
        <v>252527</v>
      </c>
      <c r="F21" s="14" t="s">
        <v>1457</v>
      </c>
      <c r="G21" s="14" t="s">
        <v>1458</v>
      </c>
    </row>
    <row r="22" spans="1:7" ht="21.95" customHeight="1" x14ac:dyDescent="0.15">
      <c r="A22" s="1" t="s">
        <v>1459</v>
      </c>
      <c r="B22" s="51"/>
      <c r="C22" s="51"/>
      <c r="D22" s="36" t="s">
        <v>1460</v>
      </c>
      <c r="E22" s="16">
        <f>TRUNC((E7+E8+E11)*0.0007, 0)</f>
        <v>218233</v>
      </c>
      <c r="F22" s="14" t="s">
        <v>1461</v>
      </c>
      <c r="G22" s="14" t="s">
        <v>52</v>
      </c>
    </row>
    <row r="23" spans="1:7" ht="21.95" customHeight="1" x14ac:dyDescent="0.15">
      <c r="A23" s="1" t="s">
        <v>1462</v>
      </c>
      <c r="B23" s="51"/>
      <c r="C23" s="51"/>
      <c r="D23" s="36" t="s">
        <v>1463</v>
      </c>
      <c r="E23" s="16">
        <f>TRUNC(E10*0.00006, 0)</f>
        <v>7858</v>
      </c>
      <c r="F23" s="14" t="s">
        <v>1464</v>
      </c>
      <c r="G23" s="14" t="s">
        <v>52</v>
      </c>
    </row>
    <row r="24" spans="1:7" ht="21.95" customHeight="1" x14ac:dyDescent="0.15">
      <c r="A24" s="1" t="s">
        <v>1465</v>
      </c>
      <c r="B24" s="51"/>
      <c r="C24" s="51"/>
      <c r="D24" s="36" t="s">
        <v>1466</v>
      </c>
      <c r="E24" s="16">
        <f>TRUNC(E10*0.0009, 0)</f>
        <v>117872</v>
      </c>
      <c r="F24" s="14" t="s">
        <v>1467</v>
      </c>
      <c r="G24" s="14" t="s">
        <v>52</v>
      </c>
    </row>
    <row r="25" spans="1:7" ht="21.95" customHeight="1" x14ac:dyDescent="0.15">
      <c r="A25" s="9"/>
      <c r="B25" s="52"/>
      <c r="C25" s="52"/>
      <c r="D25" s="37" t="s">
        <v>1528</v>
      </c>
      <c r="E25" s="38">
        <f>공종별집계표!L17</f>
        <v>955408</v>
      </c>
      <c r="F25" s="33"/>
      <c r="G25" s="33"/>
    </row>
    <row r="26" spans="1:7" ht="21.95" customHeight="1" x14ac:dyDescent="0.15">
      <c r="A26" s="1" t="s">
        <v>1468</v>
      </c>
      <c r="B26" s="51"/>
      <c r="C26" s="51"/>
      <c r="D26" s="36" t="s">
        <v>1419</v>
      </c>
      <c r="E26" s="16">
        <f>TRUNC(E11+E12+E13+E14+E15+E16+E17+E18+E19+E20+E21+E22+E23+E24+E25, 0)</f>
        <v>73030723</v>
      </c>
      <c r="F26" s="14" t="s">
        <v>52</v>
      </c>
      <c r="G26" s="14" t="s">
        <v>52</v>
      </c>
    </row>
    <row r="27" spans="1:7" ht="21.95" customHeight="1" x14ac:dyDescent="0.15">
      <c r="A27" s="1" t="s">
        <v>1469</v>
      </c>
      <c r="B27" s="50" t="s">
        <v>1470</v>
      </c>
      <c r="C27" s="50"/>
      <c r="D27" s="50"/>
      <c r="E27" s="16">
        <f>TRUNC(E7+E10+E26, 0)</f>
        <v>378905242</v>
      </c>
      <c r="F27" s="14" t="s">
        <v>52</v>
      </c>
      <c r="G27" s="14" t="s">
        <v>52</v>
      </c>
    </row>
    <row r="28" spans="1:7" ht="21.95" customHeight="1" x14ac:dyDescent="0.15">
      <c r="A28" s="1" t="s">
        <v>1471</v>
      </c>
      <c r="B28" s="50" t="s">
        <v>1472</v>
      </c>
      <c r="C28" s="50"/>
      <c r="D28" s="50"/>
      <c r="E28" s="16">
        <f>TRUNC(E27*0.08, 0)</f>
        <v>30312419</v>
      </c>
      <c r="F28" s="14" t="s">
        <v>1473</v>
      </c>
      <c r="G28" s="14" t="s">
        <v>52</v>
      </c>
    </row>
    <row r="29" spans="1:7" ht="21.95" customHeight="1" x14ac:dyDescent="0.15">
      <c r="A29" s="1" t="s">
        <v>1474</v>
      </c>
      <c r="B29" s="50" t="s">
        <v>1475</v>
      </c>
      <c r="C29" s="50"/>
      <c r="D29" s="50"/>
      <c r="E29" s="16">
        <f>TRUNC((E10+E26+E28)*0.15, 0)</f>
        <v>35146950</v>
      </c>
      <c r="F29" s="14" t="s">
        <v>1476</v>
      </c>
      <c r="G29" s="14" t="s">
        <v>52</v>
      </c>
    </row>
    <row r="30" spans="1:7" ht="21.95" customHeight="1" x14ac:dyDescent="0.15">
      <c r="A30" s="1" t="s">
        <v>1477</v>
      </c>
      <c r="B30" s="50" t="s">
        <v>1478</v>
      </c>
      <c r="C30" s="50"/>
      <c r="D30" s="50"/>
      <c r="E30" s="16">
        <f>TRUNC(E27+E28+E29, 0)</f>
        <v>444364611</v>
      </c>
      <c r="F30" s="14" t="s">
        <v>52</v>
      </c>
      <c r="G30" s="14" t="s">
        <v>52</v>
      </c>
    </row>
    <row r="31" spans="1:7" ht="21.95" customHeight="1" x14ac:dyDescent="0.15">
      <c r="A31" s="1" t="s">
        <v>1479</v>
      </c>
      <c r="B31" s="50" t="s">
        <v>1480</v>
      </c>
      <c r="C31" s="50"/>
      <c r="D31" s="50"/>
      <c r="E31" s="16">
        <f>TRUNC(E30*0.1, 0)</f>
        <v>44436461</v>
      </c>
      <c r="F31" s="14" t="s">
        <v>1481</v>
      </c>
      <c r="G31" s="14" t="s">
        <v>52</v>
      </c>
    </row>
    <row r="32" spans="1:7" ht="21.95" customHeight="1" x14ac:dyDescent="0.15">
      <c r="A32" s="1" t="s">
        <v>1482</v>
      </c>
      <c r="B32" s="50" t="s">
        <v>1483</v>
      </c>
      <c r="C32" s="50"/>
      <c r="D32" s="50"/>
      <c r="E32" s="16">
        <f>TRUNC(E30+E31, -3)</f>
        <v>488801000</v>
      </c>
      <c r="F32" s="14" t="s">
        <v>52</v>
      </c>
      <c r="G32" s="14" t="s">
        <v>52</v>
      </c>
    </row>
    <row r="33" spans="1:7" ht="21.95" customHeight="1" x14ac:dyDescent="0.15">
      <c r="A33" s="1" t="s">
        <v>1484</v>
      </c>
      <c r="B33" s="50" t="s">
        <v>1529</v>
      </c>
      <c r="C33" s="50"/>
      <c r="D33" s="50"/>
      <c r="E33" s="16">
        <f>공종별내역서!L348-253</f>
        <v>68958000</v>
      </c>
      <c r="F33" s="14" t="s">
        <v>52</v>
      </c>
      <c r="G33" s="14" t="s">
        <v>52</v>
      </c>
    </row>
    <row r="34" spans="1:7" ht="21.95" customHeight="1" x14ac:dyDescent="0.15">
      <c r="A34" s="9"/>
      <c r="B34" s="50" t="s">
        <v>1530</v>
      </c>
      <c r="C34" s="50"/>
      <c r="D34" s="50"/>
      <c r="E34" s="38">
        <f>공종별내역서!L352-84</f>
        <v>65255000</v>
      </c>
      <c r="F34" s="33"/>
      <c r="G34" s="33"/>
    </row>
    <row r="35" spans="1:7" ht="21.95" customHeight="1" x14ac:dyDescent="0.15">
      <c r="A35" s="1" t="s">
        <v>1486</v>
      </c>
      <c r="B35" s="50" t="s">
        <v>1487</v>
      </c>
      <c r="C35" s="50"/>
      <c r="D35" s="50"/>
      <c r="E35" s="16">
        <f>TRUNC(E32+E33+E34, 0)</f>
        <v>623014000</v>
      </c>
      <c r="F35" s="14" t="s">
        <v>52</v>
      </c>
      <c r="G35" s="14" t="s">
        <v>52</v>
      </c>
    </row>
  </sheetData>
  <mergeCells count="17">
    <mergeCell ref="B33:D33"/>
    <mergeCell ref="B35:D35"/>
    <mergeCell ref="B27:D27"/>
    <mergeCell ref="B28:D28"/>
    <mergeCell ref="B29:D29"/>
    <mergeCell ref="B30:D30"/>
    <mergeCell ref="B31:D31"/>
    <mergeCell ref="B32:D32"/>
    <mergeCell ref="B34:D34"/>
    <mergeCell ref="B1:G1"/>
    <mergeCell ref="B2:E2"/>
    <mergeCell ref="F2:G2"/>
    <mergeCell ref="B3:D3"/>
    <mergeCell ref="B4:B26"/>
    <mergeCell ref="C4:C7"/>
    <mergeCell ref="C8:C10"/>
    <mergeCell ref="C11:C26"/>
  </mergeCells>
  <phoneticPr fontId="1" type="noConversion"/>
  <pageMargins left="0.78740157480314965" right="0" top="0.39370078740157483" bottom="0.19685039370078741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"/>
  <sheetViews>
    <sheetView workbookViewId="0"/>
  </sheetViews>
  <sheetFormatPr defaultRowHeight="13.5" x14ac:dyDescent="0.15"/>
  <cols>
    <col min="1" max="1" width="40.625" customWidth="1"/>
    <col min="2" max="2" width="20.625" customWidth="1"/>
    <col min="3" max="4" width="4.625" customWidth="1"/>
    <col min="5" max="12" width="13.625" customWidth="1"/>
    <col min="13" max="13" width="12.625" customWidth="1"/>
    <col min="14" max="16" width="2.625" hidden="1" customWidth="1"/>
    <col min="17" max="19" width="1.625" hidden="1" customWidth="1"/>
    <col min="20" max="20" width="18.625" hidden="1" customWidth="1"/>
  </cols>
  <sheetData>
    <row r="1" spans="1:20" ht="30" customHeight="1" x14ac:dyDescent="0.1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0" ht="30" customHeight="1" x14ac:dyDescent="0.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20" ht="30" customHeight="1" x14ac:dyDescent="0.15">
      <c r="A3" s="53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3"/>
      <c r="G3" s="53" t="s">
        <v>9</v>
      </c>
      <c r="H3" s="53"/>
      <c r="I3" s="53" t="s">
        <v>10</v>
      </c>
      <c r="J3" s="53"/>
      <c r="K3" s="53" t="s">
        <v>11</v>
      </c>
      <c r="L3" s="53"/>
      <c r="M3" s="53" t="s">
        <v>12</v>
      </c>
      <c r="N3" s="55" t="s">
        <v>13</v>
      </c>
      <c r="O3" s="55" t="s">
        <v>14</v>
      </c>
      <c r="P3" s="55" t="s">
        <v>15</v>
      </c>
      <c r="Q3" s="55" t="s">
        <v>16</v>
      </c>
      <c r="R3" s="55" t="s">
        <v>17</v>
      </c>
      <c r="S3" s="55" t="s">
        <v>18</v>
      </c>
      <c r="T3" s="55" t="s">
        <v>19</v>
      </c>
    </row>
    <row r="4" spans="1:20" ht="30" customHeight="1" x14ac:dyDescent="0.15">
      <c r="A4" s="54"/>
      <c r="B4" s="54"/>
      <c r="C4" s="54"/>
      <c r="D4" s="54"/>
      <c r="E4" s="13" t="s">
        <v>7</v>
      </c>
      <c r="F4" s="13" t="s">
        <v>8</v>
      </c>
      <c r="G4" s="13" t="s">
        <v>7</v>
      </c>
      <c r="H4" s="13" t="s">
        <v>8</v>
      </c>
      <c r="I4" s="13" t="s">
        <v>7</v>
      </c>
      <c r="J4" s="13" t="s">
        <v>8</v>
      </c>
      <c r="K4" s="13" t="s">
        <v>7</v>
      </c>
      <c r="L4" s="13" t="s">
        <v>8</v>
      </c>
      <c r="M4" s="54"/>
      <c r="N4" s="55"/>
      <c r="O4" s="55"/>
      <c r="P4" s="55"/>
      <c r="Q4" s="55"/>
      <c r="R4" s="55"/>
      <c r="S4" s="55"/>
      <c r="T4" s="55"/>
    </row>
    <row r="5" spans="1:20" ht="30" customHeight="1" x14ac:dyDescent="0.15">
      <c r="A5" s="14" t="s">
        <v>51</v>
      </c>
      <c r="B5" s="14" t="s">
        <v>52</v>
      </c>
      <c r="C5" s="14" t="s">
        <v>52</v>
      </c>
      <c r="D5" s="15">
        <v>1</v>
      </c>
      <c r="E5" s="16">
        <f>F6+F18</f>
        <v>174904660</v>
      </c>
      <c r="F5" s="16">
        <f t="shared" ref="F5:F19" si="0">E5*D5</f>
        <v>174904660</v>
      </c>
      <c r="G5" s="16">
        <f>H6+H18</f>
        <v>111463710</v>
      </c>
      <c r="H5" s="16">
        <f t="shared" ref="H5:H19" si="1">G5*D5</f>
        <v>111463710</v>
      </c>
      <c r="I5" s="16">
        <f>J6+J18</f>
        <v>25393437</v>
      </c>
      <c r="J5" s="16">
        <f t="shared" ref="J5:J19" si="2">I5*D5</f>
        <v>25393437</v>
      </c>
      <c r="K5" s="16">
        <f t="shared" ref="K5:K19" si="3">E5+G5+I5</f>
        <v>311761807</v>
      </c>
      <c r="L5" s="16">
        <f t="shared" ref="L5:L19" si="4">F5+H5+J5</f>
        <v>311761807</v>
      </c>
      <c r="M5" s="14" t="s">
        <v>52</v>
      </c>
      <c r="N5" s="2" t="s">
        <v>53</v>
      </c>
      <c r="O5" s="2" t="s">
        <v>52</v>
      </c>
      <c r="P5" s="2" t="s">
        <v>52</v>
      </c>
      <c r="Q5" s="2" t="s">
        <v>52</v>
      </c>
      <c r="R5" s="3">
        <v>1</v>
      </c>
      <c r="S5" s="2" t="s">
        <v>52</v>
      </c>
      <c r="T5" s="12"/>
    </row>
    <row r="6" spans="1:20" ht="30" customHeight="1" x14ac:dyDescent="0.15">
      <c r="A6" s="14" t="s">
        <v>54</v>
      </c>
      <c r="B6" s="14" t="s">
        <v>52</v>
      </c>
      <c r="C6" s="14" t="s">
        <v>52</v>
      </c>
      <c r="D6" s="15">
        <v>1</v>
      </c>
      <c r="E6" s="16">
        <f>F7+F8+F9+F10+F11+F12+F13+F14+F15+F16</f>
        <v>164479415</v>
      </c>
      <c r="F6" s="16">
        <f t="shared" si="0"/>
        <v>164479415</v>
      </c>
      <c r="G6" s="16">
        <f>H7+H8+H9+H10+H11+H12+H13+H14+H15+H16</f>
        <v>101022203</v>
      </c>
      <c r="H6" s="16">
        <f t="shared" si="1"/>
        <v>101022203</v>
      </c>
      <c r="I6" s="16">
        <f>J7+J8+J9+J10+J11+J12+J13+J14+J15+J16</f>
        <v>19969141</v>
      </c>
      <c r="J6" s="16">
        <f t="shared" si="2"/>
        <v>19969141</v>
      </c>
      <c r="K6" s="16">
        <f t="shared" si="3"/>
        <v>285470759</v>
      </c>
      <c r="L6" s="16">
        <f t="shared" si="4"/>
        <v>285470759</v>
      </c>
      <c r="M6" s="14" t="s">
        <v>52</v>
      </c>
      <c r="N6" s="2" t="s">
        <v>55</v>
      </c>
      <c r="O6" s="2" t="s">
        <v>52</v>
      </c>
      <c r="P6" s="2" t="s">
        <v>53</v>
      </c>
      <c r="Q6" s="2" t="s">
        <v>52</v>
      </c>
      <c r="R6" s="3">
        <v>2</v>
      </c>
      <c r="S6" s="2" t="s">
        <v>52</v>
      </c>
      <c r="T6" s="12"/>
    </row>
    <row r="7" spans="1:20" ht="30" customHeight="1" x14ac:dyDescent="0.15">
      <c r="A7" s="14" t="s">
        <v>56</v>
      </c>
      <c r="B7" s="14" t="s">
        <v>52</v>
      </c>
      <c r="C7" s="14" t="s">
        <v>52</v>
      </c>
      <c r="D7" s="15">
        <v>1</v>
      </c>
      <c r="E7" s="16">
        <f>공종별내역서!F29</f>
        <v>132596</v>
      </c>
      <c r="F7" s="16">
        <f t="shared" si="0"/>
        <v>132596</v>
      </c>
      <c r="G7" s="16">
        <f>공종별내역서!H29</f>
        <v>6293304</v>
      </c>
      <c r="H7" s="16">
        <f t="shared" si="1"/>
        <v>6293304</v>
      </c>
      <c r="I7" s="16">
        <f>공종별내역서!J29</f>
        <v>1017136</v>
      </c>
      <c r="J7" s="16">
        <f t="shared" si="2"/>
        <v>1017136</v>
      </c>
      <c r="K7" s="16">
        <f t="shared" si="3"/>
        <v>7443036</v>
      </c>
      <c r="L7" s="16">
        <f t="shared" si="4"/>
        <v>7443036</v>
      </c>
      <c r="M7" s="14" t="s">
        <v>52</v>
      </c>
      <c r="N7" s="2" t="s">
        <v>57</v>
      </c>
      <c r="O7" s="2" t="s">
        <v>52</v>
      </c>
      <c r="P7" s="2" t="s">
        <v>55</v>
      </c>
      <c r="Q7" s="2" t="s">
        <v>52</v>
      </c>
      <c r="R7" s="3">
        <v>3</v>
      </c>
      <c r="S7" s="2" t="s">
        <v>52</v>
      </c>
      <c r="T7" s="12"/>
    </row>
    <row r="8" spans="1:20" ht="30" customHeight="1" x14ac:dyDescent="0.15">
      <c r="A8" s="14" t="s">
        <v>91</v>
      </c>
      <c r="B8" s="14" t="s">
        <v>52</v>
      </c>
      <c r="C8" s="14" t="s">
        <v>52</v>
      </c>
      <c r="D8" s="15">
        <v>1</v>
      </c>
      <c r="E8" s="16">
        <f>공종별내역서!F55</f>
        <v>501951</v>
      </c>
      <c r="F8" s="16">
        <f t="shared" si="0"/>
        <v>501951</v>
      </c>
      <c r="G8" s="16">
        <f>공종별내역서!H55</f>
        <v>4077692</v>
      </c>
      <c r="H8" s="16">
        <f t="shared" si="1"/>
        <v>4077692</v>
      </c>
      <c r="I8" s="16">
        <f>공종별내역서!J55</f>
        <v>327183</v>
      </c>
      <c r="J8" s="16">
        <f t="shared" si="2"/>
        <v>327183</v>
      </c>
      <c r="K8" s="16">
        <f t="shared" si="3"/>
        <v>4906826</v>
      </c>
      <c r="L8" s="16">
        <f t="shared" si="4"/>
        <v>4906826</v>
      </c>
      <c r="M8" s="14" t="s">
        <v>52</v>
      </c>
      <c r="N8" s="2" t="s">
        <v>92</v>
      </c>
      <c r="O8" s="2" t="s">
        <v>52</v>
      </c>
      <c r="P8" s="2" t="s">
        <v>55</v>
      </c>
      <c r="Q8" s="2" t="s">
        <v>52</v>
      </c>
      <c r="R8" s="3">
        <v>3</v>
      </c>
      <c r="S8" s="2" t="s">
        <v>52</v>
      </c>
      <c r="T8" s="12"/>
    </row>
    <row r="9" spans="1:20" ht="30" customHeight="1" x14ac:dyDescent="0.15">
      <c r="A9" s="14" t="s">
        <v>114</v>
      </c>
      <c r="B9" s="14" t="s">
        <v>52</v>
      </c>
      <c r="C9" s="14" t="s">
        <v>52</v>
      </c>
      <c r="D9" s="15">
        <v>1</v>
      </c>
      <c r="E9" s="16">
        <f>공종별내역서!F81</f>
        <v>1194358</v>
      </c>
      <c r="F9" s="16">
        <f t="shared" si="0"/>
        <v>1194358</v>
      </c>
      <c r="G9" s="16">
        <f>공종별내역서!H81</f>
        <v>28417659</v>
      </c>
      <c r="H9" s="16">
        <f t="shared" si="1"/>
        <v>28417659</v>
      </c>
      <c r="I9" s="16">
        <f>공종별내역서!J81</f>
        <v>2130728</v>
      </c>
      <c r="J9" s="16">
        <f t="shared" si="2"/>
        <v>2130728</v>
      </c>
      <c r="K9" s="16">
        <f t="shared" si="3"/>
        <v>31742745</v>
      </c>
      <c r="L9" s="16">
        <f t="shared" si="4"/>
        <v>31742745</v>
      </c>
      <c r="M9" s="14" t="s">
        <v>52</v>
      </c>
      <c r="N9" s="2" t="s">
        <v>115</v>
      </c>
      <c r="O9" s="2" t="s">
        <v>52</v>
      </c>
      <c r="P9" s="2" t="s">
        <v>55</v>
      </c>
      <c r="Q9" s="2" t="s">
        <v>52</v>
      </c>
      <c r="R9" s="3">
        <v>3</v>
      </c>
      <c r="S9" s="2" t="s">
        <v>52</v>
      </c>
      <c r="T9" s="12"/>
    </row>
    <row r="10" spans="1:20" ht="30" customHeight="1" x14ac:dyDescent="0.15">
      <c r="A10" s="14" t="s">
        <v>157</v>
      </c>
      <c r="B10" s="14" t="s">
        <v>52</v>
      </c>
      <c r="C10" s="14" t="s">
        <v>52</v>
      </c>
      <c r="D10" s="15">
        <v>1</v>
      </c>
      <c r="E10" s="16">
        <f>공종별내역서!F133</f>
        <v>63217822</v>
      </c>
      <c r="F10" s="16">
        <f t="shared" si="0"/>
        <v>63217822</v>
      </c>
      <c r="G10" s="16">
        <f>공종별내역서!H133</f>
        <v>36767812</v>
      </c>
      <c r="H10" s="16">
        <f t="shared" si="1"/>
        <v>36767812</v>
      </c>
      <c r="I10" s="16">
        <f>공종별내역서!J133</f>
        <v>11371335</v>
      </c>
      <c r="J10" s="16">
        <f t="shared" si="2"/>
        <v>11371335</v>
      </c>
      <c r="K10" s="16">
        <f t="shared" si="3"/>
        <v>111356969</v>
      </c>
      <c r="L10" s="16">
        <f t="shared" si="4"/>
        <v>111356969</v>
      </c>
      <c r="M10" s="14" t="s">
        <v>52</v>
      </c>
      <c r="N10" s="2" t="s">
        <v>158</v>
      </c>
      <c r="O10" s="2" t="s">
        <v>52</v>
      </c>
      <c r="P10" s="2" t="s">
        <v>55</v>
      </c>
      <c r="Q10" s="2" t="s">
        <v>52</v>
      </c>
      <c r="R10" s="3">
        <v>3</v>
      </c>
      <c r="S10" s="2" t="s">
        <v>52</v>
      </c>
      <c r="T10" s="12"/>
    </row>
    <row r="11" spans="1:20" ht="30" customHeight="1" x14ac:dyDescent="0.15">
      <c r="A11" s="14" t="s">
        <v>313</v>
      </c>
      <c r="B11" s="14" t="s">
        <v>52</v>
      </c>
      <c r="C11" s="14" t="s">
        <v>52</v>
      </c>
      <c r="D11" s="15">
        <v>1</v>
      </c>
      <c r="E11" s="16">
        <f>공종별내역서!F159</f>
        <v>2554252</v>
      </c>
      <c r="F11" s="16">
        <f t="shared" si="0"/>
        <v>2554252</v>
      </c>
      <c r="G11" s="16">
        <f>공종별내역서!H159</f>
        <v>3018532</v>
      </c>
      <c r="H11" s="16">
        <f t="shared" si="1"/>
        <v>3018532</v>
      </c>
      <c r="I11" s="16">
        <f>공종별내역서!J159</f>
        <v>0</v>
      </c>
      <c r="J11" s="16">
        <f t="shared" si="2"/>
        <v>0</v>
      </c>
      <c r="K11" s="16">
        <f t="shared" si="3"/>
        <v>5572784</v>
      </c>
      <c r="L11" s="16">
        <f t="shared" si="4"/>
        <v>5572784</v>
      </c>
      <c r="M11" s="14" t="s">
        <v>52</v>
      </c>
      <c r="N11" s="2" t="s">
        <v>314</v>
      </c>
      <c r="O11" s="2" t="s">
        <v>52</v>
      </c>
      <c r="P11" s="2" t="s">
        <v>55</v>
      </c>
      <c r="Q11" s="2" t="s">
        <v>52</v>
      </c>
      <c r="R11" s="3">
        <v>3</v>
      </c>
      <c r="S11" s="2" t="s">
        <v>52</v>
      </c>
      <c r="T11" s="12"/>
    </row>
    <row r="12" spans="1:20" ht="30" customHeight="1" x14ac:dyDescent="0.15">
      <c r="A12" s="14" t="s">
        <v>328</v>
      </c>
      <c r="B12" s="14" t="s">
        <v>52</v>
      </c>
      <c r="C12" s="14" t="s">
        <v>52</v>
      </c>
      <c r="D12" s="15">
        <v>1</v>
      </c>
      <c r="E12" s="16">
        <f>공종별내역서!F185</f>
        <v>13586972</v>
      </c>
      <c r="F12" s="16">
        <f t="shared" si="0"/>
        <v>13586972</v>
      </c>
      <c r="G12" s="16">
        <f>공종별내역서!H185</f>
        <v>2371788</v>
      </c>
      <c r="H12" s="16">
        <f t="shared" si="1"/>
        <v>2371788</v>
      </c>
      <c r="I12" s="16">
        <f>공종별내역서!J185</f>
        <v>118417</v>
      </c>
      <c r="J12" s="16">
        <f t="shared" si="2"/>
        <v>118417</v>
      </c>
      <c r="K12" s="16">
        <f t="shared" si="3"/>
        <v>16077177</v>
      </c>
      <c r="L12" s="16">
        <f t="shared" si="4"/>
        <v>16077177</v>
      </c>
      <c r="M12" s="14" t="s">
        <v>52</v>
      </c>
      <c r="N12" s="2" t="s">
        <v>329</v>
      </c>
      <c r="O12" s="2" t="s">
        <v>52</v>
      </c>
      <c r="P12" s="2" t="s">
        <v>55</v>
      </c>
      <c r="Q12" s="2" t="s">
        <v>52</v>
      </c>
      <c r="R12" s="3">
        <v>3</v>
      </c>
      <c r="S12" s="2" t="s">
        <v>52</v>
      </c>
      <c r="T12" s="12"/>
    </row>
    <row r="13" spans="1:20" ht="30" customHeight="1" x14ac:dyDescent="0.15">
      <c r="A13" s="14" t="s">
        <v>344</v>
      </c>
      <c r="B13" s="14" t="s">
        <v>52</v>
      </c>
      <c r="C13" s="14" t="s">
        <v>52</v>
      </c>
      <c r="D13" s="15">
        <v>1</v>
      </c>
      <c r="E13" s="16">
        <f>공종별내역서!F211</f>
        <v>18315240</v>
      </c>
      <c r="F13" s="16">
        <f t="shared" si="0"/>
        <v>18315240</v>
      </c>
      <c r="G13" s="16">
        <f>공종별내역서!H211</f>
        <v>18045120</v>
      </c>
      <c r="H13" s="16">
        <f t="shared" si="1"/>
        <v>18045120</v>
      </c>
      <c r="I13" s="16">
        <f>공종별내역서!J211</f>
        <v>3873520</v>
      </c>
      <c r="J13" s="16">
        <f t="shared" si="2"/>
        <v>3873520</v>
      </c>
      <c r="K13" s="16">
        <f t="shared" si="3"/>
        <v>40233880</v>
      </c>
      <c r="L13" s="16">
        <f t="shared" si="4"/>
        <v>40233880</v>
      </c>
      <c r="M13" s="14" t="s">
        <v>52</v>
      </c>
      <c r="N13" s="2" t="s">
        <v>345</v>
      </c>
      <c r="O13" s="2" t="s">
        <v>52</v>
      </c>
      <c r="P13" s="2" t="s">
        <v>55</v>
      </c>
      <c r="Q13" s="2" t="s">
        <v>52</v>
      </c>
      <c r="R13" s="3">
        <v>3</v>
      </c>
      <c r="S13" s="2" t="s">
        <v>52</v>
      </c>
      <c r="T13" s="12"/>
    </row>
    <row r="14" spans="1:20" ht="30" customHeight="1" x14ac:dyDescent="0.15">
      <c r="A14" s="14" t="s">
        <v>402</v>
      </c>
      <c r="B14" s="14" t="s">
        <v>52</v>
      </c>
      <c r="C14" s="14" t="s">
        <v>52</v>
      </c>
      <c r="D14" s="15">
        <v>1</v>
      </c>
      <c r="E14" s="16">
        <f>공종별내역서!F237</f>
        <v>32308634</v>
      </c>
      <c r="F14" s="16">
        <f t="shared" si="0"/>
        <v>32308634</v>
      </c>
      <c r="G14" s="16">
        <f>공종별내역서!H237</f>
        <v>2030296</v>
      </c>
      <c r="H14" s="16">
        <f t="shared" si="1"/>
        <v>2030296</v>
      </c>
      <c r="I14" s="16">
        <f>공종별내역서!J237</f>
        <v>18234</v>
      </c>
      <c r="J14" s="16">
        <f t="shared" si="2"/>
        <v>18234</v>
      </c>
      <c r="K14" s="16">
        <f t="shared" si="3"/>
        <v>34357164</v>
      </c>
      <c r="L14" s="16">
        <f t="shared" si="4"/>
        <v>34357164</v>
      </c>
      <c r="M14" s="14" t="s">
        <v>52</v>
      </c>
      <c r="N14" s="2" t="s">
        <v>403</v>
      </c>
      <c r="O14" s="2" t="s">
        <v>52</v>
      </c>
      <c r="P14" s="2" t="s">
        <v>55</v>
      </c>
      <c r="Q14" s="2" t="s">
        <v>52</v>
      </c>
      <c r="R14" s="3">
        <v>3</v>
      </c>
      <c r="S14" s="2" t="s">
        <v>52</v>
      </c>
      <c r="T14" s="12"/>
    </row>
    <row r="15" spans="1:20" ht="30" customHeight="1" x14ac:dyDescent="0.15">
      <c r="A15" s="14" t="s">
        <v>424</v>
      </c>
      <c r="B15" s="14" t="s">
        <v>52</v>
      </c>
      <c r="C15" s="14" t="s">
        <v>52</v>
      </c>
      <c r="D15" s="15">
        <v>1</v>
      </c>
      <c r="E15" s="16">
        <f>공종별내역서!F263</f>
        <v>32000000</v>
      </c>
      <c r="F15" s="16">
        <f t="shared" si="0"/>
        <v>32000000</v>
      </c>
      <c r="G15" s="16">
        <f>공종별내역서!H263</f>
        <v>0</v>
      </c>
      <c r="H15" s="16">
        <f t="shared" si="1"/>
        <v>0</v>
      </c>
      <c r="I15" s="16">
        <f>공종별내역서!J263</f>
        <v>1112588</v>
      </c>
      <c r="J15" s="16">
        <f t="shared" si="2"/>
        <v>1112588</v>
      </c>
      <c r="K15" s="16">
        <f t="shared" si="3"/>
        <v>33112588</v>
      </c>
      <c r="L15" s="16">
        <f t="shared" si="4"/>
        <v>33112588</v>
      </c>
      <c r="M15" s="14" t="s">
        <v>52</v>
      </c>
      <c r="N15" s="2" t="s">
        <v>425</v>
      </c>
      <c r="O15" s="2" t="s">
        <v>52</v>
      </c>
      <c r="P15" s="2" t="s">
        <v>55</v>
      </c>
      <c r="Q15" s="2" t="s">
        <v>52</v>
      </c>
      <c r="R15" s="3">
        <v>3</v>
      </c>
      <c r="S15" s="2" t="s">
        <v>52</v>
      </c>
      <c r="T15" s="12"/>
    </row>
    <row r="16" spans="1:20" ht="30" customHeight="1" x14ac:dyDescent="0.15">
      <c r="A16" s="14" t="s">
        <v>440</v>
      </c>
      <c r="B16" s="14" t="s">
        <v>52</v>
      </c>
      <c r="C16" s="14" t="s">
        <v>52</v>
      </c>
      <c r="D16" s="15">
        <v>1</v>
      </c>
      <c r="E16" s="16">
        <f>공종별내역서!F289</f>
        <v>667590</v>
      </c>
      <c r="F16" s="16">
        <f t="shared" si="0"/>
        <v>667590</v>
      </c>
      <c r="G16" s="16">
        <f>공종별내역서!H289</f>
        <v>0</v>
      </c>
      <c r="H16" s="16">
        <f t="shared" si="1"/>
        <v>0</v>
      </c>
      <c r="I16" s="16">
        <f>공종별내역서!J289</f>
        <v>0</v>
      </c>
      <c r="J16" s="16">
        <f t="shared" si="2"/>
        <v>0</v>
      </c>
      <c r="K16" s="16">
        <f t="shared" si="3"/>
        <v>667590</v>
      </c>
      <c r="L16" s="16">
        <f t="shared" si="4"/>
        <v>667590</v>
      </c>
      <c r="M16" s="14" t="s">
        <v>52</v>
      </c>
      <c r="N16" s="2" t="s">
        <v>441</v>
      </c>
      <c r="O16" s="2" t="s">
        <v>52</v>
      </c>
      <c r="P16" s="2" t="s">
        <v>55</v>
      </c>
      <c r="Q16" s="2" t="s">
        <v>52</v>
      </c>
      <c r="R16" s="3">
        <v>3</v>
      </c>
      <c r="S16" s="2" t="s">
        <v>52</v>
      </c>
      <c r="T16" s="12"/>
    </row>
    <row r="17" spans="1:20" ht="30" customHeight="1" x14ac:dyDescent="0.15">
      <c r="A17" s="14" t="s">
        <v>446</v>
      </c>
      <c r="B17" s="14" t="s">
        <v>52</v>
      </c>
      <c r="C17" s="14" t="s">
        <v>52</v>
      </c>
      <c r="D17" s="15">
        <v>1</v>
      </c>
      <c r="E17" s="16">
        <f>공종별내역서!F315</f>
        <v>0</v>
      </c>
      <c r="F17" s="16">
        <f t="shared" si="0"/>
        <v>0</v>
      </c>
      <c r="G17" s="16">
        <f>공종별내역서!H315</f>
        <v>0</v>
      </c>
      <c r="H17" s="16">
        <f t="shared" si="1"/>
        <v>0</v>
      </c>
      <c r="I17" s="16">
        <f>공종별내역서!J315</f>
        <v>955408</v>
      </c>
      <c r="J17" s="16">
        <f t="shared" si="2"/>
        <v>955408</v>
      </c>
      <c r="K17" s="16">
        <f t="shared" si="3"/>
        <v>955408</v>
      </c>
      <c r="L17" s="16">
        <f t="shared" si="4"/>
        <v>955408</v>
      </c>
      <c r="M17" s="14" t="s">
        <v>52</v>
      </c>
      <c r="N17" s="2" t="s">
        <v>447</v>
      </c>
      <c r="O17" s="2" t="s">
        <v>52</v>
      </c>
      <c r="P17" s="2" t="s">
        <v>52</v>
      </c>
      <c r="Q17" s="2" t="s">
        <v>448</v>
      </c>
      <c r="R17" s="3">
        <v>2</v>
      </c>
      <c r="S17" s="2" t="s">
        <v>52</v>
      </c>
      <c r="T17" s="12">
        <f>L17*1</f>
        <v>955408</v>
      </c>
    </row>
    <row r="18" spans="1:20" ht="30" customHeight="1" x14ac:dyDescent="0.15">
      <c r="A18" s="14" t="s">
        <v>485</v>
      </c>
      <c r="B18" s="14" t="s">
        <v>52</v>
      </c>
      <c r="C18" s="14" t="s">
        <v>52</v>
      </c>
      <c r="D18" s="15">
        <v>1</v>
      </c>
      <c r="E18" s="16">
        <f>공종별내역서!F341</f>
        <v>10425245</v>
      </c>
      <c r="F18" s="16">
        <f t="shared" si="0"/>
        <v>10425245</v>
      </c>
      <c r="G18" s="16">
        <f>공종별내역서!H341</f>
        <v>10441507</v>
      </c>
      <c r="H18" s="16">
        <f t="shared" si="1"/>
        <v>10441507</v>
      </c>
      <c r="I18" s="16">
        <f>공종별내역서!J341</f>
        <v>5424296</v>
      </c>
      <c r="J18" s="16">
        <f t="shared" si="2"/>
        <v>5424296</v>
      </c>
      <c r="K18" s="16">
        <f t="shared" si="3"/>
        <v>26291048</v>
      </c>
      <c r="L18" s="16">
        <f t="shared" si="4"/>
        <v>26291048</v>
      </c>
      <c r="M18" s="14" t="s">
        <v>52</v>
      </c>
      <c r="N18" s="2" t="s">
        <v>486</v>
      </c>
      <c r="O18" s="2" t="s">
        <v>52</v>
      </c>
      <c r="P18" s="2" t="s">
        <v>53</v>
      </c>
      <c r="Q18" s="2" t="s">
        <v>52</v>
      </c>
      <c r="R18" s="3">
        <v>2</v>
      </c>
      <c r="S18" s="2" t="s">
        <v>52</v>
      </c>
      <c r="T18" s="12"/>
    </row>
    <row r="19" spans="1:20" ht="30" customHeight="1" x14ac:dyDescent="0.15">
      <c r="A19" s="14" t="s">
        <v>490</v>
      </c>
      <c r="B19" s="14" t="s">
        <v>52</v>
      </c>
      <c r="C19" s="14" t="s">
        <v>52</v>
      </c>
      <c r="D19" s="15">
        <v>1</v>
      </c>
      <c r="E19" s="16">
        <f>공종별내역서!F367</f>
        <v>134213337</v>
      </c>
      <c r="F19" s="16">
        <f t="shared" si="0"/>
        <v>134213337</v>
      </c>
      <c r="G19" s="16">
        <f>공종별내역서!H367</f>
        <v>0</v>
      </c>
      <c r="H19" s="16">
        <f t="shared" si="1"/>
        <v>0</v>
      </c>
      <c r="I19" s="16">
        <f>공종별내역서!J367</f>
        <v>0</v>
      </c>
      <c r="J19" s="16">
        <f t="shared" si="2"/>
        <v>0</v>
      </c>
      <c r="K19" s="16">
        <f t="shared" si="3"/>
        <v>134213337</v>
      </c>
      <c r="L19" s="16">
        <f t="shared" si="4"/>
        <v>134213337</v>
      </c>
      <c r="M19" s="14" t="s">
        <v>52</v>
      </c>
      <c r="N19" s="2" t="s">
        <v>491</v>
      </c>
      <c r="O19" s="2" t="s">
        <v>52</v>
      </c>
      <c r="P19" s="2" t="s">
        <v>52</v>
      </c>
      <c r="Q19" s="2" t="s">
        <v>492</v>
      </c>
      <c r="R19" s="3">
        <v>2</v>
      </c>
      <c r="S19" s="2" t="s">
        <v>52</v>
      </c>
      <c r="T19" s="12">
        <f>L19*1</f>
        <v>134213337</v>
      </c>
    </row>
    <row r="20" spans="1:20" ht="30" customHeight="1" x14ac:dyDescent="0.1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T20" s="11"/>
    </row>
    <row r="21" spans="1:20" ht="30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T21" s="11"/>
    </row>
    <row r="22" spans="1:20" ht="30" customHeight="1" x14ac:dyDescent="0.15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T22" s="11"/>
    </row>
    <row r="23" spans="1:20" ht="30" customHeight="1" x14ac:dyDescent="0.1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T23" s="11"/>
    </row>
    <row r="24" spans="1:20" ht="30" customHeight="1" x14ac:dyDescent="0.1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T24" s="11"/>
    </row>
    <row r="25" spans="1:20" ht="30" customHeight="1" x14ac:dyDescent="0.1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T25" s="11"/>
    </row>
    <row r="26" spans="1:20" ht="30" customHeight="1" x14ac:dyDescent="0.1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T26" s="11"/>
    </row>
    <row r="27" spans="1:20" ht="30" customHeight="1" x14ac:dyDescent="0.1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T27" s="11"/>
    </row>
    <row r="28" spans="1:20" ht="30" customHeight="1" x14ac:dyDescent="0.1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T28" s="11"/>
    </row>
    <row r="29" spans="1:20" ht="30" customHeight="1" x14ac:dyDescent="0.15">
      <c r="A29" s="14" t="s">
        <v>89</v>
      </c>
      <c r="B29" s="15"/>
      <c r="C29" s="15"/>
      <c r="D29" s="15"/>
      <c r="E29" s="15"/>
      <c r="F29" s="16">
        <f>F5</f>
        <v>174904660</v>
      </c>
      <c r="G29" s="15"/>
      <c r="H29" s="16">
        <f>H5</f>
        <v>111463710</v>
      </c>
      <c r="I29" s="15"/>
      <c r="J29" s="16">
        <f>J5</f>
        <v>25393437</v>
      </c>
      <c r="K29" s="15"/>
      <c r="L29" s="16">
        <f>L5</f>
        <v>311761807</v>
      </c>
      <c r="M29" s="15"/>
      <c r="T29" s="11"/>
    </row>
  </sheetData>
  <mergeCells count="16">
    <mergeCell ref="Q3:Q4"/>
    <mergeCell ref="R3:R4"/>
    <mergeCell ref="S3:S4"/>
    <mergeCell ref="T3:T4"/>
    <mergeCell ref="I3:J3"/>
    <mergeCell ref="K3:L3"/>
    <mergeCell ref="M3:M4"/>
    <mergeCell ref="N3:N4"/>
    <mergeCell ref="O3:O4"/>
    <mergeCell ref="P3:P4"/>
    <mergeCell ref="G3:H3"/>
    <mergeCell ref="A3:A4"/>
    <mergeCell ref="B3:B4"/>
    <mergeCell ref="C3:C4"/>
    <mergeCell ref="D3:D4"/>
    <mergeCell ref="E3:F3"/>
  </mergeCells>
  <phoneticPr fontId="1" type="noConversion"/>
  <pageMargins left="0.78740157480314965" right="0" top="0.39370078740157483" bottom="0.19685039370078741" header="0" footer="0"/>
  <pageSetup paperSize="9"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367"/>
  <sheetViews>
    <sheetView topLeftCell="A337" workbookViewId="0"/>
  </sheetViews>
  <sheetFormatPr defaultRowHeight="13.5" x14ac:dyDescent="0.1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15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48" ht="30" customHeight="1" x14ac:dyDescent="0.15">
      <c r="A2" s="53" t="s">
        <v>2</v>
      </c>
      <c r="B2" s="53" t="s">
        <v>3</v>
      </c>
      <c r="C2" s="53" t="s">
        <v>4</v>
      </c>
      <c r="D2" s="53" t="s">
        <v>5</v>
      </c>
      <c r="E2" s="53" t="s">
        <v>6</v>
      </c>
      <c r="F2" s="53"/>
      <c r="G2" s="53" t="s">
        <v>9</v>
      </c>
      <c r="H2" s="53"/>
      <c r="I2" s="53" t="s">
        <v>10</v>
      </c>
      <c r="J2" s="53"/>
      <c r="K2" s="53" t="s">
        <v>11</v>
      </c>
      <c r="L2" s="53"/>
      <c r="M2" s="53" t="s">
        <v>12</v>
      </c>
      <c r="N2" s="55" t="s">
        <v>20</v>
      </c>
      <c r="O2" s="55" t="s">
        <v>14</v>
      </c>
      <c r="P2" s="55" t="s">
        <v>21</v>
      </c>
      <c r="Q2" s="55" t="s">
        <v>13</v>
      </c>
      <c r="R2" s="55" t="s">
        <v>22</v>
      </c>
      <c r="S2" s="55" t="s">
        <v>23</v>
      </c>
      <c r="T2" s="55" t="s">
        <v>24</v>
      </c>
      <c r="U2" s="55" t="s">
        <v>25</v>
      </c>
      <c r="V2" s="55" t="s">
        <v>26</v>
      </c>
      <c r="W2" s="55" t="s">
        <v>27</v>
      </c>
      <c r="X2" s="55" t="s">
        <v>28</v>
      </c>
      <c r="Y2" s="55" t="s">
        <v>29</v>
      </c>
      <c r="Z2" s="55" t="s">
        <v>30</v>
      </c>
      <c r="AA2" s="55" t="s">
        <v>31</v>
      </c>
      <c r="AB2" s="55" t="s">
        <v>32</v>
      </c>
      <c r="AC2" s="55" t="s">
        <v>33</v>
      </c>
      <c r="AD2" s="55" t="s">
        <v>34</v>
      </c>
      <c r="AE2" s="55" t="s">
        <v>35</v>
      </c>
      <c r="AF2" s="55" t="s">
        <v>36</v>
      </c>
      <c r="AG2" s="55" t="s">
        <v>37</v>
      </c>
      <c r="AH2" s="55" t="s">
        <v>38</v>
      </c>
      <c r="AI2" s="55" t="s">
        <v>39</v>
      </c>
      <c r="AJ2" s="55" t="s">
        <v>40</v>
      </c>
      <c r="AK2" s="55" t="s">
        <v>41</v>
      </c>
      <c r="AL2" s="55" t="s">
        <v>42</v>
      </c>
      <c r="AM2" s="55" t="s">
        <v>43</v>
      </c>
      <c r="AN2" s="55" t="s">
        <v>44</v>
      </c>
      <c r="AO2" s="55" t="s">
        <v>45</v>
      </c>
      <c r="AP2" s="55" t="s">
        <v>46</v>
      </c>
      <c r="AQ2" s="55" t="s">
        <v>47</v>
      </c>
      <c r="AR2" s="55" t="s">
        <v>48</v>
      </c>
      <c r="AS2" s="55" t="s">
        <v>16</v>
      </c>
      <c r="AT2" s="55" t="s">
        <v>17</v>
      </c>
      <c r="AU2" s="55" t="s">
        <v>49</v>
      </c>
      <c r="AV2" s="55" t="s">
        <v>50</v>
      </c>
    </row>
    <row r="3" spans="1:48" ht="30" customHeight="1" x14ac:dyDescent="0.15">
      <c r="A3" s="53"/>
      <c r="B3" s="53"/>
      <c r="C3" s="53"/>
      <c r="D3" s="53"/>
      <c r="E3" s="10" t="s">
        <v>7</v>
      </c>
      <c r="F3" s="10" t="s">
        <v>8</v>
      </c>
      <c r="G3" s="10" t="s">
        <v>7</v>
      </c>
      <c r="H3" s="10" t="s">
        <v>8</v>
      </c>
      <c r="I3" s="10" t="s">
        <v>7</v>
      </c>
      <c r="J3" s="10" t="s">
        <v>8</v>
      </c>
      <c r="K3" s="10" t="s">
        <v>7</v>
      </c>
      <c r="L3" s="10" t="s">
        <v>8</v>
      </c>
      <c r="M3" s="53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</row>
    <row r="4" spans="1:48" ht="30" customHeight="1" x14ac:dyDescent="0.15">
      <c r="A4" s="17" t="s">
        <v>56</v>
      </c>
      <c r="B4" s="17" t="s">
        <v>52</v>
      </c>
      <c r="C4" s="15"/>
      <c r="D4" s="15"/>
      <c r="E4" s="16"/>
      <c r="F4" s="16"/>
      <c r="G4" s="16"/>
      <c r="H4" s="16"/>
      <c r="I4" s="16"/>
      <c r="J4" s="16"/>
      <c r="K4" s="16"/>
      <c r="L4" s="16"/>
      <c r="M4" s="15"/>
      <c r="N4" s="3"/>
      <c r="O4" s="3"/>
      <c r="P4" s="3"/>
      <c r="Q4" s="2" t="s">
        <v>57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ht="30" customHeight="1" x14ac:dyDescent="0.15">
      <c r="A5" s="17" t="s">
        <v>58</v>
      </c>
      <c r="B5" s="17" t="s">
        <v>59</v>
      </c>
      <c r="C5" s="17" t="s">
        <v>60</v>
      </c>
      <c r="D5" s="15">
        <v>1</v>
      </c>
      <c r="E5" s="16">
        <f>TRUNC(일위대가목록!E4,0)</f>
        <v>0</v>
      </c>
      <c r="F5" s="16">
        <f t="shared" ref="F5:F10" si="0">TRUNC(E5*D5, 0)</f>
        <v>0</v>
      </c>
      <c r="G5" s="16">
        <f>TRUNC(일위대가목록!F4,0)</f>
        <v>0</v>
      </c>
      <c r="H5" s="16">
        <f t="shared" ref="H5:H10" si="1">TRUNC(G5*D5, 0)</f>
        <v>0</v>
      </c>
      <c r="I5" s="16">
        <f>TRUNC(일위대가목록!G4,0)</f>
        <v>1017136</v>
      </c>
      <c r="J5" s="16">
        <f t="shared" ref="J5:J10" si="2">TRUNC(I5*D5, 0)</f>
        <v>1017136</v>
      </c>
      <c r="K5" s="16">
        <f t="shared" ref="K5:L10" si="3">TRUNC(E5+G5+I5, 0)</f>
        <v>1017136</v>
      </c>
      <c r="L5" s="16">
        <f t="shared" si="3"/>
        <v>1017136</v>
      </c>
      <c r="M5" s="17" t="s">
        <v>61</v>
      </c>
      <c r="N5" s="2" t="s">
        <v>62</v>
      </c>
      <c r="O5" s="2" t="s">
        <v>52</v>
      </c>
      <c r="P5" s="2" t="s">
        <v>52</v>
      </c>
      <c r="Q5" s="2" t="s">
        <v>57</v>
      </c>
      <c r="R5" s="2" t="s">
        <v>63</v>
      </c>
      <c r="S5" s="2" t="s">
        <v>64</v>
      </c>
      <c r="T5" s="2" t="s">
        <v>64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2" t="s">
        <v>52</v>
      </c>
      <c r="AS5" s="2" t="s">
        <v>52</v>
      </c>
      <c r="AT5" s="3"/>
      <c r="AU5" s="2" t="s">
        <v>65</v>
      </c>
      <c r="AV5" s="3">
        <v>17</v>
      </c>
    </row>
    <row r="6" spans="1:48" ht="30" customHeight="1" x14ac:dyDescent="0.15">
      <c r="A6" s="17" t="s">
        <v>66</v>
      </c>
      <c r="B6" s="17" t="s">
        <v>52</v>
      </c>
      <c r="C6" s="17" t="s">
        <v>60</v>
      </c>
      <c r="D6" s="15">
        <v>4</v>
      </c>
      <c r="E6" s="16">
        <f>TRUNC(일위대가목록!E5,0)</f>
        <v>8001</v>
      </c>
      <c r="F6" s="16">
        <f t="shared" si="0"/>
        <v>32004</v>
      </c>
      <c r="G6" s="16">
        <f>TRUNC(일위대가목록!F5,0)</f>
        <v>93266</v>
      </c>
      <c r="H6" s="16">
        <f t="shared" si="1"/>
        <v>373064</v>
      </c>
      <c r="I6" s="16">
        <f>TRUNC(일위대가목록!G5,0)</f>
        <v>0</v>
      </c>
      <c r="J6" s="16">
        <f t="shared" si="2"/>
        <v>0</v>
      </c>
      <c r="K6" s="16">
        <f t="shared" si="3"/>
        <v>101267</v>
      </c>
      <c r="L6" s="16">
        <f t="shared" si="3"/>
        <v>405068</v>
      </c>
      <c r="M6" s="17" t="s">
        <v>67</v>
      </c>
      <c r="N6" s="2" t="s">
        <v>68</v>
      </c>
      <c r="O6" s="2" t="s">
        <v>52</v>
      </c>
      <c r="P6" s="2" t="s">
        <v>52</v>
      </c>
      <c r="Q6" s="2" t="s">
        <v>57</v>
      </c>
      <c r="R6" s="2" t="s">
        <v>63</v>
      </c>
      <c r="S6" s="2" t="s">
        <v>64</v>
      </c>
      <c r="T6" s="2" t="s">
        <v>64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2" t="s">
        <v>52</v>
      </c>
      <c r="AS6" s="2" t="s">
        <v>52</v>
      </c>
      <c r="AT6" s="3"/>
      <c r="AU6" s="2" t="s">
        <v>69</v>
      </c>
      <c r="AV6" s="3">
        <v>15</v>
      </c>
    </row>
    <row r="7" spans="1:48" ht="30" customHeight="1" x14ac:dyDescent="0.15">
      <c r="A7" s="17" t="s">
        <v>70</v>
      </c>
      <c r="B7" s="17" t="s">
        <v>52</v>
      </c>
      <c r="C7" s="17" t="s">
        <v>60</v>
      </c>
      <c r="D7" s="15">
        <v>8</v>
      </c>
      <c r="E7" s="16">
        <f>TRUNC(일위대가목록!E6,0)</f>
        <v>12574</v>
      </c>
      <c r="F7" s="16">
        <f t="shared" si="0"/>
        <v>100592</v>
      </c>
      <c r="G7" s="16">
        <f>TRUNC(일위대가목록!F6,0)</f>
        <v>160723</v>
      </c>
      <c r="H7" s="16">
        <f t="shared" si="1"/>
        <v>1285784</v>
      </c>
      <c r="I7" s="16">
        <f>TRUNC(일위대가목록!G6,0)</f>
        <v>0</v>
      </c>
      <c r="J7" s="16">
        <f t="shared" si="2"/>
        <v>0</v>
      </c>
      <c r="K7" s="16">
        <f t="shared" si="3"/>
        <v>173297</v>
      </c>
      <c r="L7" s="16">
        <f t="shared" si="3"/>
        <v>1386376</v>
      </c>
      <c r="M7" s="17" t="s">
        <v>71</v>
      </c>
      <c r="N7" s="2" t="s">
        <v>72</v>
      </c>
      <c r="O7" s="2" t="s">
        <v>52</v>
      </c>
      <c r="P7" s="2" t="s">
        <v>52</v>
      </c>
      <c r="Q7" s="2" t="s">
        <v>57</v>
      </c>
      <c r="R7" s="2" t="s">
        <v>63</v>
      </c>
      <c r="S7" s="2" t="s">
        <v>64</v>
      </c>
      <c r="T7" s="2" t="s">
        <v>64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2" t="s">
        <v>52</v>
      </c>
      <c r="AS7" s="2" t="s">
        <v>52</v>
      </c>
      <c r="AT7" s="3"/>
      <c r="AU7" s="2" t="s">
        <v>73</v>
      </c>
      <c r="AV7" s="3">
        <v>16</v>
      </c>
    </row>
    <row r="8" spans="1:48" ht="30" customHeight="1" x14ac:dyDescent="0.15">
      <c r="A8" s="17" t="s">
        <v>74</v>
      </c>
      <c r="B8" s="17" t="s">
        <v>75</v>
      </c>
      <c r="C8" s="17" t="s">
        <v>76</v>
      </c>
      <c r="D8" s="15">
        <v>347.88</v>
      </c>
      <c r="E8" s="16">
        <f>TRUNC(일위대가목록!E7,0)</f>
        <v>0</v>
      </c>
      <c r="F8" s="16">
        <f t="shared" si="0"/>
        <v>0</v>
      </c>
      <c r="G8" s="16">
        <f>TRUNC(일위대가목록!F7,0)</f>
        <v>8603</v>
      </c>
      <c r="H8" s="16">
        <f t="shared" si="1"/>
        <v>2992811</v>
      </c>
      <c r="I8" s="16">
        <f>TRUNC(일위대가목록!G7,0)</f>
        <v>0</v>
      </c>
      <c r="J8" s="16">
        <f t="shared" si="2"/>
        <v>0</v>
      </c>
      <c r="K8" s="16">
        <f t="shared" si="3"/>
        <v>8603</v>
      </c>
      <c r="L8" s="16">
        <f t="shared" si="3"/>
        <v>2992811</v>
      </c>
      <c r="M8" s="17" t="s">
        <v>77</v>
      </c>
      <c r="N8" s="2" t="s">
        <v>78</v>
      </c>
      <c r="O8" s="2" t="s">
        <v>52</v>
      </c>
      <c r="P8" s="2" t="s">
        <v>52</v>
      </c>
      <c r="Q8" s="2" t="s">
        <v>57</v>
      </c>
      <c r="R8" s="2" t="s">
        <v>63</v>
      </c>
      <c r="S8" s="2" t="s">
        <v>64</v>
      </c>
      <c r="T8" s="2" t="s">
        <v>64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2" t="s">
        <v>52</v>
      </c>
      <c r="AS8" s="2" t="s">
        <v>52</v>
      </c>
      <c r="AT8" s="3"/>
      <c r="AU8" s="2" t="s">
        <v>79</v>
      </c>
      <c r="AV8" s="3">
        <v>19</v>
      </c>
    </row>
    <row r="9" spans="1:48" ht="30" customHeight="1" x14ac:dyDescent="0.15">
      <c r="A9" s="17" t="s">
        <v>80</v>
      </c>
      <c r="B9" s="17" t="s">
        <v>81</v>
      </c>
      <c r="C9" s="17" t="s">
        <v>76</v>
      </c>
      <c r="D9" s="15">
        <v>347.88</v>
      </c>
      <c r="E9" s="16">
        <f>TRUNC(일위대가목록!E8,0)</f>
        <v>0</v>
      </c>
      <c r="F9" s="16">
        <f t="shared" si="0"/>
        <v>0</v>
      </c>
      <c r="G9" s="16">
        <f>TRUNC(일위대가목록!F8,0)</f>
        <v>1388</v>
      </c>
      <c r="H9" s="16">
        <f t="shared" si="1"/>
        <v>482857</v>
      </c>
      <c r="I9" s="16">
        <f>TRUNC(일위대가목록!G8,0)</f>
        <v>0</v>
      </c>
      <c r="J9" s="16">
        <f t="shared" si="2"/>
        <v>0</v>
      </c>
      <c r="K9" s="16">
        <f t="shared" si="3"/>
        <v>1388</v>
      </c>
      <c r="L9" s="16">
        <f t="shared" si="3"/>
        <v>482857</v>
      </c>
      <c r="M9" s="17" t="s">
        <v>82</v>
      </c>
      <c r="N9" s="2" t="s">
        <v>83</v>
      </c>
      <c r="O9" s="2" t="s">
        <v>52</v>
      </c>
      <c r="P9" s="2" t="s">
        <v>52</v>
      </c>
      <c r="Q9" s="2" t="s">
        <v>57</v>
      </c>
      <c r="R9" s="2" t="s">
        <v>63</v>
      </c>
      <c r="S9" s="2" t="s">
        <v>64</v>
      </c>
      <c r="T9" s="2" t="s">
        <v>64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2" t="s">
        <v>52</v>
      </c>
      <c r="AS9" s="2" t="s">
        <v>52</v>
      </c>
      <c r="AT9" s="3"/>
      <c r="AU9" s="2" t="s">
        <v>84</v>
      </c>
      <c r="AV9" s="3">
        <v>20</v>
      </c>
    </row>
    <row r="10" spans="1:48" ht="30" customHeight="1" x14ac:dyDescent="0.15">
      <c r="A10" s="17" t="s">
        <v>85</v>
      </c>
      <c r="B10" s="17" t="s">
        <v>81</v>
      </c>
      <c r="C10" s="17" t="s">
        <v>76</v>
      </c>
      <c r="D10" s="15">
        <v>347.88</v>
      </c>
      <c r="E10" s="16">
        <f>TRUNC(일위대가목록!E9,0)</f>
        <v>0</v>
      </c>
      <c r="F10" s="16">
        <f t="shared" si="0"/>
        <v>0</v>
      </c>
      <c r="G10" s="16">
        <f>TRUNC(일위대가목록!F9,0)</f>
        <v>3331</v>
      </c>
      <c r="H10" s="16">
        <f t="shared" si="1"/>
        <v>1158788</v>
      </c>
      <c r="I10" s="16">
        <f>TRUNC(일위대가목록!G9,0)</f>
        <v>0</v>
      </c>
      <c r="J10" s="16">
        <f t="shared" si="2"/>
        <v>0</v>
      </c>
      <c r="K10" s="16">
        <f t="shared" si="3"/>
        <v>3331</v>
      </c>
      <c r="L10" s="16">
        <f t="shared" si="3"/>
        <v>1158788</v>
      </c>
      <c r="M10" s="17" t="s">
        <v>86</v>
      </c>
      <c r="N10" s="2" t="s">
        <v>87</v>
      </c>
      <c r="O10" s="2" t="s">
        <v>52</v>
      </c>
      <c r="P10" s="2" t="s">
        <v>52</v>
      </c>
      <c r="Q10" s="2" t="s">
        <v>57</v>
      </c>
      <c r="R10" s="2" t="s">
        <v>63</v>
      </c>
      <c r="S10" s="2" t="s">
        <v>64</v>
      </c>
      <c r="T10" s="2" t="s">
        <v>64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2" t="s">
        <v>52</v>
      </c>
      <c r="AS10" s="2" t="s">
        <v>52</v>
      </c>
      <c r="AT10" s="3"/>
      <c r="AU10" s="2" t="s">
        <v>88</v>
      </c>
      <c r="AV10" s="3">
        <v>21</v>
      </c>
    </row>
    <row r="11" spans="1:48" ht="30" customHeight="1" x14ac:dyDescent="0.15">
      <c r="A11" s="15"/>
      <c r="B11" s="15"/>
      <c r="C11" s="15"/>
      <c r="D11" s="15"/>
      <c r="E11" s="16"/>
      <c r="F11" s="16"/>
      <c r="G11" s="16"/>
      <c r="H11" s="16"/>
      <c r="I11" s="16"/>
      <c r="J11" s="16"/>
      <c r="K11" s="16"/>
      <c r="L11" s="16"/>
      <c r="M11" s="15"/>
      <c r="Q11" s="1" t="s">
        <v>57</v>
      </c>
    </row>
    <row r="12" spans="1:48" ht="30" customHeight="1" x14ac:dyDescent="0.15">
      <c r="A12" s="15"/>
      <c r="B12" s="15"/>
      <c r="C12" s="15"/>
      <c r="D12" s="15"/>
      <c r="E12" s="16"/>
      <c r="F12" s="16"/>
      <c r="G12" s="16"/>
      <c r="H12" s="16"/>
      <c r="I12" s="16"/>
      <c r="J12" s="16"/>
      <c r="K12" s="16"/>
      <c r="L12" s="16"/>
      <c r="M12" s="15"/>
      <c r="Q12" s="1" t="s">
        <v>57</v>
      </c>
    </row>
    <row r="13" spans="1:48" ht="30" customHeight="1" x14ac:dyDescent="0.15">
      <c r="A13" s="15"/>
      <c r="B13" s="15"/>
      <c r="C13" s="15"/>
      <c r="D13" s="15"/>
      <c r="E13" s="16"/>
      <c r="F13" s="16"/>
      <c r="G13" s="16"/>
      <c r="H13" s="16"/>
      <c r="I13" s="16"/>
      <c r="J13" s="16"/>
      <c r="K13" s="16"/>
      <c r="L13" s="16"/>
      <c r="M13" s="15"/>
      <c r="Q13" s="1" t="s">
        <v>57</v>
      </c>
    </row>
    <row r="14" spans="1:48" ht="30" customHeight="1" x14ac:dyDescent="0.15">
      <c r="A14" s="15"/>
      <c r="B14" s="15"/>
      <c r="C14" s="15"/>
      <c r="D14" s="15"/>
      <c r="E14" s="16"/>
      <c r="F14" s="16"/>
      <c r="G14" s="16"/>
      <c r="H14" s="16"/>
      <c r="I14" s="16"/>
      <c r="J14" s="16"/>
      <c r="K14" s="16"/>
      <c r="L14" s="16"/>
      <c r="M14" s="15"/>
      <c r="Q14" s="1" t="s">
        <v>57</v>
      </c>
    </row>
    <row r="15" spans="1:48" ht="30" customHeight="1" x14ac:dyDescent="0.15">
      <c r="A15" s="15"/>
      <c r="B15" s="15"/>
      <c r="C15" s="15"/>
      <c r="D15" s="15"/>
      <c r="E15" s="16"/>
      <c r="F15" s="16"/>
      <c r="G15" s="16"/>
      <c r="H15" s="16"/>
      <c r="I15" s="16"/>
      <c r="J15" s="16"/>
      <c r="K15" s="16"/>
      <c r="L15" s="16"/>
      <c r="M15" s="15"/>
      <c r="Q15" s="1" t="s">
        <v>57</v>
      </c>
    </row>
    <row r="16" spans="1:48" ht="30" customHeight="1" x14ac:dyDescent="0.15">
      <c r="A16" s="15"/>
      <c r="B16" s="15"/>
      <c r="C16" s="15"/>
      <c r="D16" s="15"/>
      <c r="E16" s="16"/>
      <c r="F16" s="16"/>
      <c r="G16" s="16"/>
      <c r="H16" s="16"/>
      <c r="I16" s="16"/>
      <c r="J16" s="16"/>
      <c r="K16" s="16"/>
      <c r="L16" s="16"/>
      <c r="M16" s="15"/>
      <c r="Q16" s="1" t="s">
        <v>57</v>
      </c>
    </row>
    <row r="17" spans="1:48" ht="30" customHeight="1" x14ac:dyDescent="0.15">
      <c r="A17" s="15"/>
      <c r="B17" s="15"/>
      <c r="C17" s="15"/>
      <c r="D17" s="15"/>
      <c r="E17" s="16"/>
      <c r="F17" s="16"/>
      <c r="G17" s="16"/>
      <c r="H17" s="16"/>
      <c r="I17" s="16"/>
      <c r="J17" s="16"/>
      <c r="K17" s="16"/>
      <c r="L17" s="16"/>
      <c r="M17" s="15"/>
      <c r="Q17" s="1" t="s">
        <v>57</v>
      </c>
    </row>
    <row r="18" spans="1:48" ht="30" customHeight="1" x14ac:dyDescent="0.15">
      <c r="A18" s="15"/>
      <c r="B18" s="15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5"/>
      <c r="Q18" s="1" t="s">
        <v>57</v>
      </c>
    </row>
    <row r="19" spans="1:48" ht="30" customHeight="1" x14ac:dyDescent="0.15">
      <c r="A19" s="15"/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5"/>
      <c r="Q19" s="1" t="s">
        <v>57</v>
      </c>
    </row>
    <row r="20" spans="1:48" ht="30" customHeight="1" x14ac:dyDescent="0.15">
      <c r="A20" s="15"/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5"/>
      <c r="Q20" s="1" t="s">
        <v>57</v>
      </c>
    </row>
    <row r="21" spans="1:48" ht="30" customHeight="1" x14ac:dyDescent="0.15">
      <c r="A21" s="15"/>
      <c r="B21" s="15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5"/>
      <c r="Q21" s="1" t="s">
        <v>57</v>
      </c>
    </row>
    <row r="22" spans="1:48" ht="30" customHeight="1" x14ac:dyDescent="0.15">
      <c r="A22" s="15"/>
      <c r="B22" s="1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5"/>
      <c r="Q22" s="1" t="s">
        <v>57</v>
      </c>
    </row>
    <row r="23" spans="1:48" ht="30" customHeight="1" x14ac:dyDescent="0.15">
      <c r="A23" s="15"/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5"/>
      <c r="Q23" s="1" t="s">
        <v>57</v>
      </c>
    </row>
    <row r="24" spans="1:48" ht="30" customHeight="1" x14ac:dyDescent="0.15">
      <c r="A24" s="15"/>
      <c r="B24" s="1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5"/>
      <c r="Q24" s="1" t="s">
        <v>57</v>
      </c>
    </row>
    <row r="25" spans="1:48" ht="30" customHeight="1" x14ac:dyDescent="0.15">
      <c r="A25" s="15"/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5"/>
      <c r="Q25" s="1" t="s">
        <v>57</v>
      </c>
    </row>
    <row r="26" spans="1:48" ht="30" customHeight="1" x14ac:dyDescent="0.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5"/>
      <c r="Q26" s="1" t="s">
        <v>57</v>
      </c>
    </row>
    <row r="27" spans="1:48" ht="30" customHeight="1" x14ac:dyDescent="0.15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5"/>
      <c r="Q27" s="1" t="s">
        <v>57</v>
      </c>
    </row>
    <row r="28" spans="1:48" ht="30" customHeight="1" x14ac:dyDescent="0.15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5"/>
      <c r="Q28" s="1" t="s">
        <v>57</v>
      </c>
    </row>
    <row r="29" spans="1:48" ht="30" customHeight="1" x14ac:dyDescent="0.15">
      <c r="A29" s="17" t="s">
        <v>89</v>
      </c>
      <c r="B29" s="15"/>
      <c r="C29" s="15"/>
      <c r="D29" s="15"/>
      <c r="E29" s="16"/>
      <c r="F29" s="16">
        <f>SUMIF(Q5:Q28,"010101",F5:F28)</f>
        <v>132596</v>
      </c>
      <c r="G29" s="16"/>
      <c r="H29" s="16">
        <f>SUMIF(Q5:Q28,"010101",H5:H28)</f>
        <v>6293304</v>
      </c>
      <c r="I29" s="16"/>
      <c r="J29" s="16">
        <f>SUMIF(Q5:Q28,"010101",J5:J28)</f>
        <v>1017136</v>
      </c>
      <c r="K29" s="16"/>
      <c r="L29" s="16">
        <f>SUMIF(Q5:Q28,"010101",L5:L28)</f>
        <v>7443036</v>
      </c>
      <c r="M29" s="15"/>
      <c r="N29" t="s">
        <v>90</v>
      </c>
    </row>
    <row r="30" spans="1:48" ht="30" customHeight="1" x14ac:dyDescent="0.15">
      <c r="A30" s="17" t="s">
        <v>91</v>
      </c>
      <c r="B30" s="17" t="s">
        <v>52</v>
      </c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5"/>
      <c r="N30" s="3"/>
      <c r="O30" s="3"/>
      <c r="P30" s="3"/>
      <c r="Q30" s="2" t="s">
        <v>92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</row>
    <row r="31" spans="1:48" ht="30" customHeight="1" x14ac:dyDescent="0.15">
      <c r="A31" s="17" t="s">
        <v>93</v>
      </c>
      <c r="B31" s="17" t="s">
        <v>94</v>
      </c>
      <c r="C31" s="17" t="s">
        <v>95</v>
      </c>
      <c r="D31" s="15">
        <v>353.13</v>
      </c>
      <c r="E31" s="16">
        <v>393</v>
      </c>
      <c r="F31" s="16">
        <f>TRUNC(E31*D31, 0)</f>
        <v>138780</v>
      </c>
      <c r="G31" s="16">
        <v>7181</v>
      </c>
      <c r="H31" s="16">
        <f>TRUNC(G31*D31, 0)</f>
        <v>2535826</v>
      </c>
      <c r="I31" s="16">
        <v>374</v>
      </c>
      <c r="J31" s="16">
        <f>TRUNC(I31*D31, 0)</f>
        <v>132070</v>
      </c>
      <c r="K31" s="16">
        <f t="shared" ref="K31:L34" si="4">TRUNC(E31+G31+I31, 0)</f>
        <v>7948</v>
      </c>
      <c r="L31" s="16">
        <f t="shared" si="4"/>
        <v>2806676</v>
      </c>
      <c r="M31" s="17" t="s">
        <v>96</v>
      </c>
      <c r="N31" s="2" t="s">
        <v>97</v>
      </c>
      <c r="O31" s="2" t="s">
        <v>52</v>
      </c>
      <c r="P31" s="2" t="s">
        <v>52</v>
      </c>
      <c r="Q31" s="2" t="s">
        <v>92</v>
      </c>
      <c r="R31" s="2" t="s">
        <v>64</v>
      </c>
      <c r="S31" s="2" t="s">
        <v>63</v>
      </c>
      <c r="T31" s="2" t="s">
        <v>64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2" t="s">
        <v>52</v>
      </c>
      <c r="AS31" s="2" t="s">
        <v>52</v>
      </c>
      <c r="AT31" s="3"/>
      <c r="AU31" s="2" t="s">
        <v>98</v>
      </c>
      <c r="AV31" s="3">
        <v>22</v>
      </c>
    </row>
    <row r="32" spans="1:48" ht="30" customHeight="1" x14ac:dyDescent="0.15">
      <c r="A32" s="17" t="s">
        <v>99</v>
      </c>
      <c r="B32" s="17" t="s">
        <v>100</v>
      </c>
      <c r="C32" s="17" t="s">
        <v>95</v>
      </c>
      <c r="D32" s="15">
        <v>353.13</v>
      </c>
      <c r="E32" s="16">
        <v>248</v>
      </c>
      <c r="F32" s="16">
        <f>TRUNC(E32*D32, 0)</f>
        <v>87576</v>
      </c>
      <c r="G32" s="16">
        <v>567</v>
      </c>
      <c r="H32" s="16">
        <f>TRUNC(G32*D32, 0)</f>
        <v>200224</v>
      </c>
      <c r="I32" s="16">
        <v>236</v>
      </c>
      <c r="J32" s="16">
        <f>TRUNC(I32*D32, 0)</f>
        <v>83338</v>
      </c>
      <c r="K32" s="16">
        <f t="shared" si="4"/>
        <v>1051</v>
      </c>
      <c r="L32" s="16">
        <f t="shared" si="4"/>
        <v>371138</v>
      </c>
      <c r="M32" s="17" t="s">
        <v>101</v>
      </c>
      <c r="N32" s="2" t="s">
        <v>102</v>
      </c>
      <c r="O32" s="2" t="s">
        <v>52</v>
      </c>
      <c r="P32" s="2" t="s">
        <v>52</v>
      </c>
      <c r="Q32" s="2" t="s">
        <v>92</v>
      </c>
      <c r="R32" s="2" t="s">
        <v>64</v>
      </c>
      <c r="S32" s="2" t="s">
        <v>63</v>
      </c>
      <c r="T32" s="2" t="s">
        <v>64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2" t="s">
        <v>52</v>
      </c>
      <c r="AS32" s="2" t="s">
        <v>52</v>
      </c>
      <c r="AT32" s="3"/>
      <c r="AU32" s="2" t="s">
        <v>103</v>
      </c>
      <c r="AV32" s="3">
        <v>23</v>
      </c>
    </row>
    <row r="33" spans="1:48" ht="30" customHeight="1" x14ac:dyDescent="0.15">
      <c r="A33" s="17" t="s">
        <v>104</v>
      </c>
      <c r="B33" s="17" t="s">
        <v>105</v>
      </c>
      <c r="C33" s="17" t="s">
        <v>76</v>
      </c>
      <c r="D33" s="15">
        <v>396.66</v>
      </c>
      <c r="E33" s="16">
        <f>TRUNC(일위대가목록!E10,0)</f>
        <v>418</v>
      </c>
      <c r="F33" s="16">
        <f>TRUNC(E33*D33, 0)</f>
        <v>165803</v>
      </c>
      <c r="G33" s="16">
        <f>TRUNC(일위대가목록!F10,0)</f>
        <v>1456</v>
      </c>
      <c r="H33" s="16">
        <f>TRUNC(G33*D33, 0)</f>
        <v>577536</v>
      </c>
      <c r="I33" s="16">
        <f>TRUNC(일위대가목록!G10,0)</f>
        <v>0</v>
      </c>
      <c r="J33" s="16">
        <f>TRUNC(I33*D33, 0)</f>
        <v>0</v>
      </c>
      <c r="K33" s="16">
        <f t="shared" si="4"/>
        <v>1874</v>
      </c>
      <c r="L33" s="16">
        <f t="shared" si="4"/>
        <v>743339</v>
      </c>
      <c r="M33" s="17" t="s">
        <v>106</v>
      </c>
      <c r="N33" s="2" t="s">
        <v>107</v>
      </c>
      <c r="O33" s="2" t="s">
        <v>52</v>
      </c>
      <c r="P33" s="2" t="s">
        <v>52</v>
      </c>
      <c r="Q33" s="2" t="s">
        <v>92</v>
      </c>
      <c r="R33" s="2" t="s">
        <v>63</v>
      </c>
      <c r="S33" s="2" t="s">
        <v>64</v>
      </c>
      <c r="T33" s="2" t="s">
        <v>64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2" t="s">
        <v>52</v>
      </c>
      <c r="AS33" s="2" t="s">
        <v>52</v>
      </c>
      <c r="AT33" s="3"/>
      <c r="AU33" s="2" t="s">
        <v>108</v>
      </c>
      <c r="AV33" s="3">
        <v>24</v>
      </c>
    </row>
    <row r="34" spans="1:48" ht="30" customHeight="1" x14ac:dyDescent="0.15">
      <c r="A34" s="17" t="s">
        <v>109</v>
      </c>
      <c r="B34" s="17" t="s">
        <v>110</v>
      </c>
      <c r="C34" s="17" t="s">
        <v>95</v>
      </c>
      <c r="D34" s="15">
        <v>79.33</v>
      </c>
      <c r="E34" s="16">
        <f>TRUNC(일위대가목록!E11,0)</f>
        <v>1384</v>
      </c>
      <c r="F34" s="16">
        <f>TRUNC(E34*D34, 0)</f>
        <v>109792</v>
      </c>
      <c r="G34" s="16">
        <f>TRUNC(일위대가목록!F11,0)</f>
        <v>9632</v>
      </c>
      <c r="H34" s="16">
        <f>TRUNC(G34*D34, 0)</f>
        <v>764106</v>
      </c>
      <c r="I34" s="16">
        <f>TRUNC(일위대가목록!G11,0)</f>
        <v>1409</v>
      </c>
      <c r="J34" s="16">
        <f>TRUNC(I34*D34, 0)</f>
        <v>111775</v>
      </c>
      <c r="K34" s="16">
        <f t="shared" si="4"/>
        <v>12425</v>
      </c>
      <c r="L34" s="16">
        <f t="shared" si="4"/>
        <v>985673</v>
      </c>
      <c r="M34" s="17" t="s">
        <v>111</v>
      </c>
      <c r="N34" s="2" t="s">
        <v>112</v>
      </c>
      <c r="O34" s="2" t="s">
        <v>52</v>
      </c>
      <c r="P34" s="2" t="s">
        <v>52</v>
      </c>
      <c r="Q34" s="2" t="s">
        <v>92</v>
      </c>
      <c r="R34" s="2" t="s">
        <v>63</v>
      </c>
      <c r="S34" s="2" t="s">
        <v>64</v>
      </c>
      <c r="T34" s="2" t="s">
        <v>64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2" t="s">
        <v>52</v>
      </c>
      <c r="AS34" s="2" t="s">
        <v>52</v>
      </c>
      <c r="AT34" s="3"/>
      <c r="AU34" s="2" t="s">
        <v>113</v>
      </c>
      <c r="AV34" s="3">
        <v>25</v>
      </c>
    </row>
    <row r="35" spans="1:48" ht="30" customHeight="1" x14ac:dyDescent="0.15">
      <c r="A35" s="1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5"/>
      <c r="Q35" s="1" t="s">
        <v>92</v>
      </c>
    </row>
    <row r="36" spans="1:48" ht="30" customHeight="1" x14ac:dyDescent="0.15">
      <c r="A36" s="15"/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5"/>
      <c r="Q36" s="1" t="s">
        <v>92</v>
      </c>
    </row>
    <row r="37" spans="1:48" ht="30" customHeight="1" x14ac:dyDescent="0.15">
      <c r="A37" s="15"/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5"/>
      <c r="Q37" s="1" t="s">
        <v>92</v>
      </c>
    </row>
    <row r="38" spans="1:48" ht="30" customHeight="1" x14ac:dyDescent="0.15">
      <c r="A38" s="15"/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5"/>
      <c r="Q38" s="1" t="s">
        <v>92</v>
      </c>
    </row>
    <row r="39" spans="1:48" ht="30" customHeight="1" x14ac:dyDescent="0.15">
      <c r="A39" s="15"/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5"/>
      <c r="Q39" s="1" t="s">
        <v>92</v>
      </c>
    </row>
    <row r="40" spans="1:48" ht="30" customHeight="1" x14ac:dyDescent="0.15">
      <c r="A40" s="15"/>
      <c r="B40" s="15"/>
      <c r="C40" s="15"/>
      <c r="D40" s="15"/>
      <c r="E40" s="16"/>
      <c r="F40" s="16"/>
      <c r="G40" s="16"/>
      <c r="H40" s="16"/>
      <c r="I40" s="16"/>
      <c r="J40" s="16"/>
      <c r="K40" s="16"/>
      <c r="L40" s="16"/>
      <c r="M40" s="15"/>
      <c r="Q40" s="1" t="s">
        <v>92</v>
      </c>
    </row>
    <row r="41" spans="1:48" ht="30" customHeight="1" x14ac:dyDescent="0.15">
      <c r="A41" s="15"/>
      <c r="B41" s="15"/>
      <c r="C41" s="15"/>
      <c r="D41" s="15"/>
      <c r="E41" s="16"/>
      <c r="F41" s="16"/>
      <c r="G41" s="16"/>
      <c r="H41" s="16"/>
      <c r="I41" s="16"/>
      <c r="J41" s="16"/>
      <c r="K41" s="16"/>
      <c r="L41" s="16"/>
      <c r="M41" s="15"/>
      <c r="Q41" s="1" t="s">
        <v>92</v>
      </c>
    </row>
    <row r="42" spans="1:48" ht="30" customHeight="1" x14ac:dyDescent="0.15">
      <c r="A42" s="15"/>
      <c r="B42" s="15"/>
      <c r="C42" s="15"/>
      <c r="D42" s="15"/>
      <c r="E42" s="16"/>
      <c r="F42" s="16"/>
      <c r="G42" s="16"/>
      <c r="H42" s="16"/>
      <c r="I42" s="16"/>
      <c r="J42" s="16"/>
      <c r="K42" s="16"/>
      <c r="L42" s="16"/>
      <c r="M42" s="15"/>
      <c r="Q42" s="1" t="s">
        <v>92</v>
      </c>
    </row>
    <row r="43" spans="1:48" ht="30" customHeight="1" x14ac:dyDescent="0.15">
      <c r="A43" s="15"/>
      <c r="B43" s="15"/>
      <c r="C43" s="15"/>
      <c r="D43" s="15"/>
      <c r="E43" s="16"/>
      <c r="F43" s="16"/>
      <c r="G43" s="16"/>
      <c r="H43" s="16"/>
      <c r="I43" s="16"/>
      <c r="J43" s="16"/>
      <c r="K43" s="16"/>
      <c r="L43" s="16"/>
      <c r="M43" s="15"/>
      <c r="Q43" s="1" t="s">
        <v>92</v>
      </c>
    </row>
    <row r="44" spans="1:48" ht="30" customHeight="1" x14ac:dyDescent="0.15">
      <c r="A44" s="15"/>
      <c r="B44" s="15"/>
      <c r="C44" s="15"/>
      <c r="D44" s="15"/>
      <c r="E44" s="16"/>
      <c r="F44" s="16"/>
      <c r="G44" s="16"/>
      <c r="H44" s="16"/>
      <c r="I44" s="16"/>
      <c r="J44" s="16"/>
      <c r="K44" s="16"/>
      <c r="L44" s="16"/>
      <c r="M44" s="15"/>
      <c r="Q44" s="1" t="s">
        <v>92</v>
      </c>
    </row>
    <row r="45" spans="1:48" ht="30" customHeight="1" x14ac:dyDescent="0.15">
      <c r="A45" s="15"/>
      <c r="B45" s="15"/>
      <c r="C45" s="15"/>
      <c r="D45" s="15"/>
      <c r="E45" s="16"/>
      <c r="F45" s="16"/>
      <c r="G45" s="16"/>
      <c r="H45" s="16"/>
      <c r="I45" s="16"/>
      <c r="J45" s="16"/>
      <c r="K45" s="16"/>
      <c r="L45" s="16"/>
      <c r="M45" s="15"/>
      <c r="Q45" s="1" t="s">
        <v>92</v>
      </c>
    </row>
    <row r="46" spans="1:48" ht="30" customHeight="1" x14ac:dyDescent="0.15">
      <c r="A46" s="15"/>
      <c r="B46" s="15"/>
      <c r="C46" s="15"/>
      <c r="D46" s="15"/>
      <c r="E46" s="16"/>
      <c r="F46" s="16"/>
      <c r="G46" s="16"/>
      <c r="H46" s="16"/>
      <c r="I46" s="16"/>
      <c r="J46" s="16"/>
      <c r="K46" s="16"/>
      <c r="L46" s="16"/>
      <c r="M46" s="15"/>
      <c r="Q46" s="1" t="s">
        <v>92</v>
      </c>
    </row>
    <row r="47" spans="1:48" ht="30" customHeight="1" x14ac:dyDescent="0.15">
      <c r="A47" s="15"/>
      <c r="B47" s="15"/>
      <c r="C47" s="15"/>
      <c r="D47" s="15"/>
      <c r="E47" s="16"/>
      <c r="F47" s="16"/>
      <c r="G47" s="16"/>
      <c r="H47" s="16"/>
      <c r="I47" s="16"/>
      <c r="J47" s="16"/>
      <c r="K47" s="16"/>
      <c r="L47" s="16"/>
      <c r="M47" s="15"/>
      <c r="Q47" s="1" t="s">
        <v>92</v>
      </c>
    </row>
    <row r="48" spans="1:48" ht="30" customHeight="1" x14ac:dyDescent="0.15">
      <c r="A48" s="15"/>
      <c r="B48" s="15"/>
      <c r="C48" s="15"/>
      <c r="D48" s="15"/>
      <c r="E48" s="16"/>
      <c r="F48" s="16"/>
      <c r="G48" s="16"/>
      <c r="H48" s="16"/>
      <c r="I48" s="16"/>
      <c r="J48" s="16"/>
      <c r="K48" s="16"/>
      <c r="L48" s="16"/>
      <c r="M48" s="15"/>
      <c r="Q48" s="1" t="s">
        <v>92</v>
      </c>
    </row>
    <row r="49" spans="1:48" ht="30" customHeight="1" x14ac:dyDescent="0.15">
      <c r="A49" s="15"/>
      <c r="B49" s="15"/>
      <c r="C49" s="15"/>
      <c r="D49" s="15"/>
      <c r="E49" s="16"/>
      <c r="F49" s="16"/>
      <c r="G49" s="16"/>
      <c r="H49" s="16"/>
      <c r="I49" s="16"/>
      <c r="J49" s="16"/>
      <c r="K49" s="16"/>
      <c r="L49" s="16"/>
      <c r="M49" s="15"/>
      <c r="Q49" s="1" t="s">
        <v>92</v>
      </c>
    </row>
    <row r="50" spans="1:48" ht="30" customHeight="1" x14ac:dyDescent="0.15">
      <c r="A50" s="15"/>
      <c r="B50" s="15"/>
      <c r="C50" s="15"/>
      <c r="D50" s="15"/>
      <c r="E50" s="16"/>
      <c r="F50" s="16"/>
      <c r="G50" s="16"/>
      <c r="H50" s="16"/>
      <c r="I50" s="16"/>
      <c r="J50" s="16"/>
      <c r="K50" s="16"/>
      <c r="L50" s="16"/>
      <c r="M50" s="15"/>
      <c r="Q50" s="1" t="s">
        <v>92</v>
      </c>
    </row>
    <row r="51" spans="1:48" ht="30" customHeight="1" x14ac:dyDescent="0.15">
      <c r="A51" s="15"/>
      <c r="B51" s="15"/>
      <c r="C51" s="15"/>
      <c r="D51" s="15"/>
      <c r="E51" s="16"/>
      <c r="F51" s="16"/>
      <c r="G51" s="16"/>
      <c r="H51" s="16"/>
      <c r="I51" s="16"/>
      <c r="J51" s="16"/>
      <c r="K51" s="16"/>
      <c r="L51" s="16"/>
      <c r="M51" s="15"/>
      <c r="Q51" s="1" t="s">
        <v>92</v>
      </c>
    </row>
    <row r="52" spans="1:48" ht="30" customHeight="1" x14ac:dyDescent="0.15">
      <c r="A52" s="15"/>
      <c r="B52" s="15"/>
      <c r="C52" s="15"/>
      <c r="D52" s="15"/>
      <c r="E52" s="16"/>
      <c r="F52" s="16"/>
      <c r="G52" s="16"/>
      <c r="H52" s="16"/>
      <c r="I52" s="16"/>
      <c r="J52" s="16"/>
      <c r="K52" s="16"/>
      <c r="L52" s="16"/>
      <c r="M52" s="15"/>
      <c r="Q52" s="1" t="s">
        <v>92</v>
      </c>
    </row>
    <row r="53" spans="1:48" ht="30" customHeight="1" x14ac:dyDescent="0.15">
      <c r="A53" s="15"/>
      <c r="B53" s="15"/>
      <c r="C53" s="15"/>
      <c r="D53" s="15"/>
      <c r="E53" s="16"/>
      <c r="F53" s="16"/>
      <c r="G53" s="16"/>
      <c r="H53" s="16"/>
      <c r="I53" s="16"/>
      <c r="J53" s="16"/>
      <c r="K53" s="16"/>
      <c r="L53" s="16"/>
      <c r="M53" s="15"/>
      <c r="Q53" s="1" t="s">
        <v>92</v>
      </c>
    </row>
    <row r="54" spans="1:48" ht="30" customHeight="1" x14ac:dyDescent="0.15">
      <c r="A54" s="15"/>
      <c r="B54" s="15"/>
      <c r="C54" s="15"/>
      <c r="D54" s="15"/>
      <c r="E54" s="16"/>
      <c r="F54" s="16"/>
      <c r="G54" s="16"/>
      <c r="H54" s="16"/>
      <c r="I54" s="16"/>
      <c r="J54" s="16"/>
      <c r="K54" s="16"/>
      <c r="L54" s="16"/>
      <c r="M54" s="15"/>
      <c r="Q54" s="1" t="s">
        <v>92</v>
      </c>
    </row>
    <row r="55" spans="1:48" ht="30" customHeight="1" x14ac:dyDescent="0.15">
      <c r="A55" s="17" t="s">
        <v>89</v>
      </c>
      <c r="B55" s="15"/>
      <c r="C55" s="15"/>
      <c r="D55" s="15"/>
      <c r="E55" s="16"/>
      <c r="F55" s="16">
        <f>SUMIF(Q31:Q54,"010102",F31:F54)</f>
        <v>501951</v>
      </c>
      <c r="G55" s="16"/>
      <c r="H55" s="16">
        <f>SUMIF(Q31:Q54,"010102",H31:H54)</f>
        <v>4077692</v>
      </c>
      <c r="I55" s="16"/>
      <c r="J55" s="16">
        <f>SUMIF(Q31:Q54,"010102",J31:J54)</f>
        <v>327183</v>
      </c>
      <c r="K55" s="16"/>
      <c r="L55" s="16">
        <f>SUMIF(Q31:Q54,"010102",L31:L54)</f>
        <v>4906826</v>
      </c>
      <c r="M55" s="15"/>
      <c r="N55" t="s">
        <v>90</v>
      </c>
    </row>
    <row r="56" spans="1:48" ht="30" customHeight="1" x14ac:dyDescent="0.15">
      <c r="A56" s="17" t="s">
        <v>114</v>
      </c>
      <c r="B56" s="17" t="s">
        <v>52</v>
      </c>
      <c r="C56" s="15"/>
      <c r="D56" s="15"/>
      <c r="E56" s="16"/>
      <c r="F56" s="16"/>
      <c r="G56" s="16"/>
      <c r="H56" s="16"/>
      <c r="I56" s="16"/>
      <c r="J56" s="16"/>
      <c r="K56" s="16"/>
      <c r="L56" s="16"/>
      <c r="M56" s="15"/>
      <c r="N56" s="3"/>
      <c r="O56" s="3"/>
      <c r="P56" s="3"/>
      <c r="Q56" s="2" t="s">
        <v>115</v>
      </c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</row>
    <row r="57" spans="1:48" ht="30" customHeight="1" x14ac:dyDescent="0.15">
      <c r="A57" s="17" t="s">
        <v>116</v>
      </c>
      <c r="B57" s="17" t="s">
        <v>117</v>
      </c>
      <c r="C57" s="17" t="s">
        <v>118</v>
      </c>
      <c r="D57" s="15">
        <v>1.7113</v>
      </c>
      <c r="E57" s="16"/>
      <c r="F57" s="16"/>
      <c r="G57" s="16"/>
      <c r="H57" s="16"/>
      <c r="I57" s="16"/>
      <c r="J57" s="16"/>
      <c r="K57" s="16"/>
      <c r="L57" s="16"/>
      <c r="M57" s="17" t="s">
        <v>119</v>
      </c>
      <c r="N57" s="2" t="s">
        <v>120</v>
      </c>
      <c r="O57" s="2" t="s">
        <v>52</v>
      </c>
      <c r="P57" s="2" t="s">
        <v>52</v>
      </c>
      <c r="Q57" s="2" t="s">
        <v>52</v>
      </c>
      <c r="R57" s="2" t="s">
        <v>64</v>
      </c>
      <c r="S57" s="2" t="s">
        <v>64</v>
      </c>
      <c r="T57" s="2" t="s">
        <v>63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2" t="s">
        <v>119</v>
      </c>
      <c r="AS57" s="2" t="s">
        <v>52</v>
      </c>
      <c r="AT57" s="3"/>
      <c r="AU57" s="2" t="s">
        <v>121</v>
      </c>
      <c r="AV57" s="3">
        <v>26</v>
      </c>
    </row>
    <row r="58" spans="1:48" ht="30" customHeight="1" x14ac:dyDescent="0.15">
      <c r="A58" s="17" t="s">
        <v>116</v>
      </c>
      <c r="B58" s="17" t="s">
        <v>122</v>
      </c>
      <c r="C58" s="17" t="s">
        <v>118</v>
      </c>
      <c r="D58" s="15">
        <v>26.402000000000001</v>
      </c>
      <c r="E58" s="16"/>
      <c r="F58" s="16"/>
      <c r="G58" s="16"/>
      <c r="H58" s="16"/>
      <c r="I58" s="16"/>
      <c r="J58" s="16"/>
      <c r="K58" s="16"/>
      <c r="L58" s="16"/>
      <c r="M58" s="17" t="s">
        <v>119</v>
      </c>
      <c r="N58" s="2" t="s">
        <v>123</v>
      </c>
      <c r="O58" s="2" t="s">
        <v>52</v>
      </c>
      <c r="P58" s="2" t="s">
        <v>52</v>
      </c>
      <c r="Q58" s="2" t="s">
        <v>52</v>
      </c>
      <c r="R58" s="2" t="s">
        <v>64</v>
      </c>
      <c r="S58" s="2" t="s">
        <v>64</v>
      </c>
      <c r="T58" s="2" t="s">
        <v>63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2" t="s">
        <v>119</v>
      </c>
      <c r="AS58" s="2" t="s">
        <v>52</v>
      </c>
      <c r="AT58" s="3"/>
      <c r="AU58" s="2" t="s">
        <v>124</v>
      </c>
      <c r="AV58" s="3">
        <v>27</v>
      </c>
    </row>
    <row r="59" spans="1:48" ht="30" customHeight="1" x14ac:dyDescent="0.15">
      <c r="A59" s="17" t="s">
        <v>125</v>
      </c>
      <c r="B59" s="17" t="s">
        <v>126</v>
      </c>
      <c r="C59" s="17" t="s">
        <v>95</v>
      </c>
      <c r="D59" s="15">
        <v>20.23</v>
      </c>
      <c r="E59" s="16"/>
      <c r="F59" s="16"/>
      <c r="G59" s="16"/>
      <c r="H59" s="16"/>
      <c r="I59" s="16"/>
      <c r="J59" s="16"/>
      <c r="K59" s="16"/>
      <c r="L59" s="16"/>
      <c r="M59" s="17" t="s">
        <v>119</v>
      </c>
      <c r="N59" s="2" t="s">
        <v>127</v>
      </c>
      <c r="O59" s="2" t="s">
        <v>52</v>
      </c>
      <c r="P59" s="2" t="s">
        <v>52</v>
      </c>
      <c r="Q59" s="2" t="s">
        <v>52</v>
      </c>
      <c r="R59" s="2" t="s">
        <v>64</v>
      </c>
      <c r="S59" s="2" t="s">
        <v>64</v>
      </c>
      <c r="T59" s="2" t="s">
        <v>63</v>
      </c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2" t="s">
        <v>119</v>
      </c>
      <c r="AS59" s="2" t="s">
        <v>52</v>
      </c>
      <c r="AT59" s="3"/>
      <c r="AU59" s="2" t="s">
        <v>128</v>
      </c>
      <c r="AV59" s="3">
        <v>28</v>
      </c>
    </row>
    <row r="60" spans="1:48" ht="30" customHeight="1" x14ac:dyDescent="0.15">
      <c r="A60" s="17" t="s">
        <v>125</v>
      </c>
      <c r="B60" s="17" t="s">
        <v>129</v>
      </c>
      <c r="C60" s="17" t="s">
        <v>95</v>
      </c>
      <c r="D60" s="15">
        <v>361.27</v>
      </c>
      <c r="E60" s="16"/>
      <c r="F60" s="16"/>
      <c r="G60" s="16"/>
      <c r="H60" s="16"/>
      <c r="I60" s="16"/>
      <c r="J60" s="16"/>
      <c r="K60" s="16"/>
      <c r="L60" s="16"/>
      <c r="M60" s="17" t="s">
        <v>119</v>
      </c>
      <c r="N60" s="2" t="s">
        <v>130</v>
      </c>
      <c r="O60" s="2" t="s">
        <v>52</v>
      </c>
      <c r="P60" s="2" t="s">
        <v>52</v>
      </c>
      <c r="Q60" s="2" t="s">
        <v>52</v>
      </c>
      <c r="R60" s="2" t="s">
        <v>64</v>
      </c>
      <c r="S60" s="2" t="s">
        <v>64</v>
      </c>
      <c r="T60" s="2" t="s">
        <v>63</v>
      </c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2" t="s">
        <v>119</v>
      </c>
      <c r="AS60" s="2" t="s">
        <v>52</v>
      </c>
      <c r="AT60" s="3"/>
      <c r="AU60" s="2" t="s">
        <v>131</v>
      </c>
      <c r="AV60" s="3">
        <v>29</v>
      </c>
    </row>
    <row r="61" spans="1:48" ht="30" customHeight="1" x14ac:dyDescent="0.15">
      <c r="A61" s="17" t="s">
        <v>132</v>
      </c>
      <c r="B61" s="17" t="s">
        <v>133</v>
      </c>
      <c r="C61" s="17" t="s">
        <v>118</v>
      </c>
      <c r="D61" s="15">
        <v>27.29</v>
      </c>
      <c r="E61" s="16">
        <f>TRUNC(일위대가목록!E12,0)</f>
        <v>10101</v>
      </c>
      <c r="F61" s="16">
        <f>TRUNC(E61*D61, 0)</f>
        <v>275656</v>
      </c>
      <c r="G61" s="16">
        <f>TRUNC(일위대가목록!F12,0)</f>
        <v>791069</v>
      </c>
      <c r="H61" s="16">
        <f>TRUNC(G61*D61, 0)</f>
        <v>21588273</v>
      </c>
      <c r="I61" s="16">
        <f>TRUNC(일위대가목록!G12,0)</f>
        <v>31048</v>
      </c>
      <c r="J61" s="16">
        <f>TRUNC(I61*D61, 0)</f>
        <v>847299</v>
      </c>
      <c r="K61" s="16">
        <f t="shared" ref="K61:L65" si="5">TRUNC(E61+G61+I61, 0)</f>
        <v>832218</v>
      </c>
      <c r="L61" s="16">
        <f t="shared" si="5"/>
        <v>22711228</v>
      </c>
      <c r="M61" s="17" t="s">
        <v>134</v>
      </c>
      <c r="N61" s="2" t="s">
        <v>135</v>
      </c>
      <c r="O61" s="2" t="s">
        <v>52</v>
      </c>
      <c r="P61" s="2" t="s">
        <v>52</v>
      </c>
      <c r="Q61" s="2" t="s">
        <v>115</v>
      </c>
      <c r="R61" s="2" t="s">
        <v>63</v>
      </c>
      <c r="S61" s="2" t="s">
        <v>64</v>
      </c>
      <c r="T61" s="2" t="s">
        <v>64</v>
      </c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2" t="s">
        <v>52</v>
      </c>
      <c r="AS61" s="2" t="s">
        <v>52</v>
      </c>
      <c r="AT61" s="3"/>
      <c r="AU61" s="2" t="s">
        <v>136</v>
      </c>
      <c r="AV61" s="3">
        <v>30</v>
      </c>
    </row>
    <row r="62" spans="1:48" ht="30" customHeight="1" x14ac:dyDescent="0.15">
      <c r="A62" s="17" t="s">
        <v>137</v>
      </c>
      <c r="B62" s="17" t="s">
        <v>138</v>
      </c>
      <c r="C62" s="17" t="s">
        <v>76</v>
      </c>
      <c r="D62" s="15">
        <v>90.2</v>
      </c>
      <c r="E62" s="16">
        <f>TRUNC(일위대가목록!E13,0)</f>
        <v>3967</v>
      </c>
      <c r="F62" s="16">
        <f>TRUNC(E62*D62, 0)</f>
        <v>357823</v>
      </c>
      <c r="G62" s="16">
        <f>TRUNC(일위대가목록!F13,0)</f>
        <v>31880</v>
      </c>
      <c r="H62" s="16">
        <f>TRUNC(G62*D62, 0)</f>
        <v>2875576</v>
      </c>
      <c r="I62" s="16">
        <f>TRUNC(일위대가목록!G13,0)</f>
        <v>956</v>
      </c>
      <c r="J62" s="16">
        <f>TRUNC(I62*D62, 0)</f>
        <v>86231</v>
      </c>
      <c r="K62" s="16">
        <f t="shared" si="5"/>
        <v>36803</v>
      </c>
      <c r="L62" s="16">
        <f t="shared" si="5"/>
        <v>3319630</v>
      </c>
      <c r="M62" s="17" t="s">
        <v>139</v>
      </c>
      <c r="N62" s="2" t="s">
        <v>140</v>
      </c>
      <c r="O62" s="2" t="s">
        <v>52</v>
      </c>
      <c r="P62" s="2" t="s">
        <v>52</v>
      </c>
      <c r="Q62" s="2" t="s">
        <v>115</v>
      </c>
      <c r="R62" s="2" t="s">
        <v>63</v>
      </c>
      <c r="S62" s="2" t="s">
        <v>64</v>
      </c>
      <c r="T62" s="2" t="s">
        <v>64</v>
      </c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2" t="s">
        <v>52</v>
      </c>
      <c r="AS62" s="2" t="s">
        <v>52</v>
      </c>
      <c r="AT62" s="3"/>
      <c r="AU62" s="2" t="s">
        <v>141</v>
      </c>
      <c r="AV62" s="3">
        <v>31</v>
      </c>
    </row>
    <row r="63" spans="1:48" ht="30" customHeight="1" x14ac:dyDescent="0.15">
      <c r="A63" s="17" t="s">
        <v>142</v>
      </c>
      <c r="B63" s="17" t="s">
        <v>143</v>
      </c>
      <c r="C63" s="17" t="s">
        <v>95</v>
      </c>
      <c r="D63" s="15">
        <v>19.829999999999998</v>
      </c>
      <c r="E63" s="16">
        <f>TRUNC(일위대가목록!E14,0)</f>
        <v>1786</v>
      </c>
      <c r="F63" s="16">
        <f>TRUNC(E63*D63, 0)</f>
        <v>35416</v>
      </c>
      <c r="G63" s="16">
        <f>TRUNC(일위대가목록!F14,0)</f>
        <v>6736</v>
      </c>
      <c r="H63" s="16">
        <f>TRUNC(G63*D63, 0)</f>
        <v>133574</v>
      </c>
      <c r="I63" s="16">
        <f>TRUNC(일위대가목록!G14,0)</f>
        <v>2885</v>
      </c>
      <c r="J63" s="16">
        <f>TRUNC(I63*D63, 0)</f>
        <v>57209</v>
      </c>
      <c r="K63" s="16">
        <f t="shared" si="5"/>
        <v>11407</v>
      </c>
      <c r="L63" s="16">
        <f t="shared" si="5"/>
        <v>226199</v>
      </c>
      <c r="M63" s="17" t="s">
        <v>144</v>
      </c>
      <c r="N63" s="2" t="s">
        <v>145</v>
      </c>
      <c r="O63" s="2" t="s">
        <v>52</v>
      </c>
      <c r="P63" s="2" t="s">
        <v>52</v>
      </c>
      <c r="Q63" s="2" t="s">
        <v>115</v>
      </c>
      <c r="R63" s="2" t="s">
        <v>63</v>
      </c>
      <c r="S63" s="2" t="s">
        <v>64</v>
      </c>
      <c r="T63" s="2" t="s">
        <v>64</v>
      </c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2" t="s">
        <v>52</v>
      </c>
      <c r="AS63" s="2" t="s">
        <v>52</v>
      </c>
      <c r="AT63" s="3"/>
      <c r="AU63" s="2" t="s">
        <v>146</v>
      </c>
      <c r="AV63" s="3">
        <v>32</v>
      </c>
    </row>
    <row r="64" spans="1:48" ht="30" customHeight="1" x14ac:dyDescent="0.15">
      <c r="A64" s="17" t="s">
        <v>147</v>
      </c>
      <c r="B64" s="17" t="s">
        <v>143</v>
      </c>
      <c r="C64" s="17" t="s">
        <v>95</v>
      </c>
      <c r="D64" s="15">
        <v>357.7</v>
      </c>
      <c r="E64" s="16">
        <f>TRUNC(일위대가목록!E15,0)</f>
        <v>2043</v>
      </c>
      <c r="F64" s="16">
        <f>TRUNC(E64*D64, 0)</f>
        <v>730781</v>
      </c>
      <c r="G64" s="16">
        <f>TRUNC(일위대가목록!F15,0)</f>
        <v>10680</v>
      </c>
      <c r="H64" s="16">
        <f>TRUNC(G64*D64, 0)</f>
        <v>3820236</v>
      </c>
      <c r="I64" s="16">
        <f>TRUNC(일위대가목록!G15,0)</f>
        <v>3187</v>
      </c>
      <c r="J64" s="16">
        <f>TRUNC(I64*D64, 0)</f>
        <v>1139989</v>
      </c>
      <c r="K64" s="16">
        <f t="shared" si="5"/>
        <v>15910</v>
      </c>
      <c r="L64" s="16">
        <f t="shared" si="5"/>
        <v>5691006</v>
      </c>
      <c r="M64" s="17" t="s">
        <v>148</v>
      </c>
      <c r="N64" s="2" t="s">
        <v>149</v>
      </c>
      <c r="O64" s="2" t="s">
        <v>52</v>
      </c>
      <c r="P64" s="2" t="s">
        <v>52</v>
      </c>
      <c r="Q64" s="2" t="s">
        <v>115</v>
      </c>
      <c r="R64" s="2" t="s">
        <v>63</v>
      </c>
      <c r="S64" s="2" t="s">
        <v>64</v>
      </c>
      <c r="T64" s="2" t="s">
        <v>64</v>
      </c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2" t="s">
        <v>52</v>
      </c>
      <c r="AS64" s="2" t="s">
        <v>52</v>
      </c>
      <c r="AT64" s="3"/>
      <c r="AU64" s="2" t="s">
        <v>150</v>
      </c>
      <c r="AV64" s="3">
        <v>33</v>
      </c>
    </row>
    <row r="65" spans="1:48" ht="30" customHeight="1" x14ac:dyDescent="0.15">
      <c r="A65" s="17" t="s">
        <v>151</v>
      </c>
      <c r="B65" s="17" t="s">
        <v>152</v>
      </c>
      <c r="C65" s="17" t="s">
        <v>153</v>
      </c>
      <c r="D65" s="15">
        <v>-818</v>
      </c>
      <c r="E65" s="16">
        <f>TRUNC(단가대비표!O15,0)</f>
        <v>251</v>
      </c>
      <c r="F65" s="16">
        <f>TRUNC(E65*D65, 0)</f>
        <v>-205318</v>
      </c>
      <c r="G65" s="16">
        <f>TRUNC(단가대비표!P15,0)</f>
        <v>0</v>
      </c>
      <c r="H65" s="16">
        <f>TRUNC(G65*D65, 0)</f>
        <v>0</v>
      </c>
      <c r="I65" s="16">
        <f>TRUNC(단가대비표!V15,0)</f>
        <v>0</v>
      </c>
      <c r="J65" s="16">
        <f>TRUNC(I65*D65, 0)</f>
        <v>0</v>
      </c>
      <c r="K65" s="16">
        <f t="shared" si="5"/>
        <v>251</v>
      </c>
      <c r="L65" s="16">
        <f t="shared" si="5"/>
        <v>-205318</v>
      </c>
      <c r="M65" s="17" t="s">
        <v>154</v>
      </c>
      <c r="N65" s="2" t="s">
        <v>155</v>
      </c>
      <c r="O65" s="2" t="s">
        <v>52</v>
      </c>
      <c r="P65" s="2" t="s">
        <v>52</v>
      </c>
      <c r="Q65" s="2" t="s">
        <v>115</v>
      </c>
      <c r="R65" s="2" t="s">
        <v>64</v>
      </c>
      <c r="S65" s="2" t="s">
        <v>64</v>
      </c>
      <c r="T65" s="2" t="s">
        <v>63</v>
      </c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2" t="s">
        <v>52</v>
      </c>
      <c r="AS65" s="2" t="s">
        <v>52</v>
      </c>
      <c r="AT65" s="3"/>
      <c r="AU65" s="2" t="s">
        <v>156</v>
      </c>
      <c r="AV65" s="3">
        <v>34</v>
      </c>
    </row>
    <row r="66" spans="1:48" ht="30" customHeight="1" x14ac:dyDescent="0.15">
      <c r="A66" s="15"/>
      <c r="B66" s="15"/>
      <c r="C66" s="15"/>
      <c r="D66" s="15"/>
      <c r="E66" s="16"/>
      <c r="F66" s="16"/>
      <c r="G66" s="16"/>
      <c r="H66" s="16"/>
      <c r="I66" s="16"/>
      <c r="J66" s="16"/>
      <c r="K66" s="16"/>
      <c r="L66" s="16"/>
      <c r="M66" s="15"/>
      <c r="Q66" s="1" t="s">
        <v>115</v>
      </c>
    </row>
    <row r="67" spans="1:48" ht="30" customHeight="1" x14ac:dyDescent="0.15">
      <c r="A67" s="15"/>
      <c r="B67" s="15"/>
      <c r="C67" s="15"/>
      <c r="D67" s="15"/>
      <c r="E67" s="16"/>
      <c r="F67" s="16"/>
      <c r="G67" s="16"/>
      <c r="H67" s="16"/>
      <c r="I67" s="16"/>
      <c r="J67" s="16"/>
      <c r="K67" s="16"/>
      <c r="L67" s="16"/>
      <c r="M67" s="15"/>
      <c r="Q67" s="1" t="s">
        <v>115</v>
      </c>
    </row>
    <row r="68" spans="1:48" ht="30" customHeight="1" x14ac:dyDescent="0.15">
      <c r="A68" s="15"/>
      <c r="B68" s="15"/>
      <c r="C68" s="15"/>
      <c r="D68" s="15"/>
      <c r="E68" s="16"/>
      <c r="F68" s="16"/>
      <c r="G68" s="16"/>
      <c r="H68" s="16"/>
      <c r="I68" s="16"/>
      <c r="J68" s="16"/>
      <c r="K68" s="16"/>
      <c r="L68" s="16"/>
      <c r="M68" s="15"/>
      <c r="Q68" s="1" t="s">
        <v>115</v>
      </c>
    </row>
    <row r="69" spans="1:48" ht="30" customHeight="1" x14ac:dyDescent="0.15">
      <c r="A69" s="15"/>
      <c r="B69" s="15"/>
      <c r="C69" s="15"/>
      <c r="D69" s="15"/>
      <c r="E69" s="16"/>
      <c r="F69" s="16"/>
      <c r="G69" s="16"/>
      <c r="H69" s="16"/>
      <c r="I69" s="16"/>
      <c r="J69" s="16"/>
      <c r="K69" s="16"/>
      <c r="L69" s="16"/>
      <c r="M69" s="15"/>
      <c r="Q69" s="1" t="s">
        <v>115</v>
      </c>
    </row>
    <row r="70" spans="1:48" ht="30" customHeight="1" x14ac:dyDescent="0.15">
      <c r="A70" s="15"/>
      <c r="B70" s="15"/>
      <c r="C70" s="15"/>
      <c r="D70" s="15"/>
      <c r="E70" s="16"/>
      <c r="F70" s="16"/>
      <c r="G70" s="16"/>
      <c r="H70" s="16"/>
      <c r="I70" s="16"/>
      <c r="J70" s="16"/>
      <c r="K70" s="16"/>
      <c r="L70" s="16"/>
      <c r="M70" s="15"/>
      <c r="Q70" s="1" t="s">
        <v>115</v>
      </c>
    </row>
    <row r="71" spans="1:48" ht="30" customHeight="1" x14ac:dyDescent="0.15">
      <c r="A71" s="15"/>
      <c r="B71" s="15"/>
      <c r="C71" s="15"/>
      <c r="D71" s="15"/>
      <c r="E71" s="16"/>
      <c r="F71" s="16"/>
      <c r="G71" s="16"/>
      <c r="H71" s="16"/>
      <c r="I71" s="16"/>
      <c r="J71" s="16"/>
      <c r="K71" s="16"/>
      <c r="L71" s="16"/>
      <c r="M71" s="15"/>
      <c r="Q71" s="1" t="s">
        <v>115</v>
      </c>
    </row>
    <row r="72" spans="1:48" ht="30" customHeight="1" x14ac:dyDescent="0.15">
      <c r="A72" s="15"/>
      <c r="B72" s="15"/>
      <c r="C72" s="15"/>
      <c r="D72" s="15"/>
      <c r="E72" s="16"/>
      <c r="F72" s="16"/>
      <c r="G72" s="16"/>
      <c r="H72" s="16"/>
      <c r="I72" s="16"/>
      <c r="J72" s="16"/>
      <c r="K72" s="16"/>
      <c r="L72" s="16"/>
      <c r="M72" s="15"/>
      <c r="Q72" s="1" t="s">
        <v>115</v>
      </c>
    </row>
    <row r="73" spans="1:48" ht="30" customHeight="1" x14ac:dyDescent="0.15">
      <c r="A73" s="15"/>
      <c r="B73" s="15"/>
      <c r="C73" s="15"/>
      <c r="D73" s="15"/>
      <c r="E73" s="16"/>
      <c r="F73" s="16"/>
      <c r="G73" s="16"/>
      <c r="H73" s="16"/>
      <c r="I73" s="16"/>
      <c r="J73" s="16"/>
      <c r="K73" s="16"/>
      <c r="L73" s="16"/>
      <c r="M73" s="15"/>
      <c r="Q73" s="1" t="s">
        <v>115</v>
      </c>
    </row>
    <row r="74" spans="1:48" ht="30" customHeight="1" x14ac:dyDescent="0.15">
      <c r="A74" s="15"/>
      <c r="B74" s="15"/>
      <c r="C74" s="15"/>
      <c r="D74" s="15"/>
      <c r="E74" s="16"/>
      <c r="F74" s="16"/>
      <c r="G74" s="16"/>
      <c r="H74" s="16"/>
      <c r="I74" s="16"/>
      <c r="J74" s="16"/>
      <c r="K74" s="16"/>
      <c r="L74" s="16"/>
      <c r="M74" s="15"/>
      <c r="Q74" s="1" t="s">
        <v>115</v>
      </c>
    </row>
    <row r="75" spans="1:48" ht="30" customHeight="1" x14ac:dyDescent="0.15">
      <c r="A75" s="15"/>
      <c r="B75" s="15"/>
      <c r="C75" s="15"/>
      <c r="D75" s="15"/>
      <c r="E75" s="16"/>
      <c r="F75" s="16"/>
      <c r="G75" s="16"/>
      <c r="H75" s="16"/>
      <c r="I75" s="16"/>
      <c r="J75" s="16"/>
      <c r="K75" s="16"/>
      <c r="L75" s="16"/>
      <c r="M75" s="15"/>
      <c r="Q75" s="1" t="s">
        <v>115</v>
      </c>
    </row>
    <row r="76" spans="1:48" ht="30" customHeight="1" x14ac:dyDescent="0.15">
      <c r="A76" s="15"/>
      <c r="B76" s="15"/>
      <c r="C76" s="15"/>
      <c r="D76" s="15"/>
      <c r="E76" s="16"/>
      <c r="F76" s="16"/>
      <c r="G76" s="16"/>
      <c r="H76" s="16"/>
      <c r="I76" s="16"/>
      <c r="J76" s="16"/>
      <c r="K76" s="16"/>
      <c r="L76" s="16"/>
      <c r="M76" s="15"/>
      <c r="Q76" s="1" t="s">
        <v>115</v>
      </c>
    </row>
    <row r="77" spans="1:48" ht="30" customHeight="1" x14ac:dyDescent="0.15">
      <c r="A77" s="15"/>
      <c r="B77" s="15"/>
      <c r="C77" s="15"/>
      <c r="D77" s="15"/>
      <c r="E77" s="16"/>
      <c r="F77" s="16"/>
      <c r="G77" s="16"/>
      <c r="H77" s="16"/>
      <c r="I77" s="16"/>
      <c r="J77" s="16"/>
      <c r="K77" s="16"/>
      <c r="L77" s="16"/>
      <c r="M77" s="15"/>
      <c r="Q77" s="1" t="s">
        <v>115</v>
      </c>
    </row>
    <row r="78" spans="1:48" ht="30" customHeight="1" x14ac:dyDescent="0.15">
      <c r="A78" s="15"/>
      <c r="B78" s="15"/>
      <c r="C78" s="15"/>
      <c r="D78" s="15"/>
      <c r="E78" s="16"/>
      <c r="F78" s="16"/>
      <c r="G78" s="16"/>
      <c r="H78" s="16"/>
      <c r="I78" s="16"/>
      <c r="J78" s="16"/>
      <c r="K78" s="16"/>
      <c r="L78" s="16"/>
      <c r="M78" s="15"/>
      <c r="Q78" s="1" t="s">
        <v>115</v>
      </c>
    </row>
    <row r="79" spans="1:48" ht="30" customHeight="1" x14ac:dyDescent="0.15">
      <c r="A79" s="15"/>
      <c r="B79" s="15"/>
      <c r="C79" s="15"/>
      <c r="D79" s="15"/>
      <c r="E79" s="16"/>
      <c r="F79" s="16"/>
      <c r="G79" s="16"/>
      <c r="H79" s="16"/>
      <c r="I79" s="16"/>
      <c r="J79" s="16"/>
      <c r="K79" s="16"/>
      <c r="L79" s="16"/>
      <c r="M79" s="15"/>
      <c r="Q79" s="1" t="s">
        <v>115</v>
      </c>
    </row>
    <row r="80" spans="1:48" ht="30" customHeight="1" x14ac:dyDescent="0.15">
      <c r="A80" s="15"/>
      <c r="B80" s="15"/>
      <c r="C80" s="15"/>
      <c r="D80" s="15"/>
      <c r="E80" s="16"/>
      <c r="F80" s="16"/>
      <c r="G80" s="16"/>
      <c r="H80" s="16"/>
      <c r="I80" s="16"/>
      <c r="J80" s="16"/>
      <c r="K80" s="16"/>
      <c r="L80" s="16"/>
      <c r="M80" s="15"/>
      <c r="Q80" s="1" t="s">
        <v>115</v>
      </c>
    </row>
    <row r="81" spans="1:48" ht="30" customHeight="1" x14ac:dyDescent="0.15">
      <c r="A81" s="17" t="s">
        <v>89</v>
      </c>
      <c r="B81" s="15"/>
      <c r="C81" s="15"/>
      <c r="D81" s="15"/>
      <c r="E81" s="16"/>
      <c r="F81" s="16">
        <f>SUMIF(Q57:Q80,"010103",F57:F80)</f>
        <v>1194358</v>
      </c>
      <c r="G81" s="16"/>
      <c r="H81" s="16">
        <f>SUMIF(Q57:Q80,"010103",H57:H80)</f>
        <v>28417659</v>
      </c>
      <c r="I81" s="16"/>
      <c r="J81" s="16">
        <f>SUMIF(Q57:Q80,"010103",J57:J80)</f>
        <v>2130728</v>
      </c>
      <c r="K81" s="16"/>
      <c r="L81" s="16">
        <f>SUMIF(Q57:Q80,"010103",L57:L80)</f>
        <v>31742745</v>
      </c>
      <c r="M81" s="15"/>
      <c r="N81" t="s">
        <v>90</v>
      </c>
    </row>
    <row r="82" spans="1:48" ht="30" customHeight="1" x14ac:dyDescent="0.15">
      <c r="A82" s="17" t="s">
        <v>157</v>
      </c>
      <c r="B82" s="17" t="s">
        <v>52</v>
      </c>
      <c r="C82" s="15"/>
      <c r="D82" s="15"/>
      <c r="E82" s="16"/>
      <c r="F82" s="16"/>
      <c r="G82" s="16"/>
      <c r="H82" s="16"/>
      <c r="I82" s="16"/>
      <c r="J82" s="16"/>
      <c r="K82" s="16"/>
      <c r="L82" s="16"/>
      <c r="M82" s="15"/>
      <c r="N82" s="3"/>
      <c r="O82" s="3"/>
      <c r="P82" s="3"/>
      <c r="Q82" s="2" t="s">
        <v>158</v>
      </c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</row>
    <row r="83" spans="1:48" ht="30" customHeight="1" x14ac:dyDescent="0.15">
      <c r="A83" s="17" t="s">
        <v>159</v>
      </c>
      <c r="B83" s="17" t="s">
        <v>160</v>
      </c>
      <c r="C83" s="17" t="s">
        <v>118</v>
      </c>
      <c r="D83" s="15">
        <v>3.1640000000000001</v>
      </c>
      <c r="E83" s="16">
        <f>TRUNC(단가대비표!O33,0)</f>
        <v>1240000</v>
      </c>
      <c r="F83" s="16">
        <f t="shared" ref="F83:F122" si="6">TRUNC(E83*D83, 0)</f>
        <v>3923360</v>
      </c>
      <c r="G83" s="16">
        <f>TRUNC(단가대비표!P33,0)</f>
        <v>0</v>
      </c>
      <c r="H83" s="16">
        <f t="shared" ref="H83:H122" si="7">TRUNC(G83*D83, 0)</f>
        <v>0</v>
      </c>
      <c r="I83" s="16">
        <f>TRUNC(단가대비표!V33,0)</f>
        <v>0</v>
      </c>
      <c r="J83" s="16">
        <f t="shared" ref="J83:J122" si="8">TRUNC(I83*D83, 0)</f>
        <v>0</v>
      </c>
      <c r="K83" s="16">
        <f t="shared" ref="K83:K122" si="9">TRUNC(E83+G83+I83, 0)</f>
        <v>1240000</v>
      </c>
      <c r="L83" s="16">
        <f t="shared" ref="L83:L122" si="10">TRUNC(F83+H83+J83, 0)</f>
        <v>3923360</v>
      </c>
      <c r="M83" s="17" t="s">
        <v>161</v>
      </c>
      <c r="N83" s="2" t="s">
        <v>162</v>
      </c>
      <c r="O83" s="2" t="s">
        <v>52</v>
      </c>
      <c r="P83" s="2" t="s">
        <v>52</v>
      </c>
      <c r="Q83" s="2" t="s">
        <v>158</v>
      </c>
      <c r="R83" s="2" t="s">
        <v>64</v>
      </c>
      <c r="S83" s="2" t="s">
        <v>64</v>
      </c>
      <c r="T83" s="2" t="s">
        <v>63</v>
      </c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2" t="s">
        <v>52</v>
      </c>
      <c r="AS83" s="2" t="s">
        <v>52</v>
      </c>
      <c r="AT83" s="3"/>
      <c r="AU83" s="2" t="s">
        <v>163</v>
      </c>
      <c r="AV83" s="3">
        <v>141</v>
      </c>
    </row>
    <row r="84" spans="1:48" ht="30" customHeight="1" x14ac:dyDescent="0.15">
      <c r="A84" s="17" t="s">
        <v>159</v>
      </c>
      <c r="B84" s="17" t="s">
        <v>164</v>
      </c>
      <c r="C84" s="17" t="s">
        <v>118</v>
      </c>
      <c r="D84" s="15">
        <v>1.3660000000000001</v>
      </c>
      <c r="E84" s="16">
        <f>TRUNC(단가대비표!O32,0)</f>
        <v>1240000</v>
      </c>
      <c r="F84" s="16">
        <f t="shared" si="6"/>
        <v>1693840</v>
      </c>
      <c r="G84" s="16">
        <f>TRUNC(단가대비표!P32,0)</f>
        <v>0</v>
      </c>
      <c r="H84" s="16">
        <f t="shared" si="7"/>
        <v>0</v>
      </c>
      <c r="I84" s="16">
        <f>TRUNC(단가대비표!V32,0)</f>
        <v>0</v>
      </c>
      <c r="J84" s="16">
        <f t="shared" si="8"/>
        <v>0</v>
      </c>
      <c r="K84" s="16">
        <f t="shared" si="9"/>
        <v>1240000</v>
      </c>
      <c r="L84" s="16">
        <f t="shared" si="10"/>
        <v>1693840</v>
      </c>
      <c r="M84" s="17" t="s">
        <v>165</v>
      </c>
      <c r="N84" s="2" t="s">
        <v>166</v>
      </c>
      <c r="O84" s="2" t="s">
        <v>52</v>
      </c>
      <c r="P84" s="2" t="s">
        <v>52</v>
      </c>
      <c r="Q84" s="2" t="s">
        <v>158</v>
      </c>
      <c r="R84" s="2" t="s">
        <v>64</v>
      </c>
      <c r="S84" s="2" t="s">
        <v>64</v>
      </c>
      <c r="T84" s="2" t="s">
        <v>63</v>
      </c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2" t="s">
        <v>52</v>
      </c>
      <c r="AS84" s="2" t="s">
        <v>52</v>
      </c>
      <c r="AT84" s="3"/>
      <c r="AU84" s="2" t="s">
        <v>167</v>
      </c>
      <c r="AV84" s="3">
        <v>142</v>
      </c>
    </row>
    <row r="85" spans="1:48" ht="30" customHeight="1" x14ac:dyDescent="0.15">
      <c r="A85" s="17" t="s">
        <v>159</v>
      </c>
      <c r="B85" s="17" t="s">
        <v>168</v>
      </c>
      <c r="C85" s="17" t="s">
        <v>118</v>
      </c>
      <c r="D85" s="15">
        <v>5.5830000000000002</v>
      </c>
      <c r="E85" s="16">
        <f>TRUNC(단가대비표!O31,0)</f>
        <v>1240000</v>
      </c>
      <c r="F85" s="16">
        <f t="shared" si="6"/>
        <v>6922920</v>
      </c>
      <c r="G85" s="16">
        <f>TRUNC(단가대비표!P31,0)</f>
        <v>0</v>
      </c>
      <c r="H85" s="16">
        <f t="shared" si="7"/>
        <v>0</v>
      </c>
      <c r="I85" s="16">
        <f>TRUNC(단가대비표!V31,0)</f>
        <v>0</v>
      </c>
      <c r="J85" s="16">
        <f t="shared" si="8"/>
        <v>0</v>
      </c>
      <c r="K85" s="16">
        <f t="shared" si="9"/>
        <v>1240000</v>
      </c>
      <c r="L85" s="16">
        <f t="shared" si="10"/>
        <v>6922920</v>
      </c>
      <c r="M85" s="17" t="s">
        <v>169</v>
      </c>
      <c r="N85" s="2" t="s">
        <v>170</v>
      </c>
      <c r="O85" s="2" t="s">
        <v>52</v>
      </c>
      <c r="P85" s="2" t="s">
        <v>52</v>
      </c>
      <c r="Q85" s="2" t="s">
        <v>158</v>
      </c>
      <c r="R85" s="2" t="s">
        <v>64</v>
      </c>
      <c r="S85" s="2" t="s">
        <v>64</v>
      </c>
      <c r="T85" s="2" t="s">
        <v>63</v>
      </c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2" t="s">
        <v>52</v>
      </c>
      <c r="AS85" s="2" t="s">
        <v>52</v>
      </c>
      <c r="AT85" s="3"/>
      <c r="AU85" s="2" t="s">
        <v>171</v>
      </c>
      <c r="AV85" s="3">
        <v>143</v>
      </c>
    </row>
    <row r="86" spans="1:48" ht="30" customHeight="1" x14ac:dyDescent="0.15">
      <c r="A86" s="17" t="s">
        <v>159</v>
      </c>
      <c r="B86" s="17" t="s">
        <v>172</v>
      </c>
      <c r="C86" s="17" t="s">
        <v>118</v>
      </c>
      <c r="D86" s="15">
        <v>9.7579999999999991</v>
      </c>
      <c r="E86" s="16">
        <f>TRUNC(단가대비표!O34,0)</f>
        <v>1240000</v>
      </c>
      <c r="F86" s="16">
        <f t="shared" si="6"/>
        <v>12099920</v>
      </c>
      <c r="G86" s="16">
        <f>TRUNC(단가대비표!P34,0)</f>
        <v>0</v>
      </c>
      <c r="H86" s="16">
        <f t="shared" si="7"/>
        <v>0</v>
      </c>
      <c r="I86" s="16">
        <f>TRUNC(단가대비표!V34,0)</f>
        <v>0</v>
      </c>
      <c r="J86" s="16">
        <f t="shared" si="8"/>
        <v>0</v>
      </c>
      <c r="K86" s="16">
        <f t="shared" si="9"/>
        <v>1240000</v>
      </c>
      <c r="L86" s="16">
        <f t="shared" si="10"/>
        <v>12099920</v>
      </c>
      <c r="M86" s="17" t="s">
        <v>173</v>
      </c>
      <c r="N86" s="2" t="s">
        <v>174</v>
      </c>
      <c r="O86" s="2" t="s">
        <v>52</v>
      </c>
      <c r="P86" s="2" t="s">
        <v>52</v>
      </c>
      <c r="Q86" s="2" t="s">
        <v>158</v>
      </c>
      <c r="R86" s="2" t="s">
        <v>64</v>
      </c>
      <c r="S86" s="2" t="s">
        <v>64</v>
      </c>
      <c r="T86" s="2" t="s">
        <v>63</v>
      </c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2" t="s">
        <v>52</v>
      </c>
      <c r="AS86" s="2" t="s">
        <v>52</v>
      </c>
      <c r="AT86" s="3"/>
      <c r="AU86" s="2" t="s">
        <v>175</v>
      </c>
      <c r="AV86" s="3">
        <v>144</v>
      </c>
    </row>
    <row r="87" spans="1:48" ht="30" customHeight="1" x14ac:dyDescent="0.15">
      <c r="A87" s="17" t="s">
        <v>159</v>
      </c>
      <c r="B87" s="17" t="s">
        <v>176</v>
      </c>
      <c r="C87" s="17" t="s">
        <v>118</v>
      </c>
      <c r="D87" s="15">
        <v>4.8280000000000003</v>
      </c>
      <c r="E87" s="16">
        <f>TRUNC(단가대비표!O30,0)</f>
        <v>1240000</v>
      </c>
      <c r="F87" s="16">
        <f t="shared" si="6"/>
        <v>5986720</v>
      </c>
      <c r="G87" s="16">
        <f>TRUNC(단가대비표!P30,0)</f>
        <v>0</v>
      </c>
      <c r="H87" s="16">
        <f t="shared" si="7"/>
        <v>0</v>
      </c>
      <c r="I87" s="16">
        <f>TRUNC(단가대비표!V30,0)</f>
        <v>0</v>
      </c>
      <c r="J87" s="16">
        <f t="shared" si="8"/>
        <v>0</v>
      </c>
      <c r="K87" s="16">
        <f t="shared" si="9"/>
        <v>1240000</v>
      </c>
      <c r="L87" s="16">
        <f t="shared" si="10"/>
        <v>5986720</v>
      </c>
      <c r="M87" s="17" t="s">
        <v>177</v>
      </c>
      <c r="N87" s="2" t="s">
        <v>178</v>
      </c>
      <c r="O87" s="2" t="s">
        <v>52</v>
      </c>
      <c r="P87" s="2" t="s">
        <v>52</v>
      </c>
      <c r="Q87" s="2" t="s">
        <v>158</v>
      </c>
      <c r="R87" s="2" t="s">
        <v>64</v>
      </c>
      <c r="S87" s="2" t="s">
        <v>64</v>
      </c>
      <c r="T87" s="2" t="s">
        <v>63</v>
      </c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2" t="s">
        <v>52</v>
      </c>
      <c r="AS87" s="2" t="s">
        <v>52</v>
      </c>
      <c r="AT87" s="3"/>
      <c r="AU87" s="2" t="s">
        <v>179</v>
      </c>
      <c r="AV87" s="3">
        <v>145</v>
      </c>
    </row>
    <row r="88" spans="1:48" ht="30" customHeight="1" x14ac:dyDescent="0.15">
      <c r="A88" s="17" t="s">
        <v>159</v>
      </c>
      <c r="B88" s="17" t="s">
        <v>180</v>
      </c>
      <c r="C88" s="17" t="s">
        <v>118</v>
      </c>
      <c r="D88" s="15">
        <v>3.9180000000000001</v>
      </c>
      <c r="E88" s="16">
        <f>TRUNC(단가대비표!O29,0)</f>
        <v>1240000</v>
      </c>
      <c r="F88" s="16">
        <f t="shared" si="6"/>
        <v>4858320</v>
      </c>
      <c r="G88" s="16">
        <f>TRUNC(단가대비표!P29,0)</f>
        <v>0</v>
      </c>
      <c r="H88" s="16">
        <f t="shared" si="7"/>
        <v>0</v>
      </c>
      <c r="I88" s="16">
        <f>TRUNC(단가대비표!V29,0)</f>
        <v>0</v>
      </c>
      <c r="J88" s="16">
        <f t="shared" si="8"/>
        <v>0</v>
      </c>
      <c r="K88" s="16">
        <f t="shared" si="9"/>
        <v>1240000</v>
      </c>
      <c r="L88" s="16">
        <f t="shared" si="10"/>
        <v>4858320</v>
      </c>
      <c r="M88" s="17" t="s">
        <v>181</v>
      </c>
      <c r="N88" s="2" t="s">
        <v>182</v>
      </c>
      <c r="O88" s="2" t="s">
        <v>52</v>
      </c>
      <c r="P88" s="2" t="s">
        <v>52</v>
      </c>
      <c r="Q88" s="2" t="s">
        <v>158</v>
      </c>
      <c r="R88" s="2" t="s">
        <v>64</v>
      </c>
      <c r="S88" s="2" t="s">
        <v>64</v>
      </c>
      <c r="T88" s="2" t="s">
        <v>63</v>
      </c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2" t="s">
        <v>52</v>
      </c>
      <c r="AS88" s="2" t="s">
        <v>52</v>
      </c>
      <c r="AT88" s="3"/>
      <c r="AU88" s="2" t="s">
        <v>183</v>
      </c>
      <c r="AV88" s="3">
        <v>146</v>
      </c>
    </row>
    <row r="89" spans="1:48" ht="30" customHeight="1" x14ac:dyDescent="0.15">
      <c r="A89" s="17" t="s">
        <v>159</v>
      </c>
      <c r="B89" s="17" t="s">
        <v>184</v>
      </c>
      <c r="C89" s="17" t="s">
        <v>118</v>
      </c>
      <c r="D89" s="15">
        <v>0.246</v>
      </c>
      <c r="E89" s="16">
        <f>TRUNC(단가대비표!O27,0)</f>
        <v>1240000</v>
      </c>
      <c r="F89" s="16">
        <f t="shared" si="6"/>
        <v>305040</v>
      </c>
      <c r="G89" s="16">
        <f>TRUNC(단가대비표!P27,0)</f>
        <v>0</v>
      </c>
      <c r="H89" s="16">
        <f t="shared" si="7"/>
        <v>0</v>
      </c>
      <c r="I89" s="16">
        <f>TRUNC(단가대비표!V27,0)</f>
        <v>0</v>
      </c>
      <c r="J89" s="16">
        <f t="shared" si="8"/>
        <v>0</v>
      </c>
      <c r="K89" s="16">
        <f t="shared" si="9"/>
        <v>1240000</v>
      </c>
      <c r="L89" s="16">
        <f t="shared" si="10"/>
        <v>305040</v>
      </c>
      <c r="M89" s="17" t="s">
        <v>185</v>
      </c>
      <c r="N89" s="2" t="s">
        <v>186</v>
      </c>
      <c r="O89" s="2" t="s">
        <v>52</v>
      </c>
      <c r="P89" s="2" t="s">
        <v>52</v>
      </c>
      <c r="Q89" s="2" t="s">
        <v>158</v>
      </c>
      <c r="R89" s="2" t="s">
        <v>64</v>
      </c>
      <c r="S89" s="2" t="s">
        <v>64</v>
      </c>
      <c r="T89" s="2" t="s">
        <v>63</v>
      </c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2" t="s">
        <v>52</v>
      </c>
      <c r="AS89" s="2" t="s">
        <v>52</v>
      </c>
      <c r="AT89" s="3"/>
      <c r="AU89" s="2" t="s">
        <v>187</v>
      </c>
      <c r="AV89" s="3">
        <v>147</v>
      </c>
    </row>
    <row r="90" spans="1:48" ht="30" customHeight="1" x14ac:dyDescent="0.15">
      <c r="A90" s="17" t="s">
        <v>159</v>
      </c>
      <c r="B90" s="17" t="s">
        <v>188</v>
      </c>
      <c r="C90" s="17" t="s">
        <v>118</v>
      </c>
      <c r="D90" s="15">
        <v>1.375</v>
      </c>
      <c r="E90" s="16">
        <f>TRUNC(단가대비표!O26,0)</f>
        <v>1240000</v>
      </c>
      <c r="F90" s="16">
        <f t="shared" si="6"/>
        <v>1705000</v>
      </c>
      <c r="G90" s="16">
        <f>TRUNC(단가대비표!P26,0)</f>
        <v>0</v>
      </c>
      <c r="H90" s="16">
        <f t="shared" si="7"/>
        <v>0</v>
      </c>
      <c r="I90" s="16">
        <f>TRUNC(단가대비표!V26,0)</f>
        <v>0</v>
      </c>
      <c r="J90" s="16">
        <f t="shared" si="8"/>
        <v>0</v>
      </c>
      <c r="K90" s="16">
        <f t="shared" si="9"/>
        <v>1240000</v>
      </c>
      <c r="L90" s="16">
        <f t="shared" si="10"/>
        <v>1705000</v>
      </c>
      <c r="M90" s="17" t="s">
        <v>189</v>
      </c>
      <c r="N90" s="2" t="s">
        <v>190</v>
      </c>
      <c r="O90" s="2" t="s">
        <v>52</v>
      </c>
      <c r="P90" s="2" t="s">
        <v>52</v>
      </c>
      <c r="Q90" s="2" t="s">
        <v>158</v>
      </c>
      <c r="R90" s="2" t="s">
        <v>64</v>
      </c>
      <c r="S90" s="2" t="s">
        <v>64</v>
      </c>
      <c r="T90" s="2" t="s">
        <v>63</v>
      </c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2" t="s">
        <v>52</v>
      </c>
      <c r="AS90" s="2" t="s">
        <v>52</v>
      </c>
      <c r="AT90" s="3"/>
      <c r="AU90" s="2" t="s">
        <v>191</v>
      </c>
      <c r="AV90" s="3">
        <v>148</v>
      </c>
    </row>
    <row r="91" spans="1:48" ht="30" customHeight="1" x14ac:dyDescent="0.15">
      <c r="A91" s="17" t="s">
        <v>159</v>
      </c>
      <c r="B91" s="17" t="s">
        <v>192</v>
      </c>
      <c r="C91" s="17" t="s">
        <v>118</v>
      </c>
      <c r="D91" s="15">
        <v>7.0839999999999996</v>
      </c>
      <c r="E91" s="16">
        <f>TRUNC(단가대비표!O28,0)</f>
        <v>1240000</v>
      </c>
      <c r="F91" s="16">
        <f t="shared" si="6"/>
        <v>8784160</v>
      </c>
      <c r="G91" s="16">
        <f>TRUNC(단가대비표!P28,0)</f>
        <v>0</v>
      </c>
      <c r="H91" s="16">
        <f t="shared" si="7"/>
        <v>0</v>
      </c>
      <c r="I91" s="16">
        <f>TRUNC(단가대비표!V28,0)</f>
        <v>0</v>
      </c>
      <c r="J91" s="16">
        <f t="shared" si="8"/>
        <v>0</v>
      </c>
      <c r="K91" s="16">
        <f t="shared" si="9"/>
        <v>1240000</v>
      </c>
      <c r="L91" s="16">
        <f t="shared" si="10"/>
        <v>8784160</v>
      </c>
      <c r="M91" s="17" t="s">
        <v>193</v>
      </c>
      <c r="N91" s="2" t="s">
        <v>194</v>
      </c>
      <c r="O91" s="2" t="s">
        <v>52</v>
      </c>
      <c r="P91" s="2" t="s">
        <v>52</v>
      </c>
      <c r="Q91" s="2" t="s">
        <v>158</v>
      </c>
      <c r="R91" s="2" t="s">
        <v>64</v>
      </c>
      <c r="S91" s="2" t="s">
        <v>64</v>
      </c>
      <c r="T91" s="2" t="s">
        <v>63</v>
      </c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2" t="s">
        <v>52</v>
      </c>
      <c r="AS91" s="2" t="s">
        <v>52</v>
      </c>
      <c r="AT91" s="3"/>
      <c r="AU91" s="2" t="s">
        <v>195</v>
      </c>
      <c r="AV91" s="3">
        <v>149</v>
      </c>
    </row>
    <row r="92" spans="1:48" ht="30" customHeight="1" x14ac:dyDescent="0.15">
      <c r="A92" s="17" t="s">
        <v>196</v>
      </c>
      <c r="B92" s="17" t="s">
        <v>197</v>
      </c>
      <c r="C92" s="17" t="s">
        <v>118</v>
      </c>
      <c r="D92" s="15">
        <v>0.113</v>
      </c>
      <c r="E92" s="16">
        <f>TRUNC(단가대비표!O35,0)</f>
        <v>1240000</v>
      </c>
      <c r="F92" s="16">
        <f t="shared" si="6"/>
        <v>140120</v>
      </c>
      <c r="G92" s="16">
        <f>TRUNC(단가대비표!P35,0)</f>
        <v>0</v>
      </c>
      <c r="H92" s="16">
        <f t="shared" si="7"/>
        <v>0</v>
      </c>
      <c r="I92" s="16">
        <f>TRUNC(단가대비표!V35,0)</f>
        <v>0</v>
      </c>
      <c r="J92" s="16">
        <f t="shared" si="8"/>
        <v>0</v>
      </c>
      <c r="K92" s="16">
        <f t="shared" si="9"/>
        <v>1240000</v>
      </c>
      <c r="L92" s="16">
        <f t="shared" si="10"/>
        <v>140120</v>
      </c>
      <c r="M92" s="17" t="s">
        <v>169</v>
      </c>
      <c r="N92" s="2" t="s">
        <v>198</v>
      </c>
      <c r="O92" s="2" t="s">
        <v>52</v>
      </c>
      <c r="P92" s="2" t="s">
        <v>52</v>
      </c>
      <c r="Q92" s="2" t="s">
        <v>158</v>
      </c>
      <c r="R92" s="2" t="s">
        <v>64</v>
      </c>
      <c r="S92" s="2" t="s">
        <v>64</v>
      </c>
      <c r="T92" s="2" t="s">
        <v>63</v>
      </c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2" t="s">
        <v>52</v>
      </c>
      <c r="AS92" s="2" t="s">
        <v>52</v>
      </c>
      <c r="AT92" s="3"/>
      <c r="AU92" s="2" t="s">
        <v>199</v>
      </c>
      <c r="AV92" s="3">
        <v>161</v>
      </c>
    </row>
    <row r="93" spans="1:48" ht="30" customHeight="1" x14ac:dyDescent="0.15">
      <c r="A93" s="17" t="s">
        <v>200</v>
      </c>
      <c r="B93" s="17" t="s">
        <v>201</v>
      </c>
      <c r="C93" s="17" t="s">
        <v>118</v>
      </c>
      <c r="D93" s="15">
        <v>3.5710000000000002</v>
      </c>
      <c r="E93" s="16">
        <f>TRUNC(단가대비표!O36,0)</f>
        <v>1020000</v>
      </c>
      <c r="F93" s="16">
        <f t="shared" si="6"/>
        <v>3642420</v>
      </c>
      <c r="G93" s="16">
        <f>TRUNC(단가대비표!P36,0)</f>
        <v>0</v>
      </c>
      <c r="H93" s="16">
        <f t="shared" si="7"/>
        <v>0</v>
      </c>
      <c r="I93" s="16">
        <f>TRUNC(단가대비표!V36,0)</f>
        <v>0</v>
      </c>
      <c r="J93" s="16">
        <f t="shared" si="8"/>
        <v>0</v>
      </c>
      <c r="K93" s="16">
        <f t="shared" si="9"/>
        <v>1020000</v>
      </c>
      <c r="L93" s="16">
        <f t="shared" si="10"/>
        <v>3642420</v>
      </c>
      <c r="M93" s="17" t="s">
        <v>52</v>
      </c>
      <c r="N93" s="2" t="s">
        <v>202</v>
      </c>
      <c r="O93" s="2" t="s">
        <v>52</v>
      </c>
      <c r="P93" s="2" t="s">
        <v>52</v>
      </c>
      <c r="Q93" s="2" t="s">
        <v>158</v>
      </c>
      <c r="R93" s="2" t="s">
        <v>64</v>
      </c>
      <c r="S93" s="2" t="s">
        <v>64</v>
      </c>
      <c r="T93" s="2" t="s">
        <v>63</v>
      </c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2" t="s">
        <v>52</v>
      </c>
      <c r="AS93" s="2" t="s">
        <v>52</v>
      </c>
      <c r="AT93" s="3"/>
      <c r="AU93" s="2" t="s">
        <v>203</v>
      </c>
      <c r="AV93" s="3">
        <v>44</v>
      </c>
    </row>
    <row r="94" spans="1:48" ht="30" customHeight="1" x14ac:dyDescent="0.15">
      <c r="A94" s="17" t="s">
        <v>204</v>
      </c>
      <c r="B94" s="17" t="s">
        <v>205</v>
      </c>
      <c r="C94" s="17" t="s">
        <v>153</v>
      </c>
      <c r="D94" s="15">
        <v>1119</v>
      </c>
      <c r="E94" s="16">
        <f>TRUNC(단가대비표!O20,0)</f>
        <v>940</v>
      </c>
      <c r="F94" s="16">
        <f t="shared" si="6"/>
        <v>1051860</v>
      </c>
      <c r="G94" s="16">
        <f>TRUNC(단가대비표!P20,0)</f>
        <v>0</v>
      </c>
      <c r="H94" s="16">
        <f t="shared" si="7"/>
        <v>0</v>
      </c>
      <c r="I94" s="16">
        <f>TRUNC(단가대비표!V20,0)</f>
        <v>0</v>
      </c>
      <c r="J94" s="16">
        <f t="shared" si="8"/>
        <v>0</v>
      </c>
      <c r="K94" s="16">
        <f t="shared" si="9"/>
        <v>940</v>
      </c>
      <c r="L94" s="16">
        <f t="shared" si="10"/>
        <v>1051860</v>
      </c>
      <c r="M94" s="17" t="s">
        <v>52</v>
      </c>
      <c r="N94" s="2" t="s">
        <v>206</v>
      </c>
      <c r="O94" s="2" t="s">
        <v>52</v>
      </c>
      <c r="P94" s="2" t="s">
        <v>52</v>
      </c>
      <c r="Q94" s="2" t="s">
        <v>158</v>
      </c>
      <c r="R94" s="2" t="s">
        <v>64</v>
      </c>
      <c r="S94" s="2" t="s">
        <v>64</v>
      </c>
      <c r="T94" s="2" t="s">
        <v>63</v>
      </c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2" t="s">
        <v>52</v>
      </c>
      <c r="AS94" s="2" t="s">
        <v>52</v>
      </c>
      <c r="AT94" s="3"/>
      <c r="AU94" s="2" t="s">
        <v>207</v>
      </c>
      <c r="AV94" s="3">
        <v>45</v>
      </c>
    </row>
    <row r="95" spans="1:48" ht="30" customHeight="1" x14ac:dyDescent="0.15">
      <c r="A95" s="17" t="s">
        <v>208</v>
      </c>
      <c r="B95" s="17" t="s">
        <v>209</v>
      </c>
      <c r="C95" s="17" t="s">
        <v>153</v>
      </c>
      <c r="D95" s="15">
        <v>115.47</v>
      </c>
      <c r="E95" s="16">
        <f>TRUNC(단가대비표!O21,0)</f>
        <v>1036</v>
      </c>
      <c r="F95" s="16">
        <f t="shared" si="6"/>
        <v>119626</v>
      </c>
      <c r="G95" s="16">
        <f>TRUNC(단가대비표!P21,0)</f>
        <v>0</v>
      </c>
      <c r="H95" s="16">
        <f t="shared" si="7"/>
        <v>0</v>
      </c>
      <c r="I95" s="16">
        <f>TRUNC(단가대비표!V21,0)</f>
        <v>0</v>
      </c>
      <c r="J95" s="16">
        <f t="shared" si="8"/>
        <v>0</v>
      </c>
      <c r="K95" s="16">
        <f t="shared" si="9"/>
        <v>1036</v>
      </c>
      <c r="L95" s="16">
        <f t="shared" si="10"/>
        <v>119626</v>
      </c>
      <c r="M95" s="17" t="s">
        <v>52</v>
      </c>
      <c r="N95" s="2" t="s">
        <v>210</v>
      </c>
      <c r="O95" s="2" t="s">
        <v>52</v>
      </c>
      <c r="P95" s="2" t="s">
        <v>52</v>
      </c>
      <c r="Q95" s="2" t="s">
        <v>158</v>
      </c>
      <c r="R95" s="2" t="s">
        <v>64</v>
      </c>
      <c r="S95" s="2" t="s">
        <v>64</v>
      </c>
      <c r="T95" s="2" t="s">
        <v>63</v>
      </c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2" t="s">
        <v>52</v>
      </c>
      <c r="AS95" s="2" t="s">
        <v>52</v>
      </c>
      <c r="AT95" s="3"/>
      <c r="AU95" s="2" t="s">
        <v>211</v>
      </c>
      <c r="AV95" s="3">
        <v>46</v>
      </c>
    </row>
    <row r="96" spans="1:48" ht="30" customHeight="1" x14ac:dyDescent="0.15">
      <c r="A96" s="17" t="s">
        <v>208</v>
      </c>
      <c r="B96" s="17" t="s">
        <v>212</v>
      </c>
      <c r="C96" s="17" t="s">
        <v>153</v>
      </c>
      <c r="D96" s="15">
        <v>656.5</v>
      </c>
      <c r="E96" s="16">
        <f>TRUNC(단가대비표!O22,0)</f>
        <v>1036</v>
      </c>
      <c r="F96" s="16">
        <f t="shared" si="6"/>
        <v>680134</v>
      </c>
      <c r="G96" s="16">
        <f>TRUNC(단가대비표!P22,0)</f>
        <v>0</v>
      </c>
      <c r="H96" s="16">
        <f t="shared" si="7"/>
        <v>0</v>
      </c>
      <c r="I96" s="16">
        <f>TRUNC(단가대비표!V22,0)</f>
        <v>0</v>
      </c>
      <c r="J96" s="16">
        <f t="shared" si="8"/>
        <v>0</v>
      </c>
      <c r="K96" s="16">
        <f t="shared" si="9"/>
        <v>1036</v>
      </c>
      <c r="L96" s="16">
        <f t="shared" si="10"/>
        <v>680134</v>
      </c>
      <c r="M96" s="17" t="s">
        <v>52</v>
      </c>
      <c r="N96" s="2" t="s">
        <v>213</v>
      </c>
      <c r="O96" s="2" t="s">
        <v>52</v>
      </c>
      <c r="P96" s="2" t="s">
        <v>52</v>
      </c>
      <c r="Q96" s="2" t="s">
        <v>158</v>
      </c>
      <c r="R96" s="2" t="s">
        <v>64</v>
      </c>
      <c r="S96" s="2" t="s">
        <v>64</v>
      </c>
      <c r="T96" s="2" t="s">
        <v>63</v>
      </c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2" t="s">
        <v>52</v>
      </c>
      <c r="AS96" s="2" t="s">
        <v>52</v>
      </c>
      <c r="AT96" s="3"/>
      <c r="AU96" s="2" t="s">
        <v>214</v>
      </c>
      <c r="AV96" s="3">
        <v>47</v>
      </c>
    </row>
    <row r="97" spans="1:48" ht="30" customHeight="1" x14ac:dyDescent="0.15">
      <c r="A97" s="17" t="s">
        <v>215</v>
      </c>
      <c r="B97" s="17" t="s">
        <v>216</v>
      </c>
      <c r="C97" s="17" t="s">
        <v>217</v>
      </c>
      <c r="D97" s="15">
        <v>25</v>
      </c>
      <c r="E97" s="16">
        <f>TRUNC(단가대비표!O86,0)</f>
        <v>3680</v>
      </c>
      <c r="F97" s="16">
        <f t="shared" si="6"/>
        <v>92000</v>
      </c>
      <c r="G97" s="16">
        <f>TRUNC(단가대비표!P86,0)</f>
        <v>0</v>
      </c>
      <c r="H97" s="16">
        <f t="shared" si="7"/>
        <v>0</v>
      </c>
      <c r="I97" s="16">
        <f>TRUNC(단가대비표!V86,0)</f>
        <v>0</v>
      </c>
      <c r="J97" s="16">
        <f t="shared" si="8"/>
        <v>0</v>
      </c>
      <c r="K97" s="16">
        <f t="shared" si="9"/>
        <v>3680</v>
      </c>
      <c r="L97" s="16">
        <f t="shared" si="10"/>
        <v>92000</v>
      </c>
      <c r="M97" s="17" t="s">
        <v>52</v>
      </c>
      <c r="N97" s="2" t="s">
        <v>218</v>
      </c>
      <c r="O97" s="2" t="s">
        <v>52</v>
      </c>
      <c r="P97" s="2" t="s">
        <v>52</v>
      </c>
      <c r="Q97" s="2" t="s">
        <v>158</v>
      </c>
      <c r="R97" s="2" t="s">
        <v>64</v>
      </c>
      <c r="S97" s="2" t="s">
        <v>64</v>
      </c>
      <c r="T97" s="2" t="s">
        <v>63</v>
      </c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2" t="s">
        <v>52</v>
      </c>
      <c r="AS97" s="2" t="s">
        <v>52</v>
      </c>
      <c r="AT97" s="3"/>
      <c r="AU97" s="2" t="s">
        <v>219</v>
      </c>
      <c r="AV97" s="3">
        <v>48</v>
      </c>
    </row>
    <row r="98" spans="1:48" ht="30" customHeight="1" x14ac:dyDescent="0.15">
      <c r="A98" s="17" t="s">
        <v>215</v>
      </c>
      <c r="B98" s="17" t="s">
        <v>220</v>
      </c>
      <c r="C98" s="17" t="s">
        <v>217</v>
      </c>
      <c r="D98" s="15">
        <v>58</v>
      </c>
      <c r="E98" s="16">
        <f>TRUNC(단가대비표!O87,0)</f>
        <v>11840</v>
      </c>
      <c r="F98" s="16">
        <f t="shared" si="6"/>
        <v>686720</v>
      </c>
      <c r="G98" s="16">
        <f>TRUNC(단가대비표!P87,0)</f>
        <v>0</v>
      </c>
      <c r="H98" s="16">
        <f t="shared" si="7"/>
        <v>0</v>
      </c>
      <c r="I98" s="16">
        <f>TRUNC(단가대비표!V87,0)</f>
        <v>0</v>
      </c>
      <c r="J98" s="16">
        <f t="shared" si="8"/>
        <v>0</v>
      </c>
      <c r="K98" s="16">
        <f t="shared" si="9"/>
        <v>11840</v>
      </c>
      <c r="L98" s="16">
        <f t="shared" si="10"/>
        <v>686720</v>
      </c>
      <c r="M98" s="17" t="s">
        <v>52</v>
      </c>
      <c r="N98" s="2" t="s">
        <v>221</v>
      </c>
      <c r="O98" s="2" t="s">
        <v>52</v>
      </c>
      <c r="P98" s="2" t="s">
        <v>52</v>
      </c>
      <c r="Q98" s="2" t="s">
        <v>158</v>
      </c>
      <c r="R98" s="2" t="s">
        <v>64</v>
      </c>
      <c r="S98" s="2" t="s">
        <v>64</v>
      </c>
      <c r="T98" s="2" t="s">
        <v>63</v>
      </c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2" t="s">
        <v>52</v>
      </c>
      <c r="AS98" s="2" t="s">
        <v>52</v>
      </c>
      <c r="AT98" s="3"/>
      <c r="AU98" s="2" t="s">
        <v>222</v>
      </c>
      <c r="AV98" s="3">
        <v>49</v>
      </c>
    </row>
    <row r="99" spans="1:48" ht="30" customHeight="1" x14ac:dyDescent="0.15">
      <c r="A99" s="17" t="s">
        <v>223</v>
      </c>
      <c r="B99" s="17" t="s">
        <v>224</v>
      </c>
      <c r="C99" s="17" t="s">
        <v>153</v>
      </c>
      <c r="D99" s="15">
        <v>127.66</v>
      </c>
      <c r="E99" s="16">
        <f>TRUNC(단가대비표!O37,0)</f>
        <v>1193</v>
      </c>
      <c r="F99" s="16">
        <f t="shared" si="6"/>
        <v>152298</v>
      </c>
      <c r="G99" s="16">
        <f>TRUNC(단가대비표!P37,0)</f>
        <v>0</v>
      </c>
      <c r="H99" s="16">
        <f t="shared" si="7"/>
        <v>0</v>
      </c>
      <c r="I99" s="16">
        <f>TRUNC(단가대비표!V37,0)</f>
        <v>0</v>
      </c>
      <c r="J99" s="16">
        <f t="shared" si="8"/>
        <v>0</v>
      </c>
      <c r="K99" s="16">
        <f t="shared" si="9"/>
        <v>1193</v>
      </c>
      <c r="L99" s="16">
        <f t="shared" si="10"/>
        <v>152298</v>
      </c>
      <c r="M99" s="17" t="s">
        <v>52</v>
      </c>
      <c r="N99" s="2" t="s">
        <v>225</v>
      </c>
      <c r="O99" s="2" t="s">
        <v>52</v>
      </c>
      <c r="P99" s="2" t="s">
        <v>52</v>
      </c>
      <c r="Q99" s="2" t="s">
        <v>158</v>
      </c>
      <c r="R99" s="2" t="s">
        <v>64</v>
      </c>
      <c r="S99" s="2" t="s">
        <v>64</v>
      </c>
      <c r="T99" s="2" t="s">
        <v>63</v>
      </c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2" t="s">
        <v>52</v>
      </c>
      <c r="AS99" s="2" t="s">
        <v>52</v>
      </c>
      <c r="AT99" s="3"/>
      <c r="AU99" s="2" t="s">
        <v>226</v>
      </c>
      <c r="AV99" s="3">
        <v>50</v>
      </c>
    </row>
    <row r="100" spans="1:48" ht="30" customHeight="1" x14ac:dyDescent="0.15">
      <c r="A100" s="17" t="s">
        <v>223</v>
      </c>
      <c r="B100" s="17" t="s">
        <v>227</v>
      </c>
      <c r="C100" s="17" t="s">
        <v>153</v>
      </c>
      <c r="D100" s="15">
        <v>71.290000000000006</v>
      </c>
      <c r="E100" s="16">
        <f>TRUNC(단가대비표!O46,0)</f>
        <v>1162</v>
      </c>
      <c r="F100" s="16">
        <f t="shared" si="6"/>
        <v>82838</v>
      </c>
      <c r="G100" s="16">
        <f>TRUNC(단가대비표!P46,0)</f>
        <v>0</v>
      </c>
      <c r="H100" s="16">
        <f t="shared" si="7"/>
        <v>0</v>
      </c>
      <c r="I100" s="16">
        <f>TRUNC(단가대비표!V46,0)</f>
        <v>0</v>
      </c>
      <c r="J100" s="16">
        <f t="shared" si="8"/>
        <v>0</v>
      </c>
      <c r="K100" s="16">
        <f t="shared" si="9"/>
        <v>1162</v>
      </c>
      <c r="L100" s="16">
        <f t="shared" si="10"/>
        <v>82838</v>
      </c>
      <c r="M100" s="17" t="s">
        <v>52</v>
      </c>
      <c r="N100" s="2" t="s">
        <v>228</v>
      </c>
      <c r="O100" s="2" t="s">
        <v>52</v>
      </c>
      <c r="P100" s="2" t="s">
        <v>52</v>
      </c>
      <c r="Q100" s="2" t="s">
        <v>158</v>
      </c>
      <c r="R100" s="2" t="s">
        <v>64</v>
      </c>
      <c r="S100" s="2" t="s">
        <v>64</v>
      </c>
      <c r="T100" s="2" t="s">
        <v>63</v>
      </c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2" t="s">
        <v>52</v>
      </c>
      <c r="AS100" s="2" t="s">
        <v>52</v>
      </c>
      <c r="AT100" s="3"/>
      <c r="AU100" s="2" t="s">
        <v>229</v>
      </c>
      <c r="AV100" s="3">
        <v>51</v>
      </c>
    </row>
    <row r="101" spans="1:48" ht="30" customHeight="1" x14ac:dyDescent="0.15">
      <c r="A101" s="17" t="s">
        <v>223</v>
      </c>
      <c r="B101" s="17" t="s">
        <v>230</v>
      </c>
      <c r="C101" s="17" t="s">
        <v>153</v>
      </c>
      <c r="D101" s="15">
        <v>2543.5500000000002</v>
      </c>
      <c r="E101" s="16">
        <f>TRUNC(단가대비표!O38,0)</f>
        <v>1130</v>
      </c>
      <c r="F101" s="16">
        <f t="shared" si="6"/>
        <v>2874211</v>
      </c>
      <c r="G101" s="16">
        <f>TRUNC(단가대비표!P38,0)</f>
        <v>0</v>
      </c>
      <c r="H101" s="16">
        <f t="shared" si="7"/>
        <v>0</v>
      </c>
      <c r="I101" s="16">
        <f>TRUNC(단가대비표!V38,0)</f>
        <v>0</v>
      </c>
      <c r="J101" s="16">
        <f t="shared" si="8"/>
        <v>0</v>
      </c>
      <c r="K101" s="16">
        <f t="shared" si="9"/>
        <v>1130</v>
      </c>
      <c r="L101" s="16">
        <f t="shared" si="10"/>
        <v>2874211</v>
      </c>
      <c r="M101" s="17" t="s">
        <v>52</v>
      </c>
      <c r="N101" s="2" t="s">
        <v>231</v>
      </c>
      <c r="O101" s="2" t="s">
        <v>52</v>
      </c>
      <c r="P101" s="2" t="s">
        <v>52</v>
      </c>
      <c r="Q101" s="2" t="s">
        <v>158</v>
      </c>
      <c r="R101" s="2" t="s">
        <v>64</v>
      </c>
      <c r="S101" s="2" t="s">
        <v>64</v>
      </c>
      <c r="T101" s="2" t="s">
        <v>63</v>
      </c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2" t="s">
        <v>52</v>
      </c>
      <c r="AS101" s="2" t="s">
        <v>52</v>
      </c>
      <c r="AT101" s="3"/>
      <c r="AU101" s="2" t="s">
        <v>232</v>
      </c>
      <c r="AV101" s="3">
        <v>52</v>
      </c>
    </row>
    <row r="102" spans="1:48" ht="30" customHeight="1" x14ac:dyDescent="0.15">
      <c r="A102" s="17" t="s">
        <v>223</v>
      </c>
      <c r="B102" s="17" t="s">
        <v>233</v>
      </c>
      <c r="C102" s="17" t="s">
        <v>153</v>
      </c>
      <c r="D102" s="15">
        <v>150.16</v>
      </c>
      <c r="E102" s="16">
        <f>TRUNC(단가대비표!O39,0)</f>
        <v>1083</v>
      </c>
      <c r="F102" s="16">
        <f t="shared" si="6"/>
        <v>162623</v>
      </c>
      <c r="G102" s="16">
        <f>TRUNC(단가대비표!P39,0)</f>
        <v>0</v>
      </c>
      <c r="H102" s="16">
        <f t="shared" si="7"/>
        <v>0</v>
      </c>
      <c r="I102" s="16">
        <f>TRUNC(단가대비표!V39,0)</f>
        <v>0</v>
      </c>
      <c r="J102" s="16">
        <f t="shared" si="8"/>
        <v>0</v>
      </c>
      <c r="K102" s="16">
        <f t="shared" si="9"/>
        <v>1083</v>
      </c>
      <c r="L102" s="16">
        <f t="shared" si="10"/>
        <v>162623</v>
      </c>
      <c r="M102" s="17" t="s">
        <v>52</v>
      </c>
      <c r="N102" s="2" t="s">
        <v>234</v>
      </c>
      <c r="O102" s="2" t="s">
        <v>52</v>
      </c>
      <c r="P102" s="2" t="s">
        <v>52</v>
      </c>
      <c r="Q102" s="2" t="s">
        <v>158</v>
      </c>
      <c r="R102" s="2" t="s">
        <v>64</v>
      </c>
      <c r="S102" s="2" t="s">
        <v>64</v>
      </c>
      <c r="T102" s="2" t="s">
        <v>63</v>
      </c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2" t="s">
        <v>52</v>
      </c>
      <c r="AS102" s="2" t="s">
        <v>52</v>
      </c>
      <c r="AT102" s="3"/>
      <c r="AU102" s="2" t="s">
        <v>235</v>
      </c>
      <c r="AV102" s="3">
        <v>53</v>
      </c>
    </row>
    <row r="103" spans="1:48" ht="30" customHeight="1" x14ac:dyDescent="0.15">
      <c r="A103" s="17" t="s">
        <v>223</v>
      </c>
      <c r="B103" s="17" t="s">
        <v>236</v>
      </c>
      <c r="C103" s="17" t="s">
        <v>153</v>
      </c>
      <c r="D103" s="15">
        <v>157.07</v>
      </c>
      <c r="E103" s="16">
        <f>TRUNC(단가대비표!O40,0)</f>
        <v>1083</v>
      </c>
      <c r="F103" s="16">
        <f t="shared" si="6"/>
        <v>170106</v>
      </c>
      <c r="G103" s="16">
        <f>TRUNC(단가대비표!P40,0)</f>
        <v>0</v>
      </c>
      <c r="H103" s="16">
        <f t="shared" si="7"/>
        <v>0</v>
      </c>
      <c r="I103" s="16">
        <f>TRUNC(단가대비표!V40,0)</f>
        <v>0</v>
      </c>
      <c r="J103" s="16">
        <f t="shared" si="8"/>
        <v>0</v>
      </c>
      <c r="K103" s="16">
        <f t="shared" si="9"/>
        <v>1083</v>
      </c>
      <c r="L103" s="16">
        <f t="shared" si="10"/>
        <v>170106</v>
      </c>
      <c r="M103" s="17" t="s">
        <v>52</v>
      </c>
      <c r="N103" s="2" t="s">
        <v>237</v>
      </c>
      <c r="O103" s="2" t="s">
        <v>52</v>
      </c>
      <c r="P103" s="2" t="s">
        <v>52</v>
      </c>
      <c r="Q103" s="2" t="s">
        <v>158</v>
      </c>
      <c r="R103" s="2" t="s">
        <v>64</v>
      </c>
      <c r="S103" s="2" t="s">
        <v>64</v>
      </c>
      <c r="T103" s="2" t="s">
        <v>63</v>
      </c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2" t="s">
        <v>52</v>
      </c>
      <c r="AS103" s="2" t="s">
        <v>52</v>
      </c>
      <c r="AT103" s="3"/>
      <c r="AU103" s="2" t="s">
        <v>238</v>
      </c>
      <c r="AV103" s="3">
        <v>103</v>
      </c>
    </row>
    <row r="104" spans="1:48" ht="30" customHeight="1" x14ac:dyDescent="0.15">
      <c r="A104" s="17" t="s">
        <v>223</v>
      </c>
      <c r="B104" s="17" t="s">
        <v>239</v>
      </c>
      <c r="C104" s="17" t="s">
        <v>153</v>
      </c>
      <c r="D104" s="15">
        <v>1068.8599999999999</v>
      </c>
      <c r="E104" s="16">
        <f>TRUNC(단가대비표!O42,0)</f>
        <v>1083</v>
      </c>
      <c r="F104" s="16">
        <f t="shared" si="6"/>
        <v>1157575</v>
      </c>
      <c r="G104" s="16">
        <f>TRUNC(단가대비표!P42,0)</f>
        <v>0</v>
      </c>
      <c r="H104" s="16">
        <f t="shared" si="7"/>
        <v>0</v>
      </c>
      <c r="I104" s="16">
        <f>TRUNC(단가대비표!V42,0)</f>
        <v>0</v>
      </c>
      <c r="J104" s="16">
        <f t="shared" si="8"/>
        <v>0</v>
      </c>
      <c r="K104" s="16">
        <f t="shared" si="9"/>
        <v>1083</v>
      </c>
      <c r="L104" s="16">
        <f t="shared" si="10"/>
        <v>1157575</v>
      </c>
      <c r="M104" s="17" t="s">
        <v>52</v>
      </c>
      <c r="N104" s="2" t="s">
        <v>240</v>
      </c>
      <c r="O104" s="2" t="s">
        <v>52</v>
      </c>
      <c r="P104" s="2" t="s">
        <v>52</v>
      </c>
      <c r="Q104" s="2" t="s">
        <v>158</v>
      </c>
      <c r="R104" s="2" t="s">
        <v>64</v>
      </c>
      <c r="S104" s="2" t="s">
        <v>64</v>
      </c>
      <c r="T104" s="2" t="s">
        <v>63</v>
      </c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2" t="s">
        <v>52</v>
      </c>
      <c r="AS104" s="2" t="s">
        <v>52</v>
      </c>
      <c r="AT104" s="3"/>
      <c r="AU104" s="2" t="s">
        <v>241</v>
      </c>
      <c r="AV104" s="3">
        <v>54</v>
      </c>
    </row>
    <row r="105" spans="1:48" ht="30" customHeight="1" x14ac:dyDescent="0.15">
      <c r="A105" s="17" t="s">
        <v>223</v>
      </c>
      <c r="B105" s="17" t="s">
        <v>242</v>
      </c>
      <c r="C105" s="17" t="s">
        <v>153</v>
      </c>
      <c r="D105" s="15">
        <v>94.29</v>
      </c>
      <c r="E105" s="16">
        <f>TRUNC(단가대비표!O45,0)</f>
        <v>1083</v>
      </c>
      <c r="F105" s="16">
        <f t="shared" si="6"/>
        <v>102116</v>
      </c>
      <c r="G105" s="16">
        <f>TRUNC(단가대비표!P45,0)</f>
        <v>0</v>
      </c>
      <c r="H105" s="16">
        <f t="shared" si="7"/>
        <v>0</v>
      </c>
      <c r="I105" s="16">
        <f>TRUNC(단가대비표!V45,0)</f>
        <v>0</v>
      </c>
      <c r="J105" s="16">
        <f t="shared" si="8"/>
        <v>0</v>
      </c>
      <c r="K105" s="16">
        <f t="shared" si="9"/>
        <v>1083</v>
      </c>
      <c r="L105" s="16">
        <f t="shared" si="10"/>
        <v>102116</v>
      </c>
      <c r="M105" s="17" t="s">
        <v>52</v>
      </c>
      <c r="N105" s="2" t="s">
        <v>243</v>
      </c>
      <c r="O105" s="2" t="s">
        <v>52</v>
      </c>
      <c r="P105" s="2" t="s">
        <v>52</v>
      </c>
      <c r="Q105" s="2" t="s">
        <v>158</v>
      </c>
      <c r="R105" s="2" t="s">
        <v>64</v>
      </c>
      <c r="S105" s="2" t="s">
        <v>64</v>
      </c>
      <c r="T105" s="2" t="s">
        <v>63</v>
      </c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2" t="s">
        <v>52</v>
      </c>
      <c r="AS105" s="2" t="s">
        <v>52</v>
      </c>
      <c r="AT105" s="3"/>
      <c r="AU105" s="2" t="s">
        <v>244</v>
      </c>
      <c r="AV105" s="3">
        <v>102</v>
      </c>
    </row>
    <row r="106" spans="1:48" ht="30" customHeight="1" x14ac:dyDescent="0.15">
      <c r="A106" s="17" t="s">
        <v>223</v>
      </c>
      <c r="B106" s="17" t="s">
        <v>245</v>
      </c>
      <c r="C106" s="17" t="s">
        <v>153</v>
      </c>
      <c r="D106" s="15">
        <v>81.239999999999995</v>
      </c>
      <c r="E106" s="16">
        <f>TRUNC(단가대비표!O41,0)</f>
        <v>1080</v>
      </c>
      <c r="F106" s="16">
        <f t="shared" si="6"/>
        <v>87739</v>
      </c>
      <c r="G106" s="16">
        <f>TRUNC(단가대비표!P41,0)</f>
        <v>0</v>
      </c>
      <c r="H106" s="16">
        <f t="shared" si="7"/>
        <v>0</v>
      </c>
      <c r="I106" s="16">
        <f>TRUNC(단가대비표!V41,0)</f>
        <v>0</v>
      </c>
      <c r="J106" s="16">
        <f t="shared" si="8"/>
        <v>0</v>
      </c>
      <c r="K106" s="16">
        <f t="shared" si="9"/>
        <v>1080</v>
      </c>
      <c r="L106" s="16">
        <f t="shared" si="10"/>
        <v>87739</v>
      </c>
      <c r="M106" s="17" t="s">
        <v>52</v>
      </c>
      <c r="N106" s="2" t="s">
        <v>246</v>
      </c>
      <c r="O106" s="2" t="s">
        <v>52</v>
      </c>
      <c r="P106" s="2" t="s">
        <v>52</v>
      </c>
      <c r="Q106" s="2" t="s">
        <v>158</v>
      </c>
      <c r="R106" s="2" t="s">
        <v>64</v>
      </c>
      <c r="S106" s="2" t="s">
        <v>64</v>
      </c>
      <c r="T106" s="2" t="s">
        <v>63</v>
      </c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2" t="s">
        <v>52</v>
      </c>
      <c r="AS106" s="2" t="s">
        <v>52</v>
      </c>
      <c r="AT106" s="3"/>
      <c r="AU106" s="2" t="s">
        <v>247</v>
      </c>
      <c r="AV106" s="3">
        <v>55</v>
      </c>
    </row>
    <row r="107" spans="1:48" ht="30" customHeight="1" x14ac:dyDescent="0.15">
      <c r="A107" s="17" t="s">
        <v>223</v>
      </c>
      <c r="B107" s="17" t="s">
        <v>248</v>
      </c>
      <c r="C107" s="17" t="s">
        <v>153</v>
      </c>
      <c r="D107" s="15">
        <v>1536.73</v>
      </c>
      <c r="E107" s="16">
        <f>TRUNC(단가대비표!O43,0)</f>
        <v>1083</v>
      </c>
      <c r="F107" s="16">
        <f t="shared" si="6"/>
        <v>1664278</v>
      </c>
      <c r="G107" s="16">
        <f>TRUNC(단가대비표!P43,0)</f>
        <v>0</v>
      </c>
      <c r="H107" s="16">
        <f t="shared" si="7"/>
        <v>0</v>
      </c>
      <c r="I107" s="16">
        <f>TRUNC(단가대비표!V43,0)</f>
        <v>0</v>
      </c>
      <c r="J107" s="16">
        <f t="shared" si="8"/>
        <v>0</v>
      </c>
      <c r="K107" s="16">
        <f t="shared" si="9"/>
        <v>1083</v>
      </c>
      <c r="L107" s="16">
        <f t="shared" si="10"/>
        <v>1664278</v>
      </c>
      <c r="M107" s="17" t="s">
        <v>52</v>
      </c>
      <c r="N107" s="2" t="s">
        <v>249</v>
      </c>
      <c r="O107" s="2" t="s">
        <v>52</v>
      </c>
      <c r="P107" s="2" t="s">
        <v>52</v>
      </c>
      <c r="Q107" s="2" t="s">
        <v>158</v>
      </c>
      <c r="R107" s="2" t="s">
        <v>64</v>
      </c>
      <c r="S107" s="2" t="s">
        <v>64</v>
      </c>
      <c r="T107" s="2" t="s">
        <v>63</v>
      </c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2" t="s">
        <v>52</v>
      </c>
      <c r="AS107" s="2" t="s">
        <v>52</v>
      </c>
      <c r="AT107" s="3"/>
      <c r="AU107" s="2" t="s">
        <v>250</v>
      </c>
      <c r="AV107" s="3">
        <v>56</v>
      </c>
    </row>
    <row r="108" spans="1:48" ht="30" customHeight="1" x14ac:dyDescent="0.15">
      <c r="A108" s="17" t="s">
        <v>223</v>
      </c>
      <c r="B108" s="17" t="s">
        <v>251</v>
      </c>
      <c r="C108" s="17" t="s">
        <v>153</v>
      </c>
      <c r="D108" s="15">
        <v>602.92999999999995</v>
      </c>
      <c r="E108" s="16">
        <f>TRUNC(단가대비표!O44,0)</f>
        <v>1083</v>
      </c>
      <c r="F108" s="16">
        <f t="shared" si="6"/>
        <v>652973</v>
      </c>
      <c r="G108" s="16">
        <f>TRUNC(단가대비표!P44,0)</f>
        <v>0</v>
      </c>
      <c r="H108" s="16">
        <f t="shared" si="7"/>
        <v>0</v>
      </c>
      <c r="I108" s="16">
        <f>TRUNC(단가대비표!V44,0)</f>
        <v>0</v>
      </c>
      <c r="J108" s="16">
        <f t="shared" si="8"/>
        <v>0</v>
      </c>
      <c r="K108" s="16">
        <f t="shared" si="9"/>
        <v>1083</v>
      </c>
      <c r="L108" s="16">
        <f t="shared" si="10"/>
        <v>652973</v>
      </c>
      <c r="M108" s="17" t="s">
        <v>52</v>
      </c>
      <c r="N108" s="2" t="s">
        <v>252</v>
      </c>
      <c r="O108" s="2" t="s">
        <v>52</v>
      </c>
      <c r="P108" s="2" t="s">
        <v>52</v>
      </c>
      <c r="Q108" s="2" t="s">
        <v>158</v>
      </c>
      <c r="R108" s="2" t="s">
        <v>64</v>
      </c>
      <c r="S108" s="2" t="s">
        <v>64</v>
      </c>
      <c r="T108" s="2" t="s">
        <v>63</v>
      </c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2" t="s">
        <v>52</v>
      </c>
      <c r="AS108" s="2" t="s">
        <v>52</v>
      </c>
      <c r="AT108" s="3"/>
      <c r="AU108" s="2" t="s">
        <v>253</v>
      </c>
      <c r="AV108" s="3">
        <v>57</v>
      </c>
    </row>
    <row r="109" spans="1:48" ht="30" customHeight="1" x14ac:dyDescent="0.15">
      <c r="A109" s="17" t="s">
        <v>254</v>
      </c>
      <c r="B109" s="17" t="s">
        <v>255</v>
      </c>
      <c r="C109" s="17" t="s">
        <v>118</v>
      </c>
      <c r="D109" s="15">
        <v>42.314</v>
      </c>
      <c r="E109" s="16">
        <f>TRUNC(일위대가목록!E16,0)</f>
        <v>17488</v>
      </c>
      <c r="F109" s="16">
        <f t="shared" si="6"/>
        <v>739987</v>
      </c>
      <c r="G109" s="16">
        <f>TRUNC(일위대가목록!F16,0)</f>
        <v>355880</v>
      </c>
      <c r="H109" s="16">
        <f t="shared" si="7"/>
        <v>15058706</v>
      </c>
      <c r="I109" s="16">
        <f>TRUNC(일위대가목록!G16,0)</f>
        <v>213528</v>
      </c>
      <c r="J109" s="16">
        <f t="shared" si="8"/>
        <v>9035223</v>
      </c>
      <c r="K109" s="16">
        <f t="shared" si="9"/>
        <v>586896</v>
      </c>
      <c r="L109" s="16">
        <f t="shared" si="10"/>
        <v>24833916</v>
      </c>
      <c r="M109" s="17" t="s">
        <v>256</v>
      </c>
      <c r="N109" s="2" t="s">
        <v>257</v>
      </c>
      <c r="O109" s="2" t="s">
        <v>52</v>
      </c>
      <c r="P109" s="2" t="s">
        <v>52</v>
      </c>
      <c r="Q109" s="2" t="s">
        <v>158</v>
      </c>
      <c r="R109" s="2" t="s">
        <v>63</v>
      </c>
      <c r="S109" s="2" t="s">
        <v>64</v>
      </c>
      <c r="T109" s="2" t="s">
        <v>64</v>
      </c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2" t="s">
        <v>52</v>
      </c>
      <c r="AS109" s="2" t="s">
        <v>52</v>
      </c>
      <c r="AT109" s="3"/>
      <c r="AU109" s="2" t="s">
        <v>258</v>
      </c>
      <c r="AV109" s="3">
        <v>58</v>
      </c>
    </row>
    <row r="110" spans="1:48" ht="30" customHeight="1" x14ac:dyDescent="0.15">
      <c r="A110" s="17" t="s">
        <v>259</v>
      </c>
      <c r="B110" s="17" t="s">
        <v>260</v>
      </c>
      <c r="C110" s="17" t="s">
        <v>118</v>
      </c>
      <c r="D110" s="15">
        <v>42.314</v>
      </c>
      <c r="E110" s="16">
        <f>TRUNC(일위대가목록!E17,0)</f>
        <v>604</v>
      </c>
      <c r="F110" s="16">
        <f t="shared" si="6"/>
        <v>25557</v>
      </c>
      <c r="G110" s="16">
        <f>TRUNC(일위대가목록!F17,0)</f>
        <v>206203</v>
      </c>
      <c r="H110" s="16">
        <f t="shared" si="7"/>
        <v>8725273</v>
      </c>
      <c r="I110" s="16">
        <f>TRUNC(일위대가목록!G17,0)</f>
        <v>0</v>
      </c>
      <c r="J110" s="16">
        <f t="shared" si="8"/>
        <v>0</v>
      </c>
      <c r="K110" s="16">
        <f t="shared" si="9"/>
        <v>206807</v>
      </c>
      <c r="L110" s="16">
        <f t="shared" si="10"/>
        <v>8750830</v>
      </c>
      <c r="M110" s="17" t="s">
        <v>261</v>
      </c>
      <c r="N110" s="2" t="s">
        <v>262</v>
      </c>
      <c r="O110" s="2" t="s">
        <v>52</v>
      </c>
      <c r="P110" s="2" t="s">
        <v>52</v>
      </c>
      <c r="Q110" s="2" t="s">
        <v>158</v>
      </c>
      <c r="R110" s="2" t="s">
        <v>63</v>
      </c>
      <c r="S110" s="2" t="s">
        <v>64</v>
      </c>
      <c r="T110" s="2" t="s">
        <v>64</v>
      </c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2" t="s">
        <v>52</v>
      </c>
      <c r="AS110" s="2" t="s">
        <v>52</v>
      </c>
      <c r="AT110" s="3"/>
      <c r="AU110" s="2" t="s">
        <v>263</v>
      </c>
      <c r="AV110" s="3">
        <v>59</v>
      </c>
    </row>
    <row r="111" spans="1:48" ht="30" customHeight="1" x14ac:dyDescent="0.15">
      <c r="A111" s="17" t="s">
        <v>264</v>
      </c>
      <c r="B111" s="17" t="s">
        <v>265</v>
      </c>
      <c r="C111" s="17" t="s">
        <v>118</v>
      </c>
      <c r="D111" s="15">
        <v>34.985999999999997</v>
      </c>
      <c r="E111" s="16">
        <f>TRUNC(일위대가목록!E18,0)</f>
        <v>0</v>
      </c>
      <c r="F111" s="16">
        <f t="shared" si="6"/>
        <v>0</v>
      </c>
      <c r="G111" s="16">
        <f>TRUNC(일위대가목록!F18,0)</f>
        <v>123550</v>
      </c>
      <c r="H111" s="16">
        <f t="shared" si="7"/>
        <v>4322520</v>
      </c>
      <c r="I111" s="16">
        <f>TRUNC(일위대가목록!G18,0)</f>
        <v>3706</v>
      </c>
      <c r="J111" s="16">
        <f t="shared" si="8"/>
        <v>129658</v>
      </c>
      <c r="K111" s="16">
        <f t="shared" si="9"/>
        <v>127256</v>
      </c>
      <c r="L111" s="16">
        <f t="shared" si="10"/>
        <v>4452178</v>
      </c>
      <c r="M111" s="17" t="s">
        <v>266</v>
      </c>
      <c r="N111" s="2" t="s">
        <v>267</v>
      </c>
      <c r="O111" s="2" t="s">
        <v>52</v>
      </c>
      <c r="P111" s="2" t="s">
        <v>52</v>
      </c>
      <c r="Q111" s="2" t="s">
        <v>158</v>
      </c>
      <c r="R111" s="2" t="s">
        <v>63</v>
      </c>
      <c r="S111" s="2" t="s">
        <v>64</v>
      </c>
      <c r="T111" s="2" t="s">
        <v>64</v>
      </c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2" t="s">
        <v>52</v>
      </c>
      <c r="AS111" s="2" t="s">
        <v>52</v>
      </c>
      <c r="AT111" s="3"/>
      <c r="AU111" s="2" t="s">
        <v>268</v>
      </c>
      <c r="AV111" s="3">
        <v>60</v>
      </c>
    </row>
    <row r="112" spans="1:48" ht="30" customHeight="1" x14ac:dyDescent="0.15">
      <c r="A112" s="17" t="s">
        <v>269</v>
      </c>
      <c r="B112" s="17" t="s">
        <v>270</v>
      </c>
      <c r="C112" s="17" t="s">
        <v>271</v>
      </c>
      <c r="D112" s="15">
        <v>42</v>
      </c>
      <c r="E112" s="16">
        <f>TRUNC(단가대비표!O82,0)</f>
        <v>1891</v>
      </c>
      <c r="F112" s="16">
        <f t="shared" si="6"/>
        <v>79422</v>
      </c>
      <c r="G112" s="16">
        <f>TRUNC(단가대비표!P82,0)</f>
        <v>0</v>
      </c>
      <c r="H112" s="16">
        <f t="shared" si="7"/>
        <v>0</v>
      </c>
      <c r="I112" s="16">
        <f>TRUNC(단가대비표!V82,0)</f>
        <v>0</v>
      </c>
      <c r="J112" s="16">
        <f t="shared" si="8"/>
        <v>0</v>
      </c>
      <c r="K112" s="16">
        <f t="shared" si="9"/>
        <v>1891</v>
      </c>
      <c r="L112" s="16">
        <f t="shared" si="10"/>
        <v>79422</v>
      </c>
      <c r="M112" s="17" t="s">
        <v>52</v>
      </c>
      <c r="N112" s="2" t="s">
        <v>272</v>
      </c>
      <c r="O112" s="2" t="s">
        <v>52</v>
      </c>
      <c r="P112" s="2" t="s">
        <v>52</v>
      </c>
      <c r="Q112" s="2" t="s">
        <v>158</v>
      </c>
      <c r="R112" s="2" t="s">
        <v>64</v>
      </c>
      <c r="S112" s="2" t="s">
        <v>64</v>
      </c>
      <c r="T112" s="2" t="s">
        <v>63</v>
      </c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2" t="s">
        <v>52</v>
      </c>
      <c r="AS112" s="2" t="s">
        <v>52</v>
      </c>
      <c r="AT112" s="3"/>
      <c r="AU112" s="2" t="s">
        <v>273</v>
      </c>
      <c r="AV112" s="3">
        <v>62</v>
      </c>
    </row>
    <row r="113" spans="1:48" ht="30" customHeight="1" x14ac:dyDescent="0.15">
      <c r="A113" s="17" t="s">
        <v>269</v>
      </c>
      <c r="B113" s="17" t="s">
        <v>274</v>
      </c>
      <c r="C113" s="17" t="s">
        <v>271</v>
      </c>
      <c r="D113" s="15">
        <v>1762</v>
      </c>
      <c r="E113" s="16">
        <f>TRUNC(단가대비표!O81,0)</f>
        <v>1045</v>
      </c>
      <c r="F113" s="16">
        <f t="shared" si="6"/>
        <v>1841290</v>
      </c>
      <c r="G113" s="16">
        <f>TRUNC(단가대비표!P81,0)</f>
        <v>0</v>
      </c>
      <c r="H113" s="16">
        <f t="shared" si="7"/>
        <v>0</v>
      </c>
      <c r="I113" s="16">
        <f>TRUNC(단가대비표!V81,0)</f>
        <v>0</v>
      </c>
      <c r="J113" s="16">
        <f t="shared" si="8"/>
        <v>0</v>
      </c>
      <c r="K113" s="16">
        <f t="shared" si="9"/>
        <v>1045</v>
      </c>
      <c r="L113" s="16">
        <f t="shared" si="10"/>
        <v>1841290</v>
      </c>
      <c r="M113" s="17" t="s">
        <v>52</v>
      </c>
      <c r="N113" s="2" t="s">
        <v>275</v>
      </c>
      <c r="O113" s="2" t="s">
        <v>52</v>
      </c>
      <c r="P113" s="2" t="s">
        <v>52</v>
      </c>
      <c r="Q113" s="2" t="s">
        <v>158</v>
      </c>
      <c r="R113" s="2" t="s">
        <v>64</v>
      </c>
      <c r="S113" s="2" t="s">
        <v>64</v>
      </c>
      <c r="T113" s="2" t="s">
        <v>63</v>
      </c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2" t="s">
        <v>52</v>
      </c>
      <c r="AS113" s="2" t="s">
        <v>52</v>
      </c>
      <c r="AT113" s="3"/>
      <c r="AU113" s="2" t="s">
        <v>276</v>
      </c>
      <c r="AV113" s="3">
        <v>61</v>
      </c>
    </row>
    <row r="114" spans="1:48" ht="30" customHeight="1" x14ac:dyDescent="0.15">
      <c r="A114" s="17" t="s">
        <v>269</v>
      </c>
      <c r="B114" s="17" t="s">
        <v>277</v>
      </c>
      <c r="C114" s="17" t="s">
        <v>271</v>
      </c>
      <c r="D114" s="15">
        <v>484</v>
      </c>
      <c r="E114" s="16">
        <f>TRUNC(단가대비표!O80,0)</f>
        <v>681</v>
      </c>
      <c r="F114" s="16">
        <f t="shared" si="6"/>
        <v>329604</v>
      </c>
      <c r="G114" s="16">
        <f>TRUNC(단가대비표!P80,0)</f>
        <v>0</v>
      </c>
      <c r="H114" s="16">
        <f t="shared" si="7"/>
        <v>0</v>
      </c>
      <c r="I114" s="16">
        <f>TRUNC(단가대비표!V80,0)</f>
        <v>0</v>
      </c>
      <c r="J114" s="16">
        <f t="shared" si="8"/>
        <v>0</v>
      </c>
      <c r="K114" s="16">
        <f t="shared" si="9"/>
        <v>681</v>
      </c>
      <c r="L114" s="16">
        <f t="shared" si="10"/>
        <v>329604</v>
      </c>
      <c r="M114" s="17" t="s">
        <v>52</v>
      </c>
      <c r="N114" s="2" t="s">
        <v>278</v>
      </c>
      <c r="O114" s="2" t="s">
        <v>52</v>
      </c>
      <c r="P114" s="2" t="s">
        <v>52</v>
      </c>
      <c r="Q114" s="2" t="s">
        <v>158</v>
      </c>
      <c r="R114" s="2" t="s">
        <v>64</v>
      </c>
      <c r="S114" s="2" t="s">
        <v>64</v>
      </c>
      <c r="T114" s="2" t="s">
        <v>63</v>
      </c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2" t="s">
        <v>52</v>
      </c>
      <c r="AS114" s="2" t="s">
        <v>52</v>
      </c>
      <c r="AT114" s="3"/>
      <c r="AU114" s="2" t="s">
        <v>279</v>
      </c>
      <c r="AV114" s="3">
        <v>63</v>
      </c>
    </row>
    <row r="115" spans="1:48" ht="30" customHeight="1" x14ac:dyDescent="0.15">
      <c r="A115" s="17" t="s">
        <v>280</v>
      </c>
      <c r="B115" s="17" t="s">
        <v>281</v>
      </c>
      <c r="C115" s="17" t="s">
        <v>217</v>
      </c>
      <c r="D115" s="15">
        <v>25</v>
      </c>
      <c r="E115" s="16">
        <f>TRUNC(단가대비표!O78,0)</f>
        <v>5180</v>
      </c>
      <c r="F115" s="16">
        <f t="shared" si="6"/>
        <v>129500</v>
      </c>
      <c r="G115" s="16">
        <f>TRUNC(단가대비표!P78,0)</f>
        <v>0</v>
      </c>
      <c r="H115" s="16">
        <f t="shared" si="7"/>
        <v>0</v>
      </c>
      <c r="I115" s="16">
        <f>TRUNC(단가대비표!V78,0)</f>
        <v>0</v>
      </c>
      <c r="J115" s="16">
        <f t="shared" si="8"/>
        <v>0</v>
      </c>
      <c r="K115" s="16">
        <f t="shared" si="9"/>
        <v>5180</v>
      </c>
      <c r="L115" s="16">
        <f t="shared" si="10"/>
        <v>129500</v>
      </c>
      <c r="M115" s="17" t="s">
        <v>52</v>
      </c>
      <c r="N115" s="2" t="s">
        <v>282</v>
      </c>
      <c r="O115" s="2" t="s">
        <v>52</v>
      </c>
      <c r="P115" s="2" t="s">
        <v>52</v>
      </c>
      <c r="Q115" s="2" t="s">
        <v>158</v>
      </c>
      <c r="R115" s="2" t="s">
        <v>64</v>
      </c>
      <c r="S115" s="2" t="s">
        <v>64</v>
      </c>
      <c r="T115" s="2" t="s">
        <v>63</v>
      </c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2" t="s">
        <v>52</v>
      </c>
      <c r="AS115" s="2" t="s">
        <v>52</v>
      </c>
      <c r="AT115" s="3"/>
      <c r="AU115" s="2" t="s">
        <v>283</v>
      </c>
      <c r="AV115" s="3">
        <v>64</v>
      </c>
    </row>
    <row r="116" spans="1:48" ht="30" customHeight="1" x14ac:dyDescent="0.15">
      <c r="A116" s="17" t="s">
        <v>280</v>
      </c>
      <c r="B116" s="17" t="s">
        <v>284</v>
      </c>
      <c r="C116" s="17" t="s">
        <v>217</v>
      </c>
      <c r="D116" s="15">
        <v>42</v>
      </c>
      <c r="E116" s="16">
        <f>TRUNC(단가대비표!O79,0)</f>
        <v>6670</v>
      </c>
      <c r="F116" s="16">
        <f t="shared" si="6"/>
        <v>280140</v>
      </c>
      <c r="G116" s="16">
        <f>TRUNC(단가대비표!P79,0)</f>
        <v>0</v>
      </c>
      <c r="H116" s="16">
        <f t="shared" si="7"/>
        <v>0</v>
      </c>
      <c r="I116" s="16">
        <f>TRUNC(단가대비표!V79,0)</f>
        <v>0</v>
      </c>
      <c r="J116" s="16">
        <f t="shared" si="8"/>
        <v>0</v>
      </c>
      <c r="K116" s="16">
        <f t="shared" si="9"/>
        <v>6670</v>
      </c>
      <c r="L116" s="16">
        <f t="shared" si="10"/>
        <v>280140</v>
      </c>
      <c r="M116" s="17" t="s">
        <v>52</v>
      </c>
      <c r="N116" s="2" t="s">
        <v>285</v>
      </c>
      <c r="O116" s="2" t="s">
        <v>52</v>
      </c>
      <c r="P116" s="2" t="s">
        <v>52</v>
      </c>
      <c r="Q116" s="2" t="s">
        <v>158</v>
      </c>
      <c r="R116" s="2" t="s">
        <v>64</v>
      </c>
      <c r="S116" s="2" t="s">
        <v>64</v>
      </c>
      <c r="T116" s="2" t="s">
        <v>63</v>
      </c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2" t="s">
        <v>52</v>
      </c>
      <c r="AS116" s="2" t="s">
        <v>52</v>
      </c>
      <c r="AT116" s="3"/>
      <c r="AU116" s="2" t="s">
        <v>286</v>
      </c>
      <c r="AV116" s="3">
        <v>104</v>
      </c>
    </row>
    <row r="117" spans="1:48" ht="30" customHeight="1" x14ac:dyDescent="0.15">
      <c r="A117" s="17" t="s">
        <v>287</v>
      </c>
      <c r="B117" s="17" t="s">
        <v>288</v>
      </c>
      <c r="C117" s="17" t="s">
        <v>217</v>
      </c>
      <c r="D117" s="15">
        <v>40</v>
      </c>
      <c r="E117" s="16">
        <f>TRUNC(일위대가목록!E19,0)</f>
        <v>0</v>
      </c>
      <c r="F117" s="16">
        <f t="shared" si="6"/>
        <v>0</v>
      </c>
      <c r="G117" s="16">
        <f>TRUNC(일위대가목록!F19,0)</f>
        <v>41623</v>
      </c>
      <c r="H117" s="16">
        <f t="shared" si="7"/>
        <v>1664920</v>
      </c>
      <c r="I117" s="16">
        <f>TRUNC(일위대가목록!G19,0)</f>
        <v>832</v>
      </c>
      <c r="J117" s="16">
        <f t="shared" si="8"/>
        <v>33280</v>
      </c>
      <c r="K117" s="16">
        <f t="shared" si="9"/>
        <v>42455</v>
      </c>
      <c r="L117" s="16">
        <f t="shared" si="10"/>
        <v>1698200</v>
      </c>
      <c r="M117" s="17" t="s">
        <v>289</v>
      </c>
      <c r="N117" s="2" t="s">
        <v>290</v>
      </c>
      <c r="O117" s="2" t="s">
        <v>52</v>
      </c>
      <c r="P117" s="2" t="s">
        <v>52</v>
      </c>
      <c r="Q117" s="2" t="s">
        <v>158</v>
      </c>
      <c r="R117" s="2" t="s">
        <v>63</v>
      </c>
      <c r="S117" s="2" t="s">
        <v>64</v>
      </c>
      <c r="T117" s="2" t="s">
        <v>64</v>
      </c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2" t="s">
        <v>52</v>
      </c>
      <c r="AS117" s="2" t="s">
        <v>52</v>
      </c>
      <c r="AT117" s="3"/>
      <c r="AU117" s="2" t="s">
        <v>291</v>
      </c>
      <c r="AV117" s="3">
        <v>162</v>
      </c>
    </row>
    <row r="118" spans="1:48" ht="30" customHeight="1" x14ac:dyDescent="0.15">
      <c r="A118" s="17" t="s">
        <v>287</v>
      </c>
      <c r="B118" s="17" t="s">
        <v>292</v>
      </c>
      <c r="C118" s="17" t="s">
        <v>217</v>
      </c>
      <c r="D118" s="15">
        <v>24</v>
      </c>
      <c r="E118" s="16">
        <f>TRUNC(일위대가목록!E20,0)</f>
        <v>0</v>
      </c>
      <c r="F118" s="16">
        <f t="shared" si="6"/>
        <v>0</v>
      </c>
      <c r="G118" s="16">
        <f>TRUNC(일위대가목록!F20,0)</f>
        <v>26994</v>
      </c>
      <c r="H118" s="16">
        <f t="shared" si="7"/>
        <v>647856</v>
      </c>
      <c r="I118" s="16">
        <f>TRUNC(일위대가목록!G20,0)</f>
        <v>539</v>
      </c>
      <c r="J118" s="16">
        <f t="shared" si="8"/>
        <v>12936</v>
      </c>
      <c r="K118" s="16">
        <f t="shared" si="9"/>
        <v>27533</v>
      </c>
      <c r="L118" s="16">
        <f t="shared" si="10"/>
        <v>660792</v>
      </c>
      <c r="M118" s="17" t="s">
        <v>293</v>
      </c>
      <c r="N118" s="2" t="s">
        <v>294</v>
      </c>
      <c r="O118" s="2" t="s">
        <v>52</v>
      </c>
      <c r="P118" s="2" t="s">
        <v>52</v>
      </c>
      <c r="Q118" s="2" t="s">
        <v>158</v>
      </c>
      <c r="R118" s="2" t="s">
        <v>63</v>
      </c>
      <c r="S118" s="2" t="s">
        <v>64</v>
      </c>
      <c r="T118" s="2" t="s">
        <v>64</v>
      </c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2" t="s">
        <v>52</v>
      </c>
      <c r="AS118" s="2" t="s">
        <v>52</v>
      </c>
      <c r="AT118" s="3"/>
      <c r="AU118" s="2" t="s">
        <v>295</v>
      </c>
      <c r="AV118" s="3">
        <v>163</v>
      </c>
    </row>
    <row r="119" spans="1:48" ht="30" customHeight="1" x14ac:dyDescent="0.15">
      <c r="A119" s="17" t="s">
        <v>296</v>
      </c>
      <c r="B119" s="17" t="s">
        <v>52</v>
      </c>
      <c r="C119" s="17" t="s">
        <v>118</v>
      </c>
      <c r="D119" s="15">
        <v>5.1180000000000003</v>
      </c>
      <c r="E119" s="16">
        <f>TRUNC(일위대가목록!E21,0)</f>
        <v>71540</v>
      </c>
      <c r="F119" s="16">
        <f t="shared" si="6"/>
        <v>366141</v>
      </c>
      <c r="G119" s="16">
        <f>TRUNC(일위대가목록!F21,0)</f>
        <v>664431</v>
      </c>
      <c r="H119" s="16">
        <f t="shared" si="7"/>
        <v>3400557</v>
      </c>
      <c r="I119" s="16">
        <f>TRUNC(일위대가목록!G21,0)</f>
        <v>226110</v>
      </c>
      <c r="J119" s="16">
        <f t="shared" si="8"/>
        <v>1157230</v>
      </c>
      <c r="K119" s="16">
        <f t="shared" si="9"/>
        <v>962081</v>
      </c>
      <c r="L119" s="16">
        <f t="shared" si="10"/>
        <v>4923928</v>
      </c>
      <c r="M119" s="17" t="s">
        <v>297</v>
      </c>
      <c r="N119" s="2" t="s">
        <v>298</v>
      </c>
      <c r="O119" s="2" t="s">
        <v>52</v>
      </c>
      <c r="P119" s="2" t="s">
        <v>52</v>
      </c>
      <c r="Q119" s="2" t="s">
        <v>158</v>
      </c>
      <c r="R119" s="2" t="s">
        <v>63</v>
      </c>
      <c r="S119" s="2" t="s">
        <v>64</v>
      </c>
      <c r="T119" s="2" t="s">
        <v>64</v>
      </c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2" t="s">
        <v>52</v>
      </c>
      <c r="AS119" s="2" t="s">
        <v>52</v>
      </c>
      <c r="AT119" s="3"/>
      <c r="AU119" s="2" t="s">
        <v>299</v>
      </c>
      <c r="AV119" s="3">
        <v>65</v>
      </c>
    </row>
    <row r="120" spans="1:48" ht="30" customHeight="1" x14ac:dyDescent="0.15">
      <c r="A120" s="17" t="s">
        <v>300</v>
      </c>
      <c r="B120" s="17" t="s">
        <v>301</v>
      </c>
      <c r="C120" s="17" t="s">
        <v>302</v>
      </c>
      <c r="D120" s="15">
        <v>32</v>
      </c>
      <c r="E120" s="16">
        <f>TRUNC(일위대가목록!E22,0)</f>
        <v>9627</v>
      </c>
      <c r="F120" s="16">
        <f t="shared" si="6"/>
        <v>308064</v>
      </c>
      <c r="G120" s="16">
        <f>TRUNC(일위대가목록!F22,0)</f>
        <v>59020</v>
      </c>
      <c r="H120" s="16">
        <f t="shared" si="7"/>
        <v>1888640</v>
      </c>
      <c r="I120" s="16">
        <f>TRUNC(일위대가목록!G22,0)</f>
        <v>31344</v>
      </c>
      <c r="J120" s="16">
        <f t="shared" si="8"/>
        <v>1003008</v>
      </c>
      <c r="K120" s="16">
        <f t="shared" si="9"/>
        <v>99991</v>
      </c>
      <c r="L120" s="16">
        <f t="shared" si="10"/>
        <v>3199712</v>
      </c>
      <c r="M120" s="17" t="s">
        <v>303</v>
      </c>
      <c r="N120" s="2" t="s">
        <v>304</v>
      </c>
      <c r="O120" s="2" t="s">
        <v>52</v>
      </c>
      <c r="P120" s="2" t="s">
        <v>52</v>
      </c>
      <c r="Q120" s="2" t="s">
        <v>158</v>
      </c>
      <c r="R120" s="2" t="s">
        <v>63</v>
      </c>
      <c r="S120" s="2" t="s">
        <v>64</v>
      </c>
      <c r="T120" s="2" t="s">
        <v>64</v>
      </c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2" t="s">
        <v>52</v>
      </c>
      <c r="AS120" s="2" t="s">
        <v>52</v>
      </c>
      <c r="AT120" s="3"/>
      <c r="AU120" s="2" t="s">
        <v>305</v>
      </c>
      <c r="AV120" s="3">
        <v>66</v>
      </c>
    </row>
    <row r="121" spans="1:48" ht="30" customHeight="1" x14ac:dyDescent="0.15">
      <c r="A121" s="17" t="s">
        <v>306</v>
      </c>
      <c r="B121" s="17" t="s">
        <v>307</v>
      </c>
      <c r="C121" s="17" t="s">
        <v>60</v>
      </c>
      <c r="D121" s="15">
        <v>20</v>
      </c>
      <c r="E121" s="16">
        <f>TRUNC(일위대가목록!E23,0)</f>
        <v>6240</v>
      </c>
      <c r="F121" s="16">
        <f t="shared" si="6"/>
        <v>124800</v>
      </c>
      <c r="G121" s="16">
        <f>TRUNC(일위대가목록!F23,0)</f>
        <v>52967</v>
      </c>
      <c r="H121" s="16">
        <f t="shared" si="7"/>
        <v>1059340</v>
      </c>
      <c r="I121" s="16">
        <f>TRUNC(일위대가목록!G23,0)</f>
        <v>0</v>
      </c>
      <c r="J121" s="16">
        <f t="shared" si="8"/>
        <v>0</v>
      </c>
      <c r="K121" s="16">
        <f t="shared" si="9"/>
        <v>59207</v>
      </c>
      <c r="L121" s="16">
        <f t="shared" si="10"/>
        <v>1184140</v>
      </c>
      <c r="M121" s="17" t="s">
        <v>308</v>
      </c>
      <c r="N121" s="2" t="s">
        <v>309</v>
      </c>
      <c r="O121" s="2" t="s">
        <v>52</v>
      </c>
      <c r="P121" s="2" t="s">
        <v>52</v>
      </c>
      <c r="Q121" s="2" t="s">
        <v>158</v>
      </c>
      <c r="R121" s="2" t="s">
        <v>63</v>
      </c>
      <c r="S121" s="2" t="s">
        <v>64</v>
      </c>
      <c r="T121" s="2" t="s">
        <v>64</v>
      </c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2" t="s">
        <v>52</v>
      </c>
      <c r="AS121" s="2" t="s">
        <v>52</v>
      </c>
      <c r="AT121" s="3"/>
      <c r="AU121" s="2" t="s">
        <v>310</v>
      </c>
      <c r="AV121" s="3">
        <v>68</v>
      </c>
    </row>
    <row r="122" spans="1:48" ht="30" customHeight="1" x14ac:dyDescent="0.15">
      <c r="A122" s="17" t="s">
        <v>151</v>
      </c>
      <c r="B122" s="17" t="s">
        <v>152</v>
      </c>
      <c r="C122" s="17" t="s">
        <v>118</v>
      </c>
      <c r="D122" s="15">
        <v>-3.2</v>
      </c>
      <c r="E122" s="16">
        <f>TRUNC(단가대비표!O14,0)</f>
        <v>251750</v>
      </c>
      <c r="F122" s="16">
        <f t="shared" si="6"/>
        <v>-805600</v>
      </c>
      <c r="G122" s="16">
        <f>TRUNC(단가대비표!P14,0)</f>
        <v>0</v>
      </c>
      <c r="H122" s="16">
        <f t="shared" si="7"/>
        <v>0</v>
      </c>
      <c r="I122" s="16">
        <f>TRUNC(단가대비표!V14,0)</f>
        <v>0</v>
      </c>
      <c r="J122" s="16">
        <f t="shared" si="8"/>
        <v>0</v>
      </c>
      <c r="K122" s="16">
        <f t="shared" si="9"/>
        <v>251750</v>
      </c>
      <c r="L122" s="16">
        <f t="shared" si="10"/>
        <v>-805600</v>
      </c>
      <c r="M122" s="17" t="s">
        <v>154</v>
      </c>
      <c r="N122" s="2" t="s">
        <v>311</v>
      </c>
      <c r="O122" s="2" t="s">
        <v>52</v>
      </c>
      <c r="P122" s="2" t="s">
        <v>52</v>
      </c>
      <c r="Q122" s="2" t="s">
        <v>158</v>
      </c>
      <c r="R122" s="2" t="s">
        <v>64</v>
      </c>
      <c r="S122" s="2" t="s">
        <v>64</v>
      </c>
      <c r="T122" s="2" t="s">
        <v>63</v>
      </c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2" t="s">
        <v>52</v>
      </c>
      <c r="AS122" s="2" t="s">
        <v>52</v>
      </c>
      <c r="AT122" s="3"/>
      <c r="AU122" s="2" t="s">
        <v>312</v>
      </c>
      <c r="AV122" s="3">
        <v>106</v>
      </c>
    </row>
    <row r="123" spans="1:48" ht="30" customHeight="1" x14ac:dyDescent="0.15">
      <c r="A123" s="15"/>
      <c r="B123" s="15"/>
      <c r="C123" s="15"/>
      <c r="D123" s="15"/>
      <c r="E123" s="16"/>
      <c r="F123" s="16"/>
      <c r="G123" s="16"/>
      <c r="H123" s="16"/>
      <c r="I123" s="16"/>
      <c r="J123" s="16"/>
      <c r="K123" s="16"/>
      <c r="L123" s="16"/>
      <c r="M123" s="15"/>
      <c r="Q123" s="1" t="s">
        <v>158</v>
      </c>
    </row>
    <row r="124" spans="1:48" ht="30" customHeight="1" x14ac:dyDescent="0.15">
      <c r="A124" s="15"/>
      <c r="B124" s="15"/>
      <c r="C124" s="15"/>
      <c r="D124" s="15"/>
      <c r="E124" s="16"/>
      <c r="F124" s="16"/>
      <c r="G124" s="16"/>
      <c r="H124" s="16"/>
      <c r="I124" s="16"/>
      <c r="J124" s="16"/>
      <c r="K124" s="16"/>
      <c r="L124" s="16"/>
      <c r="M124" s="15"/>
      <c r="Q124" s="1" t="s">
        <v>158</v>
      </c>
    </row>
    <row r="125" spans="1:48" ht="30" customHeight="1" x14ac:dyDescent="0.15">
      <c r="A125" s="15"/>
      <c r="B125" s="15"/>
      <c r="C125" s="15"/>
      <c r="D125" s="15"/>
      <c r="E125" s="16"/>
      <c r="F125" s="16"/>
      <c r="G125" s="16"/>
      <c r="H125" s="16"/>
      <c r="I125" s="16"/>
      <c r="J125" s="16"/>
      <c r="K125" s="16"/>
      <c r="L125" s="16"/>
      <c r="M125" s="15"/>
      <c r="Q125" s="1" t="s">
        <v>158</v>
      </c>
    </row>
    <row r="126" spans="1:48" ht="30" customHeight="1" x14ac:dyDescent="0.15">
      <c r="A126" s="15"/>
      <c r="B126" s="15"/>
      <c r="C126" s="15"/>
      <c r="D126" s="15"/>
      <c r="E126" s="16"/>
      <c r="F126" s="16"/>
      <c r="G126" s="16"/>
      <c r="H126" s="16"/>
      <c r="I126" s="16"/>
      <c r="J126" s="16"/>
      <c r="K126" s="16"/>
      <c r="L126" s="16"/>
      <c r="M126" s="15"/>
      <c r="Q126" s="1" t="s">
        <v>158</v>
      </c>
    </row>
    <row r="127" spans="1:48" ht="30" customHeight="1" x14ac:dyDescent="0.15">
      <c r="A127" s="15"/>
      <c r="B127" s="15"/>
      <c r="C127" s="15"/>
      <c r="D127" s="15"/>
      <c r="E127" s="16"/>
      <c r="F127" s="16"/>
      <c r="G127" s="16"/>
      <c r="H127" s="16"/>
      <c r="I127" s="16"/>
      <c r="J127" s="16"/>
      <c r="K127" s="16"/>
      <c r="L127" s="16"/>
      <c r="M127" s="15"/>
      <c r="Q127" s="1" t="s">
        <v>158</v>
      </c>
    </row>
    <row r="128" spans="1:48" ht="30" customHeight="1" x14ac:dyDescent="0.15">
      <c r="A128" s="15"/>
      <c r="B128" s="15"/>
      <c r="C128" s="15"/>
      <c r="D128" s="15"/>
      <c r="E128" s="16"/>
      <c r="F128" s="16"/>
      <c r="G128" s="16"/>
      <c r="H128" s="16"/>
      <c r="I128" s="16"/>
      <c r="J128" s="16"/>
      <c r="K128" s="16"/>
      <c r="L128" s="16"/>
      <c r="M128" s="15"/>
      <c r="Q128" s="1" t="s">
        <v>158</v>
      </c>
    </row>
    <row r="129" spans="1:48" ht="30" customHeight="1" x14ac:dyDescent="0.15">
      <c r="A129" s="15"/>
      <c r="B129" s="15"/>
      <c r="C129" s="15"/>
      <c r="D129" s="15"/>
      <c r="E129" s="16"/>
      <c r="F129" s="16"/>
      <c r="G129" s="16"/>
      <c r="H129" s="16"/>
      <c r="I129" s="16"/>
      <c r="J129" s="16"/>
      <c r="K129" s="16"/>
      <c r="L129" s="16"/>
      <c r="M129" s="15"/>
      <c r="Q129" s="1" t="s">
        <v>158</v>
      </c>
    </row>
    <row r="130" spans="1:48" ht="30" customHeight="1" x14ac:dyDescent="0.15">
      <c r="A130" s="15"/>
      <c r="B130" s="15"/>
      <c r="C130" s="15"/>
      <c r="D130" s="15"/>
      <c r="E130" s="16"/>
      <c r="F130" s="16"/>
      <c r="G130" s="16"/>
      <c r="H130" s="16"/>
      <c r="I130" s="16"/>
      <c r="J130" s="16"/>
      <c r="K130" s="16"/>
      <c r="L130" s="16"/>
      <c r="M130" s="15"/>
      <c r="Q130" s="1" t="s">
        <v>158</v>
      </c>
    </row>
    <row r="131" spans="1:48" ht="30" customHeight="1" x14ac:dyDescent="0.15">
      <c r="A131" s="15"/>
      <c r="B131" s="15"/>
      <c r="C131" s="15"/>
      <c r="D131" s="15"/>
      <c r="E131" s="16"/>
      <c r="F131" s="16"/>
      <c r="G131" s="16"/>
      <c r="H131" s="16"/>
      <c r="I131" s="16"/>
      <c r="J131" s="16"/>
      <c r="K131" s="16"/>
      <c r="L131" s="16"/>
      <c r="M131" s="15"/>
      <c r="Q131" s="1" t="s">
        <v>158</v>
      </c>
    </row>
    <row r="132" spans="1:48" ht="30" customHeight="1" x14ac:dyDescent="0.15">
      <c r="A132" s="15"/>
      <c r="B132" s="15"/>
      <c r="C132" s="15"/>
      <c r="D132" s="15"/>
      <c r="E132" s="16"/>
      <c r="F132" s="16"/>
      <c r="G132" s="16"/>
      <c r="H132" s="16"/>
      <c r="I132" s="16"/>
      <c r="J132" s="16"/>
      <c r="K132" s="16"/>
      <c r="L132" s="16"/>
      <c r="M132" s="15"/>
      <c r="Q132" s="1" t="s">
        <v>158</v>
      </c>
    </row>
    <row r="133" spans="1:48" ht="30" customHeight="1" x14ac:dyDescent="0.15">
      <c r="A133" s="17" t="s">
        <v>89</v>
      </c>
      <c r="B133" s="15"/>
      <c r="C133" s="15"/>
      <c r="D133" s="15"/>
      <c r="E133" s="16"/>
      <c r="F133" s="16">
        <f>SUMIF(Q83:Q132,"010104",F83:F132)</f>
        <v>63217822</v>
      </c>
      <c r="G133" s="16"/>
      <c r="H133" s="16">
        <f>SUMIF(Q83:Q132,"010104",H83:H132)</f>
        <v>36767812</v>
      </c>
      <c r="I133" s="16"/>
      <c r="J133" s="16">
        <f>SUMIF(Q83:Q132,"010104",J83:J132)</f>
        <v>11371335</v>
      </c>
      <c r="K133" s="16"/>
      <c r="L133" s="16">
        <f>SUMIF(Q83:Q132,"010104",L83:L132)</f>
        <v>111356969</v>
      </c>
      <c r="M133" s="15"/>
      <c r="N133" t="s">
        <v>90</v>
      </c>
    </row>
    <row r="134" spans="1:48" ht="30" customHeight="1" x14ac:dyDescent="0.15">
      <c r="A134" s="17" t="s">
        <v>313</v>
      </c>
      <c r="B134" s="17" t="s">
        <v>52</v>
      </c>
      <c r="C134" s="15"/>
      <c r="D134" s="15"/>
      <c r="E134" s="16"/>
      <c r="F134" s="16"/>
      <c r="G134" s="16"/>
      <c r="H134" s="16"/>
      <c r="I134" s="16"/>
      <c r="J134" s="16"/>
      <c r="K134" s="16"/>
      <c r="L134" s="16"/>
      <c r="M134" s="15"/>
      <c r="N134" s="3"/>
      <c r="O134" s="3"/>
      <c r="P134" s="3"/>
      <c r="Q134" s="2" t="s">
        <v>314</v>
      </c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</row>
    <row r="135" spans="1:48" ht="30" customHeight="1" x14ac:dyDescent="0.15">
      <c r="A135" s="17" t="s">
        <v>315</v>
      </c>
      <c r="B135" s="17" t="s">
        <v>52</v>
      </c>
      <c r="C135" s="17" t="s">
        <v>76</v>
      </c>
      <c r="D135" s="15">
        <v>396.6</v>
      </c>
      <c r="E135" s="16">
        <f>TRUNC(일위대가목록!E24,0)</f>
        <v>0</v>
      </c>
      <c r="F135" s="16">
        <f>TRUNC(E135*D135, 0)</f>
        <v>0</v>
      </c>
      <c r="G135" s="16">
        <f>TRUNC(일위대가목록!F24,0)</f>
        <v>942</v>
      </c>
      <c r="H135" s="16">
        <f>TRUNC(G135*D135, 0)</f>
        <v>373597</v>
      </c>
      <c r="I135" s="16">
        <f>TRUNC(일위대가목록!G24,0)</f>
        <v>0</v>
      </c>
      <c r="J135" s="16">
        <f>TRUNC(I135*D135, 0)</f>
        <v>0</v>
      </c>
      <c r="K135" s="16">
        <f t="shared" ref="K135:L137" si="11">TRUNC(E135+G135+I135, 0)</f>
        <v>942</v>
      </c>
      <c r="L135" s="16">
        <f t="shared" si="11"/>
        <v>373597</v>
      </c>
      <c r="M135" s="17" t="s">
        <v>316</v>
      </c>
      <c r="N135" s="2" t="s">
        <v>317</v>
      </c>
      <c r="O135" s="2" t="s">
        <v>52</v>
      </c>
      <c r="P135" s="2" t="s">
        <v>52</v>
      </c>
      <c r="Q135" s="2" t="s">
        <v>314</v>
      </c>
      <c r="R135" s="2" t="s">
        <v>63</v>
      </c>
      <c r="S135" s="2" t="s">
        <v>64</v>
      </c>
      <c r="T135" s="2" t="s">
        <v>64</v>
      </c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2" t="s">
        <v>52</v>
      </c>
      <c r="AS135" s="2" t="s">
        <v>52</v>
      </c>
      <c r="AT135" s="3"/>
      <c r="AU135" s="2" t="s">
        <v>318</v>
      </c>
      <c r="AV135" s="3">
        <v>114</v>
      </c>
    </row>
    <row r="136" spans="1:48" ht="30" customHeight="1" x14ac:dyDescent="0.15">
      <c r="A136" s="17" t="s">
        <v>319</v>
      </c>
      <c r="B136" s="17" t="s">
        <v>320</v>
      </c>
      <c r="C136" s="17" t="s">
        <v>76</v>
      </c>
      <c r="D136" s="15">
        <v>944.62</v>
      </c>
      <c r="E136" s="16">
        <f>TRUNC(일위대가목록!E25,0)</f>
        <v>1700</v>
      </c>
      <c r="F136" s="16">
        <f>TRUNC(E136*D136, 0)</f>
        <v>1605854</v>
      </c>
      <c r="G136" s="16">
        <f>TRUNC(일위대가목록!F25,0)</f>
        <v>1867</v>
      </c>
      <c r="H136" s="16">
        <f>TRUNC(G136*D136, 0)</f>
        <v>1763605</v>
      </c>
      <c r="I136" s="16">
        <f>TRUNC(일위대가목록!G25,0)</f>
        <v>0</v>
      </c>
      <c r="J136" s="16">
        <f>TRUNC(I136*D136, 0)</f>
        <v>0</v>
      </c>
      <c r="K136" s="16">
        <f t="shared" si="11"/>
        <v>3567</v>
      </c>
      <c r="L136" s="16">
        <f t="shared" si="11"/>
        <v>3369459</v>
      </c>
      <c r="M136" s="17" t="s">
        <v>321</v>
      </c>
      <c r="N136" s="2" t="s">
        <v>322</v>
      </c>
      <c r="O136" s="2" t="s">
        <v>52</v>
      </c>
      <c r="P136" s="2" t="s">
        <v>52</v>
      </c>
      <c r="Q136" s="2" t="s">
        <v>314</v>
      </c>
      <c r="R136" s="2" t="s">
        <v>63</v>
      </c>
      <c r="S136" s="2" t="s">
        <v>64</v>
      </c>
      <c r="T136" s="2" t="s">
        <v>64</v>
      </c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2" t="s">
        <v>52</v>
      </c>
      <c r="AS136" s="2" t="s">
        <v>52</v>
      </c>
      <c r="AT136" s="3"/>
      <c r="AU136" s="2" t="s">
        <v>323</v>
      </c>
      <c r="AV136" s="3">
        <v>71</v>
      </c>
    </row>
    <row r="137" spans="1:48" ht="30" customHeight="1" x14ac:dyDescent="0.15">
      <c r="A137" s="17" t="s">
        <v>324</v>
      </c>
      <c r="B137" s="17" t="s">
        <v>320</v>
      </c>
      <c r="C137" s="17" t="s">
        <v>76</v>
      </c>
      <c r="D137" s="15">
        <v>944.62</v>
      </c>
      <c r="E137" s="16">
        <f>TRUNC(일위대가목록!E26,0)</f>
        <v>1004</v>
      </c>
      <c r="F137" s="16">
        <f>TRUNC(E137*D137, 0)</f>
        <v>948398</v>
      </c>
      <c r="G137" s="16">
        <f>TRUNC(일위대가목록!F26,0)</f>
        <v>933</v>
      </c>
      <c r="H137" s="16">
        <f>TRUNC(G137*D137, 0)</f>
        <v>881330</v>
      </c>
      <c r="I137" s="16">
        <f>TRUNC(일위대가목록!G26,0)</f>
        <v>0</v>
      </c>
      <c r="J137" s="16">
        <f>TRUNC(I137*D137, 0)</f>
        <v>0</v>
      </c>
      <c r="K137" s="16">
        <f t="shared" si="11"/>
        <v>1937</v>
      </c>
      <c r="L137" s="16">
        <f t="shared" si="11"/>
        <v>1829728</v>
      </c>
      <c r="M137" s="17" t="s">
        <v>325</v>
      </c>
      <c r="N137" s="2" t="s">
        <v>326</v>
      </c>
      <c r="O137" s="2" t="s">
        <v>52</v>
      </c>
      <c r="P137" s="2" t="s">
        <v>52</v>
      </c>
      <c r="Q137" s="2" t="s">
        <v>314</v>
      </c>
      <c r="R137" s="2" t="s">
        <v>63</v>
      </c>
      <c r="S137" s="2" t="s">
        <v>64</v>
      </c>
      <c r="T137" s="2" t="s">
        <v>64</v>
      </c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2" t="s">
        <v>52</v>
      </c>
      <c r="AS137" s="2" t="s">
        <v>52</v>
      </c>
      <c r="AT137" s="3"/>
      <c r="AU137" s="2" t="s">
        <v>327</v>
      </c>
      <c r="AV137" s="3">
        <v>72</v>
      </c>
    </row>
    <row r="138" spans="1:48" ht="30" customHeight="1" x14ac:dyDescent="0.15">
      <c r="A138" s="15"/>
      <c r="B138" s="15"/>
      <c r="C138" s="15"/>
      <c r="D138" s="15"/>
      <c r="E138" s="16"/>
      <c r="F138" s="16"/>
      <c r="G138" s="16"/>
      <c r="H138" s="16"/>
      <c r="I138" s="16"/>
      <c r="J138" s="16"/>
      <c r="K138" s="16"/>
      <c r="L138" s="16"/>
      <c r="M138" s="15"/>
      <c r="Q138" s="1" t="s">
        <v>314</v>
      </c>
    </row>
    <row r="139" spans="1:48" ht="30" customHeight="1" x14ac:dyDescent="0.15">
      <c r="A139" s="15"/>
      <c r="B139" s="15"/>
      <c r="C139" s="15"/>
      <c r="D139" s="15"/>
      <c r="E139" s="16"/>
      <c r="F139" s="16"/>
      <c r="G139" s="16"/>
      <c r="H139" s="16"/>
      <c r="I139" s="16"/>
      <c r="J139" s="16"/>
      <c r="K139" s="16"/>
      <c r="L139" s="16"/>
      <c r="M139" s="15"/>
      <c r="Q139" s="1" t="s">
        <v>314</v>
      </c>
    </row>
    <row r="140" spans="1:48" ht="30" customHeight="1" x14ac:dyDescent="0.15">
      <c r="A140" s="15"/>
      <c r="B140" s="15"/>
      <c r="C140" s="15"/>
      <c r="D140" s="15"/>
      <c r="E140" s="16"/>
      <c r="F140" s="16"/>
      <c r="G140" s="16"/>
      <c r="H140" s="16"/>
      <c r="I140" s="16"/>
      <c r="J140" s="16"/>
      <c r="K140" s="16"/>
      <c r="L140" s="16"/>
      <c r="M140" s="15"/>
      <c r="Q140" s="1" t="s">
        <v>314</v>
      </c>
    </row>
    <row r="141" spans="1:48" ht="30" customHeight="1" x14ac:dyDescent="0.15">
      <c r="A141" s="15"/>
      <c r="B141" s="15"/>
      <c r="C141" s="15"/>
      <c r="D141" s="15"/>
      <c r="E141" s="16"/>
      <c r="F141" s="16"/>
      <c r="G141" s="16"/>
      <c r="H141" s="16"/>
      <c r="I141" s="16"/>
      <c r="J141" s="16"/>
      <c r="K141" s="16"/>
      <c r="L141" s="16"/>
      <c r="M141" s="15"/>
      <c r="Q141" s="1" t="s">
        <v>314</v>
      </c>
    </row>
    <row r="142" spans="1:48" ht="30" customHeight="1" x14ac:dyDescent="0.15">
      <c r="A142" s="15"/>
      <c r="B142" s="15"/>
      <c r="C142" s="15"/>
      <c r="D142" s="15"/>
      <c r="E142" s="16"/>
      <c r="F142" s="16"/>
      <c r="G142" s="16"/>
      <c r="H142" s="16"/>
      <c r="I142" s="16"/>
      <c r="J142" s="16"/>
      <c r="K142" s="16"/>
      <c r="L142" s="16"/>
      <c r="M142" s="15"/>
      <c r="Q142" s="1" t="s">
        <v>314</v>
      </c>
    </row>
    <row r="143" spans="1:48" ht="30" customHeight="1" x14ac:dyDescent="0.15">
      <c r="A143" s="15"/>
      <c r="B143" s="15"/>
      <c r="C143" s="15"/>
      <c r="D143" s="15"/>
      <c r="E143" s="16"/>
      <c r="F143" s="16"/>
      <c r="G143" s="16"/>
      <c r="H143" s="16"/>
      <c r="I143" s="16"/>
      <c r="J143" s="16"/>
      <c r="K143" s="16"/>
      <c r="L143" s="16"/>
      <c r="M143" s="15"/>
      <c r="Q143" s="1" t="s">
        <v>314</v>
      </c>
    </row>
    <row r="144" spans="1:48" ht="30" customHeight="1" x14ac:dyDescent="0.15">
      <c r="A144" s="15"/>
      <c r="B144" s="15"/>
      <c r="C144" s="15"/>
      <c r="D144" s="15"/>
      <c r="E144" s="16"/>
      <c r="F144" s="16"/>
      <c r="G144" s="16"/>
      <c r="H144" s="16"/>
      <c r="I144" s="16"/>
      <c r="J144" s="16"/>
      <c r="K144" s="16"/>
      <c r="L144" s="16"/>
      <c r="M144" s="15"/>
      <c r="Q144" s="1" t="s">
        <v>314</v>
      </c>
    </row>
    <row r="145" spans="1:48" ht="30" customHeight="1" x14ac:dyDescent="0.15">
      <c r="A145" s="15"/>
      <c r="B145" s="15"/>
      <c r="C145" s="15"/>
      <c r="D145" s="15"/>
      <c r="E145" s="16"/>
      <c r="F145" s="16"/>
      <c r="G145" s="16"/>
      <c r="H145" s="16"/>
      <c r="I145" s="16"/>
      <c r="J145" s="16"/>
      <c r="K145" s="16"/>
      <c r="L145" s="16"/>
      <c r="M145" s="15"/>
      <c r="Q145" s="1" t="s">
        <v>314</v>
      </c>
    </row>
    <row r="146" spans="1:48" ht="30" customHeight="1" x14ac:dyDescent="0.15">
      <c r="A146" s="15"/>
      <c r="B146" s="15"/>
      <c r="C146" s="15"/>
      <c r="D146" s="15"/>
      <c r="E146" s="16"/>
      <c r="F146" s="16"/>
      <c r="G146" s="16"/>
      <c r="H146" s="16"/>
      <c r="I146" s="16"/>
      <c r="J146" s="16"/>
      <c r="K146" s="16"/>
      <c r="L146" s="16"/>
      <c r="M146" s="15"/>
      <c r="Q146" s="1" t="s">
        <v>314</v>
      </c>
    </row>
    <row r="147" spans="1:48" ht="30" customHeight="1" x14ac:dyDescent="0.15">
      <c r="A147" s="15"/>
      <c r="B147" s="15"/>
      <c r="C147" s="15"/>
      <c r="D147" s="15"/>
      <c r="E147" s="16"/>
      <c r="F147" s="16"/>
      <c r="G147" s="16"/>
      <c r="H147" s="16"/>
      <c r="I147" s="16"/>
      <c r="J147" s="16"/>
      <c r="K147" s="16"/>
      <c r="L147" s="16"/>
      <c r="M147" s="15"/>
      <c r="Q147" s="1" t="s">
        <v>314</v>
      </c>
    </row>
    <row r="148" spans="1:48" ht="30" customHeight="1" x14ac:dyDescent="0.15">
      <c r="A148" s="15"/>
      <c r="B148" s="15"/>
      <c r="C148" s="15"/>
      <c r="D148" s="15"/>
      <c r="E148" s="16"/>
      <c r="F148" s="16"/>
      <c r="G148" s="16"/>
      <c r="H148" s="16"/>
      <c r="I148" s="16"/>
      <c r="J148" s="16"/>
      <c r="K148" s="16"/>
      <c r="L148" s="16"/>
      <c r="M148" s="15"/>
      <c r="Q148" s="1" t="s">
        <v>314</v>
      </c>
    </row>
    <row r="149" spans="1:48" ht="30" customHeight="1" x14ac:dyDescent="0.15">
      <c r="A149" s="15"/>
      <c r="B149" s="15"/>
      <c r="C149" s="15"/>
      <c r="D149" s="15"/>
      <c r="E149" s="16"/>
      <c r="F149" s="16"/>
      <c r="G149" s="16"/>
      <c r="H149" s="16"/>
      <c r="I149" s="16"/>
      <c r="J149" s="16"/>
      <c r="K149" s="16"/>
      <c r="L149" s="16"/>
      <c r="M149" s="15"/>
      <c r="Q149" s="1" t="s">
        <v>314</v>
      </c>
    </row>
    <row r="150" spans="1:48" ht="30" customHeight="1" x14ac:dyDescent="0.15">
      <c r="A150" s="15"/>
      <c r="B150" s="15"/>
      <c r="C150" s="15"/>
      <c r="D150" s="15"/>
      <c r="E150" s="16"/>
      <c r="F150" s="16"/>
      <c r="G150" s="16"/>
      <c r="H150" s="16"/>
      <c r="I150" s="16"/>
      <c r="J150" s="16"/>
      <c r="K150" s="16"/>
      <c r="L150" s="16"/>
      <c r="M150" s="15"/>
      <c r="Q150" s="1" t="s">
        <v>314</v>
      </c>
    </row>
    <row r="151" spans="1:48" ht="30" customHeight="1" x14ac:dyDescent="0.15">
      <c r="A151" s="15"/>
      <c r="B151" s="15"/>
      <c r="C151" s="15"/>
      <c r="D151" s="15"/>
      <c r="E151" s="16"/>
      <c r="F151" s="16"/>
      <c r="G151" s="16"/>
      <c r="H151" s="16"/>
      <c r="I151" s="16"/>
      <c r="J151" s="16"/>
      <c r="K151" s="16"/>
      <c r="L151" s="16"/>
      <c r="M151" s="15"/>
      <c r="Q151" s="1" t="s">
        <v>314</v>
      </c>
    </row>
    <row r="152" spans="1:48" ht="30" customHeight="1" x14ac:dyDescent="0.15">
      <c r="A152" s="15"/>
      <c r="B152" s="15"/>
      <c r="C152" s="15"/>
      <c r="D152" s="15"/>
      <c r="E152" s="16"/>
      <c r="F152" s="16"/>
      <c r="G152" s="16"/>
      <c r="H152" s="16"/>
      <c r="I152" s="16"/>
      <c r="J152" s="16"/>
      <c r="K152" s="16"/>
      <c r="L152" s="16"/>
      <c r="M152" s="15"/>
      <c r="Q152" s="1" t="s">
        <v>314</v>
      </c>
    </row>
    <row r="153" spans="1:48" ht="30" customHeight="1" x14ac:dyDescent="0.15">
      <c r="A153" s="15"/>
      <c r="B153" s="15"/>
      <c r="C153" s="15"/>
      <c r="D153" s="15"/>
      <c r="E153" s="16"/>
      <c r="F153" s="16"/>
      <c r="G153" s="16"/>
      <c r="H153" s="16"/>
      <c r="I153" s="16"/>
      <c r="J153" s="16"/>
      <c r="K153" s="16"/>
      <c r="L153" s="16"/>
      <c r="M153" s="15"/>
      <c r="Q153" s="1" t="s">
        <v>314</v>
      </c>
    </row>
    <row r="154" spans="1:48" ht="30" customHeight="1" x14ac:dyDescent="0.15">
      <c r="A154" s="15"/>
      <c r="B154" s="15"/>
      <c r="C154" s="15"/>
      <c r="D154" s="15"/>
      <c r="E154" s="16"/>
      <c r="F154" s="16"/>
      <c r="G154" s="16"/>
      <c r="H154" s="16"/>
      <c r="I154" s="16"/>
      <c r="J154" s="16"/>
      <c r="K154" s="16"/>
      <c r="L154" s="16"/>
      <c r="M154" s="15"/>
      <c r="Q154" s="1" t="s">
        <v>314</v>
      </c>
    </row>
    <row r="155" spans="1:48" ht="30" customHeight="1" x14ac:dyDescent="0.15">
      <c r="A155" s="15"/>
      <c r="B155" s="15"/>
      <c r="C155" s="15"/>
      <c r="D155" s="15"/>
      <c r="E155" s="16"/>
      <c r="F155" s="16"/>
      <c r="G155" s="16"/>
      <c r="H155" s="16"/>
      <c r="I155" s="16"/>
      <c r="J155" s="16"/>
      <c r="K155" s="16"/>
      <c r="L155" s="16"/>
      <c r="M155" s="15"/>
      <c r="Q155" s="1" t="s">
        <v>314</v>
      </c>
    </row>
    <row r="156" spans="1:48" ht="30" customHeight="1" x14ac:dyDescent="0.15">
      <c r="A156" s="15"/>
      <c r="B156" s="15"/>
      <c r="C156" s="15"/>
      <c r="D156" s="15"/>
      <c r="E156" s="16"/>
      <c r="F156" s="16"/>
      <c r="G156" s="16"/>
      <c r="H156" s="16"/>
      <c r="I156" s="16"/>
      <c r="J156" s="16"/>
      <c r="K156" s="16"/>
      <c r="L156" s="16"/>
      <c r="M156" s="15"/>
      <c r="Q156" s="1" t="s">
        <v>314</v>
      </c>
    </row>
    <row r="157" spans="1:48" ht="30" customHeight="1" x14ac:dyDescent="0.15">
      <c r="A157" s="15"/>
      <c r="B157" s="15"/>
      <c r="C157" s="15"/>
      <c r="D157" s="15"/>
      <c r="E157" s="16"/>
      <c r="F157" s="16"/>
      <c r="G157" s="16"/>
      <c r="H157" s="16"/>
      <c r="I157" s="16"/>
      <c r="J157" s="16"/>
      <c r="K157" s="16"/>
      <c r="L157" s="16"/>
      <c r="M157" s="15"/>
      <c r="Q157" s="1" t="s">
        <v>314</v>
      </c>
    </row>
    <row r="158" spans="1:48" ht="30" customHeight="1" x14ac:dyDescent="0.15">
      <c r="A158" s="15"/>
      <c r="B158" s="15"/>
      <c r="C158" s="15"/>
      <c r="D158" s="15"/>
      <c r="E158" s="16"/>
      <c r="F158" s="16"/>
      <c r="G158" s="16"/>
      <c r="H158" s="16"/>
      <c r="I158" s="16"/>
      <c r="J158" s="16"/>
      <c r="K158" s="16"/>
      <c r="L158" s="16"/>
      <c r="M158" s="15"/>
      <c r="Q158" s="1" t="s">
        <v>314</v>
      </c>
    </row>
    <row r="159" spans="1:48" ht="30" customHeight="1" x14ac:dyDescent="0.15">
      <c r="A159" s="17" t="s">
        <v>89</v>
      </c>
      <c r="B159" s="15"/>
      <c r="C159" s="15"/>
      <c r="D159" s="15"/>
      <c r="E159" s="16"/>
      <c r="F159" s="16">
        <f>SUMIF(Q135:Q158,"010105",F135:F158)</f>
        <v>2554252</v>
      </c>
      <c r="G159" s="16"/>
      <c r="H159" s="16">
        <f>SUMIF(Q135:Q158,"010105",H135:H158)</f>
        <v>3018532</v>
      </c>
      <c r="I159" s="16"/>
      <c r="J159" s="16">
        <f>SUMIF(Q135:Q158,"010105",J135:J158)</f>
        <v>0</v>
      </c>
      <c r="K159" s="16"/>
      <c r="L159" s="16">
        <f>SUMIF(Q135:Q158,"010105",L135:L158)</f>
        <v>5572784</v>
      </c>
      <c r="M159" s="15"/>
      <c r="N159" t="s">
        <v>90</v>
      </c>
    </row>
    <row r="160" spans="1:48" ht="30" customHeight="1" x14ac:dyDescent="0.15">
      <c r="A160" s="17" t="s">
        <v>328</v>
      </c>
      <c r="B160" s="17" t="s">
        <v>52</v>
      </c>
      <c r="C160" s="15"/>
      <c r="D160" s="15"/>
      <c r="E160" s="16"/>
      <c r="F160" s="16"/>
      <c r="G160" s="16"/>
      <c r="H160" s="16"/>
      <c r="I160" s="16"/>
      <c r="J160" s="16"/>
      <c r="K160" s="16"/>
      <c r="L160" s="16"/>
      <c r="M160" s="15"/>
      <c r="N160" s="3"/>
      <c r="O160" s="3"/>
      <c r="P160" s="3"/>
      <c r="Q160" s="2" t="s">
        <v>329</v>
      </c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</row>
    <row r="161" spans="1:48" ht="30" customHeight="1" x14ac:dyDescent="0.15">
      <c r="A161" s="17" t="s">
        <v>330</v>
      </c>
      <c r="B161" s="17" t="s">
        <v>331</v>
      </c>
      <c r="C161" s="17" t="s">
        <v>76</v>
      </c>
      <c r="D161" s="15">
        <v>68.459999999999994</v>
      </c>
      <c r="E161" s="16">
        <f>TRUNC(단가대비표!O54,0)</f>
        <v>182000</v>
      </c>
      <c r="F161" s="16">
        <f>TRUNC(E161*D161, 0)</f>
        <v>12459720</v>
      </c>
      <c r="G161" s="16">
        <f>TRUNC(단가대비표!P54,0)</f>
        <v>0</v>
      </c>
      <c r="H161" s="16">
        <f>TRUNC(G161*D161, 0)</f>
        <v>0</v>
      </c>
      <c r="I161" s="16">
        <f>TRUNC(단가대비표!V54,0)</f>
        <v>0</v>
      </c>
      <c r="J161" s="16">
        <f>TRUNC(I161*D161, 0)</f>
        <v>0</v>
      </c>
      <c r="K161" s="16">
        <f t="shared" ref="K161:L163" si="12">TRUNC(E161+G161+I161, 0)</f>
        <v>182000</v>
      </c>
      <c r="L161" s="16">
        <f t="shared" si="12"/>
        <v>12459720</v>
      </c>
      <c r="M161" s="17" t="s">
        <v>52</v>
      </c>
      <c r="N161" s="2" t="s">
        <v>332</v>
      </c>
      <c r="O161" s="2" t="s">
        <v>52</v>
      </c>
      <c r="P161" s="2" t="s">
        <v>52</v>
      </c>
      <c r="Q161" s="2" t="s">
        <v>329</v>
      </c>
      <c r="R161" s="2" t="s">
        <v>64</v>
      </c>
      <c r="S161" s="2" t="s">
        <v>64</v>
      </c>
      <c r="T161" s="2" t="s">
        <v>63</v>
      </c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2" t="s">
        <v>52</v>
      </c>
      <c r="AS161" s="2" t="s">
        <v>52</v>
      </c>
      <c r="AT161" s="3"/>
      <c r="AU161" s="2" t="s">
        <v>333</v>
      </c>
      <c r="AV161" s="3">
        <v>73</v>
      </c>
    </row>
    <row r="162" spans="1:48" ht="30" customHeight="1" x14ac:dyDescent="0.15">
      <c r="A162" s="17" t="s">
        <v>334</v>
      </c>
      <c r="B162" s="17" t="s">
        <v>335</v>
      </c>
      <c r="C162" s="17" t="s">
        <v>336</v>
      </c>
      <c r="D162" s="15">
        <v>279.60000000000002</v>
      </c>
      <c r="E162" s="16">
        <f>TRUNC(단가대비표!O92,0)</f>
        <v>3780</v>
      </c>
      <c r="F162" s="16">
        <f>TRUNC(E162*D162, 0)</f>
        <v>1056888</v>
      </c>
      <c r="G162" s="16">
        <f>TRUNC(단가대비표!P92,0)</f>
        <v>0</v>
      </c>
      <c r="H162" s="16">
        <f>TRUNC(G162*D162, 0)</f>
        <v>0</v>
      </c>
      <c r="I162" s="16">
        <f>TRUNC(단가대비표!V92,0)</f>
        <v>0</v>
      </c>
      <c r="J162" s="16">
        <f>TRUNC(I162*D162, 0)</f>
        <v>0</v>
      </c>
      <c r="K162" s="16">
        <f t="shared" si="12"/>
        <v>3780</v>
      </c>
      <c r="L162" s="16">
        <f t="shared" si="12"/>
        <v>1056888</v>
      </c>
      <c r="M162" s="17" t="s">
        <v>52</v>
      </c>
      <c r="N162" s="2" t="s">
        <v>337</v>
      </c>
      <c r="O162" s="2" t="s">
        <v>52</v>
      </c>
      <c r="P162" s="2" t="s">
        <v>52</v>
      </c>
      <c r="Q162" s="2" t="s">
        <v>329</v>
      </c>
      <c r="R162" s="2" t="s">
        <v>64</v>
      </c>
      <c r="S162" s="2" t="s">
        <v>64</v>
      </c>
      <c r="T162" s="2" t="s">
        <v>63</v>
      </c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2" t="s">
        <v>52</v>
      </c>
      <c r="AS162" s="2" t="s">
        <v>52</v>
      </c>
      <c r="AT162" s="3"/>
      <c r="AU162" s="2" t="s">
        <v>338</v>
      </c>
      <c r="AV162" s="3">
        <v>74</v>
      </c>
    </row>
    <row r="163" spans="1:48" ht="30" customHeight="1" x14ac:dyDescent="0.15">
      <c r="A163" s="17" t="s">
        <v>339</v>
      </c>
      <c r="B163" s="17" t="s">
        <v>340</v>
      </c>
      <c r="C163" s="17" t="s">
        <v>153</v>
      </c>
      <c r="D163" s="15">
        <v>858.1</v>
      </c>
      <c r="E163" s="16">
        <f>TRUNC(일위대가목록!E27,0)</f>
        <v>82</v>
      </c>
      <c r="F163" s="16">
        <f>TRUNC(E163*D163, 0)</f>
        <v>70364</v>
      </c>
      <c r="G163" s="16">
        <f>TRUNC(일위대가목록!F27,0)</f>
        <v>2764</v>
      </c>
      <c r="H163" s="16">
        <f>TRUNC(G163*D163, 0)</f>
        <v>2371788</v>
      </c>
      <c r="I163" s="16">
        <f>TRUNC(일위대가목록!G27,0)</f>
        <v>138</v>
      </c>
      <c r="J163" s="16">
        <f>TRUNC(I163*D163, 0)</f>
        <v>118417</v>
      </c>
      <c r="K163" s="16">
        <f t="shared" si="12"/>
        <v>2984</v>
      </c>
      <c r="L163" s="16">
        <f t="shared" si="12"/>
        <v>2560569</v>
      </c>
      <c r="M163" s="17" t="s">
        <v>341</v>
      </c>
      <c r="N163" s="2" t="s">
        <v>342</v>
      </c>
      <c r="O163" s="2" t="s">
        <v>52</v>
      </c>
      <c r="P163" s="2" t="s">
        <v>52</v>
      </c>
      <c r="Q163" s="2" t="s">
        <v>329</v>
      </c>
      <c r="R163" s="2" t="s">
        <v>63</v>
      </c>
      <c r="S163" s="2" t="s">
        <v>64</v>
      </c>
      <c r="T163" s="2" t="s">
        <v>64</v>
      </c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2" t="s">
        <v>52</v>
      </c>
      <c r="AS163" s="2" t="s">
        <v>52</v>
      </c>
      <c r="AT163" s="3"/>
      <c r="AU163" s="2" t="s">
        <v>343</v>
      </c>
      <c r="AV163" s="3">
        <v>166</v>
      </c>
    </row>
    <row r="164" spans="1:48" ht="30" customHeight="1" x14ac:dyDescent="0.15">
      <c r="A164" s="15"/>
      <c r="B164" s="15"/>
      <c r="C164" s="15"/>
      <c r="D164" s="15"/>
      <c r="E164" s="16"/>
      <c r="F164" s="16"/>
      <c r="G164" s="16"/>
      <c r="H164" s="16"/>
      <c r="I164" s="16"/>
      <c r="J164" s="16"/>
      <c r="K164" s="16"/>
      <c r="L164" s="16"/>
      <c r="M164" s="15"/>
      <c r="Q164" s="1" t="s">
        <v>329</v>
      </c>
    </row>
    <row r="165" spans="1:48" ht="30" customHeight="1" x14ac:dyDescent="0.15">
      <c r="A165" s="15"/>
      <c r="B165" s="15"/>
      <c r="C165" s="15"/>
      <c r="D165" s="15"/>
      <c r="E165" s="16"/>
      <c r="F165" s="16"/>
      <c r="G165" s="16"/>
      <c r="H165" s="16"/>
      <c r="I165" s="16"/>
      <c r="J165" s="16"/>
      <c r="K165" s="16"/>
      <c r="L165" s="16"/>
      <c r="M165" s="15"/>
      <c r="Q165" s="1" t="s">
        <v>329</v>
      </c>
    </row>
    <row r="166" spans="1:48" ht="30" customHeight="1" x14ac:dyDescent="0.15">
      <c r="A166" s="15"/>
      <c r="B166" s="15"/>
      <c r="C166" s="15"/>
      <c r="D166" s="15"/>
      <c r="E166" s="16"/>
      <c r="F166" s="16"/>
      <c r="G166" s="16"/>
      <c r="H166" s="16"/>
      <c r="I166" s="16"/>
      <c r="J166" s="16"/>
      <c r="K166" s="16"/>
      <c r="L166" s="16"/>
      <c r="M166" s="15"/>
      <c r="Q166" s="1" t="s">
        <v>329</v>
      </c>
    </row>
    <row r="167" spans="1:48" ht="30" customHeight="1" x14ac:dyDescent="0.15">
      <c r="A167" s="15"/>
      <c r="B167" s="15"/>
      <c r="C167" s="15"/>
      <c r="D167" s="15"/>
      <c r="E167" s="16"/>
      <c r="F167" s="16"/>
      <c r="G167" s="16"/>
      <c r="H167" s="16"/>
      <c r="I167" s="16"/>
      <c r="J167" s="16"/>
      <c r="K167" s="16"/>
      <c r="L167" s="16"/>
      <c r="M167" s="15"/>
      <c r="Q167" s="1" t="s">
        <v>329</v>
      </c>
    </row>
    <row r="168" spans="1:48" ht="30" customHeight="1" x14ac:dyDescent="0.15">
      <c r="A168" s="15"/>
      <c r="B168" s="15"/>
      <c r="C168" s="15"/>
      <c r="D168" s="15"/>
      <c r="E168" s="16"/>
      <c r="F168" s="16"/>
      <c r="G168" s="16"/>
      <c r="H168" s="16"/>
      <c r="I168" s="16"/>
      <c r="J168" s="16"/>
      <c r="K168" s="16"/>
      <c r="L168" s="16"/>
      <c r="M168" s="15"/>
      <c r="Q168" s="1" t="s">
        <v>329</v>
      </c>
    </row>
    <row r="169" spans="1:48" ht="30" customHeight="1" x14ac:dyDescent="0.15">
      <c r="A169" s="15"/>
      <c r="B169" s="15"/>
      <c r="C169" s="15"/>
      <c r="D169" s="15"/>
      <c r="E169" s="16"/>
      <c r="F169" s="16"/>
      <c r="G169" s="16"/>
      <c r="H169" s="16"/>
      <c r="I169" s="16"/>
      <c r="J169" s="16"/>
      <c r="K169" s="16"/>
      <c r="L169" s="16"/>
      <c r="M169" s="15"/>
      <c r="Q169" s="1" t="s">
        <v>329</v>
      </c>
    </row>
    <row r="170" spans="1:48" ht="30" customHeight="1" x14ac:dyDescent="0.15">
      <c r="A170" s="15"/>
      <c r="B170" s="15"/>
      <c r="C170" s="15"/>
      <c r="D170" s="15"/>
      <c r="E170" s="16"/>
      <c r="F170" s="16"/>
      <c r="G170" s="16"/>
      <c r="H170" s="16"/>
      <c r="I170" s="16"/>
      <c r="J170" s="16"/>
      <c r="K170" s="16"/>
      <c r="L170" s="16"/>
      <c r="M170" s="15"/>
      <c r="Q170" s="1" t="s">
        <v>329</v>
      </c>
    </row>
    <row r="171" spans="1:48" ht="30" customHeight="1" x14ac:dyDescent="0.15">
      <c r="A171" s="15"/>
      <c r="B171" s="15"/>
      <c r="C171" s="15"/>
      <c r="D171" s="15"/>
      <c r="E171" s="16"/>
      <c r="F171" s="16"/>
      <c r="G171" s="16"/>
      <c r="H171" s="16"/>
      <c r="I171" s="16"/>
      <c r="J171" s="16"/>
      <c r="K171" s="16"/>
      <c r="L171" s="16"/>
      <c r="M171" s="15"/>
      <c r="Q171" s="1" t="s">
        <v>329</v>
      </c>
    </row>
    <row r="172" spans="1:48" ht="30" customHeight="1" x14ac:dyDescent="0.15">
      <c r="A172" s="15"/>
      <c r="B172" s="15"/>
      <c r="C172" s="15"/>
      <c r="D172" s="15"/>
      <c r="E172" s="16"/>
      <c r="F172" s="16"/>
      <c r="G172" s="16"/>
      <c r="H172" s="16"/>
      <c r="I172" s="16"/>
      <c r="J172" s="16"/>
      <c r="K172" s="16"/>
      <c r="L172" s="16"/>
      <c r="M172" s="15"/>
      <c r="Q172" s="1" t="s">
        <v>329</v>
      </c>
    </row>
    <row r="173" spans="1:48" ht="30" customHeight="1" x14ac:dyDescent="0.15">
      <c r="A173" s="15"/>
      <c r="B173" s="15"/>
      <c r="C173" s="15"/>
      <c r="D173" s="15"/>
      <c r="E173" s="16"/>
      <c r="F173" s="16"/>
      <c r="G173" s="16"/>
      <c r="H173" s="16"/>
      <c r="I173" s="16"/>
      <c r="J173" s="16"/>
      <c r="K173" s="16"/>
      <c r="L173" s="16"/>
      <c r="M173" s="15"/>
      <c r="Q173" s="1" t="s">
        <v>329</v>
      </c>
    </row>
    <row r="174" spans="1:48" ht="30" customHeight="1" x14ac:dyDescent="0.15">
      <c r="A174" s="15"/>
      <c r="B174" s="15"/>
      <c r="C174" s="15"/>
      <c r="D174" s="15"/>
      <c r="E174" s="16"/>
      <c r="F174" s="16"/>
      <c r="G174" s="16"/>
      <c r="H174" s="16"/>
      <c r="I174" s="16"/>
      <c r="J174" s="16"/>
      <c r="K174" s="16"/>
      <c r="L174" s="16"/>
      <c r="M174" s="15"/>
      <c r="Q174" s="1" t="s">
        <v>329</v>
      </c>
    </row>
    <row r="175" spans="1:48" ht="30" customHeight="1" x14ac:dyDescent="0.15">
      <c r="A175" s="15"/>
      <c r="B175" s="15"/>
      <c r="C175" s="15"/>
      <c r="D175" s="15"/>
      <c r="E175" s="16"/>
      <c r="F175" s="16"/>
      <c r="G175" s="16"/>
      <c r="H175" s="16"/>
      <c r="I175" s="16"/>
      <c r="J175" s="16"/>
      <c r="K175" s="16"/>
      <c r="L175" s="16"/>
      <c r="M175" s="15"/>
      <c r="Q175" s="1" t="s">
        <v>329</v>
      </c>
    </row>
    <row r="176" spans="1:48" ht="30" customHeight="1" x14ac:dyDescent="0.15">
      <c r="A176" s="15"/>
      <c r="B176" s="15"/>
      <c r="C176" s="15"/>
      <c r="D176" s="15"/>
      <c r="E176" s="16"/>
      <c r="F176" s="16"/>
      <c r="G176" s="16"/>
      <c r="H176" s="16"/>
      <c r="I176" s="16"/>
      <c r="J176" s="16"/>
      <c r="K176" s="16"/>
      <c r="L176" s="16"/>
      <c r="M176" s="15"/>
      <c r="Q176" s="1" t="s">
        <v>329</v>
      </c>
    </row>
    <row r="177" spans="1:48" ht="30" customHeight="1" x14ac:dyDescent="0.15">
      <c r="A177" s="15"/>
      <c r="B177" s="15"/>
      <c r="C177" s="15"/>
      <c r="D177" s="15"/>
      <c r="E177" s="16"/>
      <c r="F177" s="16"/>
      <c r="G177" s="16"/>
      <c r="H177" s="16"/>
      <c r="I177" s="16"/>
      <c r="J177" s="16"/>
      <c r="K177" s="16"/>
      <c r="L177" s="16"/>
      <c r="M177" s="15"/>
      <c r="Q177" s="1" t="s">
        <v>329</v>
      </c>
    </row>
    <row r="178" spans="1:48" ht="30" customHeight="1" x14ac:dyDescent="0.15">
      <c r="A178" s="15"/>
      <c r="B178" s="15"/>
      <c r="C178" s="15"/>
      <c r="D178" s="15"/>
      <c r="E178" s="16"/>
      <c r="F178" s="16"/>
      <c r="G178" s="16"/>
      <c r="H178" s="16"/>
      <c r="I178" s="16"/>
      <c r="J178" s="16"/>
      <c r="K178" s="16"/>
      <c r="L178" s="16"/>
      <c r="M178" s="15"/>
      <c r="Q178" s="1" t="s">
        <v>329</v>
      </c>
    </row>
    <row r="179" spans="1:48" ht="30" customHeight="1" x14ac:dyDescent="0.15">
      <c r="A179" s="15"/>
      <c r="B179" s="15"/>
      <c r="C179" s="15"/>
      <c r="D179" s="15"/>
      <c r="E179" s="16"/>
      <c r="F179" s="16"/>
      <c r="G179" s="16"/>
      <c r="H179" s="16"/>
      <c r="I179" s="16"/>
      <c r="J179" s="16"/>
      <c r="K179" s="16"/>
      <c r="L179" s="16"/>
      <c r="M179" s="15"/>
      <c r="Q179" s="1" t="s">
        <v>329</v>
      </c>
    </row>
    <row r="180" spans="1:48" ht="30" customHeight="1" x14ac:dyDescent="0.15">
      <c r="A180" s="15"/>
      <c r="B180" s="15"/>
      <c r="C180" s="15"/>
      <c r="D180" s="15"/>
      <c r="E180" s="16"/>
      <c r="F180" s="16"/>
      <c r="G180" s="16"/>
      <c r="H180" s="16"/>
      <c r="I180" s="16"/>
      <c r="J180" s="16"/>
      <c r="K180" s="16"/>
      <c r="L180" s="16"/>
      <c r="M180" s="15"/>
      <c r="Q180" s="1" t="s">
        <v>329</v>
      </c>
    </row>
    <row r="181" spans="1:48" ht="30" customHeight="1" x14ac:dyDescent="0.15">
      <c r="A181" s="15"/>
      <c r="B181" s="15"/>
      <c r="C181" s="15"/>
      <c r="D181" s="15"/>
      <c r="E181" s="16"/>
      <c r="F181" s="16"/>
      <c r="G181" s="16"/>
      <c r="H181" s="16"/>
      <c r="I181" s="16"/>
      <c r="J181" s="16"/>
      <c r="K181" s="16"/>
      <c r="L181" s="16"/>
      <c r="M181" s="15"/>
      <c r="Q181" s="1" t="s">
        <v>329</v>
      </c>
    </row>
    <row r="182" spans="1:48" ht="30" customHeight="1" x14ac:dyDescent="0.15">
      <c r="A182" s="15"/>
      <c r="B182" s="15"/>
      <c r="C182" s="15"/>
      <c r="D182" s="15"/>
      <c r="E182" s="16"/>
      <c r="F182" s="16"/>
      <c r="G182" s="16"/>
      <c r="H182" s="16"/>
      <c r="I182" s="16"/>
      <c r="J182" s="16"/>
      <c r="K182" s="16"/>
      <c r="L182" s="16"/>
      <c r="M182" s="15"/>
      <c r="Q182" s="1" t="s">
        <v>329</v>
      </c>
    </row>
    <row r="183" spans="1:48" ht="30" customHeight="1" x14ac:dyDescent="0.15">
      <c r="A183" s="15"/>
      <c r="B183" s="15"/>
      <c r="C183" s="15"/>
      <c r="D183" s="15"/>
      <c r="E183" s="16"/>
      <c r="F183" s="16"/>
      <c r="G183" s="16"/>
      <c r="H183" s="16"/>
      <c r="I183" s="16"/>
      <c r="J183" s="16"/>
      <c r="K183" s="16"/>
      <c r="L183" s="16"/>
      <c r="M183" s="15"/>
      <c r="Q183" s="1" t="s">
        <v>329</v>
      </c>
    </row>
    <row r="184" spans="1:48" ht="30" customHeight="1" x14ac:dyDescent="0.15">
      <c r="A184" s="15"/>
      <c r="B184" s="15"/>
      <c r="C184" s="15"/>
      <c r="D184" s="15"/>
      <c r="E184" s="16"/>
      <c r="F184" s="16"/>
      <c r="G184" s="16"/>
      <c r="H184" s="16"/>
      <c r="I184" s="16"/>
      <c r="J184" s="16"/>
      <c r="K184" s="16"/>
      <c r="L184" s="16"/>
      <c r="M184" s="15"/>
      <c r="Q184" s="1" t="s">
        <v>329</v>
      </c>
    </row>
    <row r="185" spans="1:48" ht="30" customHeight="1" x14ac:dyDescent="0.15">
      <c r="A185" s="17" t="s">
        <v>89</v>
      </c>
      <c r="B185" s="15"/>
      <c r="C185" s="15"/>
      <c r="D185" s="15"/>
      <c r="E185" s="16"/>
      <c r="F185" s="16">
        <f>SUMIF(Q161:Q184,"010106",F161:F184)</f>
        <v>13586972</v>
      </c>
      <c r="G185" s="16"/>
      <c r="H185" s="16">
        <f>SUMIF(Q161:Q184,"010106",H161:H184)</f>
        <v>2371788</v>
      </c>
      <c r="I185" s="16"/>
      <c r="J185" s="16">
        <f>SUMIF(Q161:Q184,"010106",J161:J184)</f>
        <v>118417</v>
      </c>
      <c r="K185" s="16"/>
      <c r="L185" s="16">
        <f>SUMIF(Q161:Q184,"010106",L161:L184)</f>
        <v>16077177</v>
      </c>
      <c r="M185" s="15"/>
      <c r="N185" t="s">
        <v>90</v>
      </c>
    </row>
    <row r="186" spans="1:48" ht="30" customHeight="1" x14ac:dyDescent="0.15">
      <c r="A186" s="17" t="s">
        <v>344</v>
      </c>
      <c r="B186" s="17" t="s">
        <v>52</v>
      </c>
      <c r="C186" s="15"/>
      <c r="D186" s="15"/>
      <c r="E186" s="16"/>
      <c r="F186" s="16"/>
      <c r="G186" s="16"/>
      <c r="H186" s="16"/>
      <c r="I186" s="16"/>
      <c r="J186" s="16"/>
      <c r="K186" s="16"/>
      <c r="L186" s="16"/>
      <c r="M186" s="15"/>
      <c r="N186" s="3"/>
      <c r="O186" s="3"/>
      <c r="P186" s="3"/>
      <c r="Q186" s="2" t="s">
        <v>345</v>
      </c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</row>
    <row r="187" spans="1:48" ht="30" customHeight="1" x14ac:dyDescent="0.15">
      <c r="A187" s="17" t="s">
        <v>346</v>
      </c>
      <c r="B187" s="17" t="s">
        <v>347</v>
      </c>
      <c r="C187" s="17" t="s">
        <v>76</v>
      </c>
      <c r="D187" s="15">
        <v>578</v>
      </c>
      <c r="E187" s="16"/>
      <c r="F187" s="16"/>
      <c r="G187" s="16"/>
      <c r="H187" s="16"/>
      <c r="I187" s="16"/>
      <c r="J187" s="16"/>
      <c r="K187" s="16"/>
      <c r="L187" s="16"/>
      <c r="M187" s="17" t="s">
        <v>119</v>
      </c>
      <c r="N187" s="2" t="s">
        <v>348</v>
      </c>
      <c r="O187" s="2" t="s">
        <v>52</v>
      </c>
      <c r="P187" s="2" t="s">
        <v>52</v>
      </c>
      <c r="Q187" s="2" t="s">
        <v>52</v>
      </c>
      <c r="R187" s="2" t="s">
        <v>64</v>
      </c>
      <c r="S187" s="2" t="s">
        <v>64</v>
      </c>
      <c r="T187" s="2" t="s">
        <v>63</v>
      </c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2" t="s">
        <v>119</v>
      </c>
      <c r="AS187" s="2" t="s">
        <v>52</v>
      </c>
      <c r="AT187" s="3"/>
      <c r="AU187" s="2" t="s">
        <v>349</v>
      </c>
      <c r="AV187" s="3">
        <v>88</v>
      </c>
    </row>
    <row r="188" spans="1:48" ht="30" customHeight="1" x14ac:dyDescent="0.15">
      <c r="A188" s="17" t="s">
        <v>350</v>
      </c>
      <c r="B188" s="17" t="s">
        <v>351</v>
      </c>
      <c r="C188" s="17" t="s">
        <v>76</v>
      </c>
      <c r="D188" s="15">
        <v>420</v>
      </c>
      <c r="E188" s="16"/>
      <c r="F188" s="16"/>
      <c r="G188" s="16"/>
      <c r="H188" s="16"/>
      <c r="I188" s="16"/>
      <c r="J188" s="16"/>
      <c r="K188" s="16"/>
      <c r="L188" s="16"/>
      <c r="M188" s="17" t="s">
        <v>119</v>
      </c>
      <c r="N188" s="2" t="s">
        <v>352</v>
      </c>
      <c r="O188" s="2" t="s">
        <v>52</v>
      </c>
      <c r="P188" s="2" t="s">
        <v>52</v>
      </c>
      <c r="Q188" s="2" t="s">
        <v>52</v>
      </c>
      <c r="R188" s="2" t="s">
        <v>64</v>
      </c>
      <c r="S188" s="2" t="s">
        <v>64</v>
      </c>
      <c r="T188" s="2" t="s">
        <v>63</v>
      </c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2" t="s">
        <v>119</v>
      </c>
      <c r="AS188" s="2" t="s">
        <v>52</v>
      </c>
      <c r="AT188" s="3"/>
      <c r="AU188" s="2" t="s">
        <v>353</v>
      </c>
      <c r="AV188" s="3">
        <v>89</v>
      </c>
    </row>
    <row r="189" spans="1:48" ht="30" customHeight="1" x14ac:dyDescent="0.15">
      <c r="A189" s="17" t="s">
        <v>354</v>
      </c>
      <c r="B189" s="17" t="s">
        <v>355</v>
      </c>
      <c r="C189" s="17" t="s">
        <v>336</v>
      </c>
      <c r="D189" s="15">
        <v>62</v>
      </c>
      <c r="E189" s="16">
        <f>TRUNC(단가대비표!O57,0)</f>
        <v>15000</v>
      </c>
      <c r="F189" s="16">
        <f t="shared" ref="F189:F202" si="13">TRUNC(E189*D189, 0)</f>
        <v>930000</v>
      </c>
      <c r="G189" s="16">
        <f>TRUNC(단가대비표!P57,0)</f>
        <v>10000</v>
      </c>
      <c r="H189" s="16">
        <f t="shared" ref="H189:H202" si="14">TRUNC(G189*D189, 0)</f>
        <v>620000</v>
      </c>
      <c r="I189" s="16">
        <f>TRUNC(단가대비표!V57,0)</f>
        <v>0</v>
      </c>
      <c r="J189" s="16">
        <f t="shared" ref="J189:J202" si="15">TRUNC(I189*D189, 0)</f>
        <v>0</v>
      </c>
      <c r="K189" s="16">
        <f t="shared" ref="K189:K202" si="16">TRUNC(E189+G189+I189, 0)</f>
        <v>25000</v>
      </c>
      <c r="L189" s="16">
        <f t="shared" ref="L189:L202" si="17">TRUNC(F189+H189+J189, 0)</f>
        <v>1550000</v>
      </c>
      <c r="M189" s="17" t="s">
        <v>52</v>
      </c>
      <c r="N189" s="2" t="s">
        <v>356</v>
      </c>
      <c r="O189" s="2" t="s">
        <v>52</v>
      </c>
      <c r="P189" s="2" t="s">
        <v>52</v>
      </c>
      <c r="Q189" s="2" t="s">
        <v>345</v>
      </c>
      <c r="R189" s="2" t="s">
        <v>64</v>
      </c>
      <c r="S189" s="2" t="s">
        <v>64</v>
      </c>
      <c r="T189" s="2" t="s">
        <v>63</v>
      </c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2" t="s">
        <v>52</v>
      </c>
      <c r="AS189" s="2" t="s">
        <v>52</v>
      </c>
      <c r="AT189" s="3"/>
      <c r="AU189" s="2" t="s">
        <v>357</v>
      </c>
      <c r="AV189" s="3">
        <v>90</v>
      </c>
    </row>
    <row r="190" spans="1:48" ht="30" customHeight="1" x14ac:dyDescent="0.15">
      <c r="A190" s="17" t="s">
        <v>358</v>
      </c>
      <c r="B190" s="17" t="s">
        <v>359</v>
      </c>
      <c r="C190" s="17" t="s">
        <v>336</v>
      </c>
      <c r="D190" s="15">
        <v>62</v>
      </c>
      <c r="E190" s="16">
        <f>TRUNC(단가대비표!O58,0)</f>
        <v>8000</v>
      </c>
      <c r="F190" s="16">
        <f t="shared" si="13"/>
        <v>496000</v>
      </c>
      <c r="G190" s="16">
        <f>TRUNC(단가대비표!P58,0)</f>
        <v>8000</v>
      </c>
      <c r="H190" s="16">
        <f t="shared" si="14"/>
        <v>496000</v>
      </c>
      <c r="I190" s="16">
        <f>TRUNC(단가대비표!V58,0)</f>
        <v>0</v>
      </c>
      <c r="J190" s="16">
        <f t="shared" si="15"/>
        <v>0</v>
      </c>
      <c r="K190" s="16">
        <f t="shared" si="16"/>
        <v>16000</v>
      </c>
      <c r="L190" s="16">
        <f t="shared" si="17"/>
        <v>992000</v>
      </c>
      <c r="M190" s="17" t="s">
        <v>52</v>
      </c>
      <c r="N190" s="2" t="s">
        <v>360</v>
      </c>
      <c r="O190" s="2" t="s">
        <v>52</v>
      </c>
      <c r="P190" s="2" t="s">
        <v>52</v>
      </c>
      <c r="Q190" s="2" t="s">
        <v>345</v>
      </c>
      <c r="R190" s="2" t="s">
        <v>64</v>
      </c>
      <c r="S190" s="2" t="s">
        <v>64</v>
      </c>
      <c r="T190" s="2" t="s">
        <v>63</v>
      </c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2" t="s">
        <v>52</v>
      </c>
      <c r="AS190" s="2" t="s">
        <v>52</v>
      </c>
      <c r="AT190" s="3"/>
      <c r="AU190" s="2" t="s">
        <v>361</v>
      </c>
      <c r="AV190" s="3">
        <v>91</v>
      </c>
    </row>
    <row r="191" spans="1:48" ht="30" customHeight="1" x14ac:dyDescent="0.15">
      <c r="A191" s="17" t="s">
        <v>362</v>
      </c>
      <c r="B191" s="17" t="s">
        <v>359</v>
      </c>
      <c r="C191" s="17" t="s">
        <v>336</v>
      </c>
      <c r="D191" s="15">
        <v>35</v>
      </c>
      <c r="E191" s="16">
        <f>TRUNC(단가대비표!O59,0)</f>
        <v>8000</v>
      </c>
      <c r="F191" s="16">
        <f t="shared" si="13"/>
        <v>280000</v>
      </c>
      <c r="G191" s="16">
        <f>TRUNC(단가대비표!P59,0)</f>
        <v>8000</v>
      </c>
      <c r="H191" s="16">
        <f t="shared" si="14"/>
        <v>280000</v>
      </c>
      <c r="I191" s="16">
        <f>TRUNC(단가대비표!V59,0)</f>
        <v>0</v>
      </c>
      <c r="J191" s="16">
        <f t="shared" si="15"/>
        <v>0</v>
      </c>
      <c r="K191" s="16">
        <f t="shared" si="16"/>
        <v>16000</v>
      </c>
      <c r="L191" s="16">
        <f t="shared" si="17"/>
        <v>560000</v>
      </c>
      <c r="M191" s="17" t="s">
        <v>52</v>
      </c>
      <c r="N191" s="2" t="s">
        <v>363</v>
      </c>
      <c r="O191" s="2" t="s">
        <v>52</v>
      </c>
      <c r="P191" s="2" t="s">
        <v>52</v>
      </c>
      <c r="Q191" s="2" t="s">
        <v>345</v>
      </c>
      <c r="R191" s="2" t="s">
        <v>64</v>
      </c>
      <c r="S191" s="2" t="s">
        <v>64</v>
      </c>
      <c r="T191" s="2" t="s">
        <v>63</v>
      </c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2" t="s">
        <v>52</v>
      </c>
      <c r="AS191" s="2" t="s">
        <v>52</v>
      </c>
      <c r="AT191" s="3"/>
      <c r="AU191" s="2" t="s">
        <v>364</v>
      </c>
      <c r="AV191" s="3">
        <v>92</v>
      </c>
    </row>
    <row r="192" spans="1:48" ht="30" customHeight="1" x14ac:dyDescent="0.15">
      <c r="A192" s="17" t="s">
        <v>365</v>
      </c>
      <c r="B192" s="17" t="s">
        <v>359</v>
      </c>
      <c r="C192" s="17" t="s">
        <v>336</v>
      </c>
      <c r="D192" s="15">
        <v>72</v>
      </c>
      <c r="E192" s="16">
        <f>TRUNC(단가대비표!O60,0)</f>
        <v>8000</v>
      </c>
      <c r="F192" s="16">
        <f t="shared" si="13"/>
        <v>576000</v>
      </c>
      <c r="G192" s="16">
        <f>TRUNC(단가대비표!P60,0)</f>
        <v>8000</v>
      </c>
      <c r="H192" s="16">
        <f t="shared" si="14"/>
        <v>576000</v>
      </c>
      <c r="I192" s="16">
        <f>TRUNC(단가대비표!V60,0)</f>
        <v>0</v>
      </c>
      <c r="J192" s="16">
        <f t="shared" si="15"/>
        <v>0</v>
      </c>
      <c r="K192" s="16">
        <f t="shared" si="16"/>
        <v>16000</v>
      </c>
      <c r="L192" s="16">
        <f t="shared" si="17"/>
        <v>1152000</v>
      </c>
      <c r="M192" s="17" t="s">
        <v>52</v>
      </c>
      <c r="N192" s="2" t="s">
        <v>366</v>
      </c>
      <c r="O192" s="2" t="s">
        <v>52</v>
      </c>
      <c r="P192" s="2" t="s">
        <v>52</v>
      </c>
      <c r="Q192" s="2" t="s">
        <v>345</v>
      </c>
      <c r="R192" s="2" t="s">
        <v>64</v>
      </c>
      <c r="S192" s="2" t="s">
        <v>64</v>
      </c>
      <c r="T192" s="2" t="s">
        <v>63</v>
      </c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2" t="s">
        <v>52</v>
      </c>
      <c r="AS192" s="2" t="s">
        <v>52</v>
      </c>
      <c r="AT192" s="3"/>
      <c r="AU192" s="2" t="s">
        <v>367</v>
      </c>
      <c r="AV192" s="3">
        <v>93</v>
      </c>
    </row>
    <row r="193" spans="1:48" ht="30" customHeight="1" x14ac:dyDescent="0.15">
      <c r="A193" s="17" t="s">
        <v>368</v>
      </c>
      <c r="B193" s="17" t="s">
        <v>359</v>
      </c>
      <c r="C193" s="17" t="s">
        <v>336</v>
      </c>
      <c r="D193" s="15">
        <v>135</v>
      </c>
      <c r="E193" s="16">
        <f>TRUNC(단가대비표!O61,0)</f>
        <v>8000</v>
      </c>
      <c r="F193" s="16">
        <f t="shared" si="13"/>
        <v>1080000</v>
      </c>
      <c r="G193" s="16">
        <f>TRUNC(단가대비표!P61,0)</f>
        <v>8000</v>
      </c>
      <c r="H193" s="16">
        <f t="shared" si="14"/>
        <v>1080000</v>
      </c>
      <c r="I193" s="16">
        <f>TRUNC(단가대비표!V61,0)</f>
        <v>0</v>
      </c>
      <c r="J193" s="16">
        <f t="shared" si="15"/>
        <v>0</v>
      </c>
      <c r="K193" s="16">
        <f t="shared" si="16"/>
        <v>16000</v>
      </c>
      <c r="L193" s="16">
        <f t="shared" si="17"/>
        <v>2160000</v>
      </c>
      <c r="M193" s="17" t="s">
        <v>52</v>
      </c>
      <c r="N193" s="2" t="s">
        <v>369</v>
      </c>
      <c r="O193" s="2" t="s">
        <v>52</v>
      </c>
      <c r="P193" s="2" t="s">
        <v>52</v>
      </c>
      <c r="Q193" s="2" t="s">
        <v>345</v>
      </c>
      <c r="R193" s="2" t="s">
        <v>64</v>
      </c>
      <c r="S193" s="2" t="s">
        <v>64</v>
      </c>
      <c r="T193" s="2" t="s">
        <v>63</v>
      </c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2" t="s">
        <v>52</v>
      </c>
      <c r="AS193" s="2" t="s">
        <v>52</v>
      </c>
      <c r="AT193" s="3"/>
      <c r="AU193" s="2" t="s">
        <v>370</v>
      </c>
      <c r="AV193" s="3">
        <v>94</v>
      </c>
    </row>
    <row r="194" spans="1:48" ht="30" customHeight="1" x14ac:dyDescent="0.15">
      <c r="A194" s="17" t="s">
        <v>371</v>
      </c>
      <c r="B194" s="17" t="s">
        <v>359</v>
      </c>
      <c r="C194" s="17" t="s">
        <v>336</v>
      </c>
      <c r="D194" s="15">
        <v>25</v>
      </c>
      <c r="E194" s="16">
        <f>TRUNC(단가대비표!O62,0)</f>
        <v>14000</v>
      </c>
      <c r="F194" s="16">
        <f t="shared" si="13"/>
        <v>350000</v>
      </c>
      <c r="G194" s="16">
        <f>TRUNC(단가대비표!P62,0)</f>
        <v>10000</v>
      </c>
      <c r="H194" s="16">
        <f t="shared" si="14"/>
        <v>250000</v>
      </c>
      <c r="I194" s="16">
        <f>TRUNC(단가대비표!V62,0)</f>
        <v>0</v>
      </c>
      <c r="J194" s="16">
        <f t="shared" si="15"/>
        <v>0</v>
      </c>
      <c r="K194" s="16">
        <f t="shared" si="16"/>
        <v>24000</v>
      </c>
      <c r="L194" s="16">
        <f t="shared" si="17"/>
        <v>600000</v>
      </c>
      <c r="M194" s="17" t="s">
        <v>52</v>
      </c>
      <c r="N194" s="2" t="s">
        <v>372</v>
      </c>
      <c r="O194" s="2" t="s">
        <v>52</v>
      </c>
      <c r="P194" s="2" t="s">
        <v>52</v>
      </c>
      <c r="Q194" s="2" t="s">
        <v>345</v>
      </c>
      <c r="R194" s="2" t="s">
        <v>64</v>
      </c>
      <c r="S194" s="2" t="s">
        <v>64</v>
      </c>
      <c r="T194" s="2" t="s">
        <v>63</v>
      </c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2" t="s">
        <v>52</v>
      </c>
      <c r="AS194" s="2" t="s">
        <v>52</v>
      </c>
      <c r="AT194" s="3"/>
      <c r="AU194" s="2" t="s">
        <v>373</v>
      </c>
      <c r="AV194" s="3">
        <v>95</v>
      </c>
    </row>
    <row r="195" spans="1:48" ht="30" customHeight="1" x14ac:dyDescent="0.15">
      <c r="A195" s="17" t="s">
        <v>374</v>
      </c>
      <c r="B195" s="17" t="s">
        <v>359</v>
      </c>
      <c r="C195" s="17" t="s">
        <v>336</v>
      </c>
      <c r="D195" s="15">
        <v>39</v>
      </c>
      <c r="E195" s="16">
        <f>TRUNC(단가대비표!O63,0)</f>
        <v>12000</v>
      </c>
      <c r="F195" s="16">
        <f t="shared" si="13"/>
        <v>468000</v>
      </c>
      <c r="G195" s="16">
        <f>TRUNC(단가대비표!P63,0)</f>
        <v>10000</v>
      </c>
      <c r="H195" s="16">
        <f t="shared" si="14"/>
        <v>390000</v>
      </c>
      <c r="I195" s="16">
        <f>TRUNC(단가대비표!V63,0)</f>
        <v>0</v>
      </c>
      <c r="J195" s="16">
        <f t="shared" si="15"/>
        <v>0</v>
      </c>
      <c r="K195" s="16">
        <f t="shared" si="16"/>
        <v>22000</v>
      </c>
      <c r="L195" s="16">
        <f t="shared" si="17"/>
        <v>858000</v>
      </c>
      <c r="M195" s="17" t="s">
        <v>52</v>
      </c>
      <c r="N195" s="2" t="s">
        <v>375</v>
      </c>
      <c r="O195" s="2" t="s">
        <v>52</v>
      </c>
      <c r="P195" s="2" t="s">
        <v>52</v>
      </c>
      <c r="Q195" s="2" t="s">
        <v>345</v>
      </c>
      <c r="R195" s="2" t="s">
        <v>64</v>
      </c>
      <c r="S195" s="2" t="s">
        <v>64</v>
      </c>
      <c r="T195" s="2" t="s">
        <v>63</v>
      </c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2" t="s">
        <v>52</v>
      </c>
      <c r="AS195" s="2" t="s">
        <v>52</v>
      </c>
      <c r="AT195" s="3"/>
      <c r="AU195" s="2" t="s">
        <v>376</v>
      </c>
      <c r="AV195" s="3">
        <v>96</v>
      </c>
    </row>
    <row r="196" spans="1:48" ht="30" customHeight="1" x14ac:dyDescent="0.15">
      <c r="A196" s="17" t="s">
        <v>377</v>
      </c>
      <c r="B196" s="17" t="s">
        <v>359</v>
      </c>
      <c r="C196" s="17" t="s">
        <v>336</v>
      </c>
      <c r="D196" s="15">
        <v>50</v>
      </c>
      <c r="E196" s="16">
        <f>TRUNC(단가대비표!O64,0)</f>
        <v>12000</v>
      </c>
      <c r="F196" s="16">
        <f t="shared" si="13"/>
        <v>600000</v>
      </c>
      <c r="G196" s="16">
        <f>TRUNC(단가대비표!P64,0)</f>
        <v>10000</v>
      </c>
      <c r="H196" s="16">
        <f t="shared" si="14"/>
        <v>500000</v>
      </c>
      <c r="I196" s="16">
        <f>TRUNC(단가대비표!V64,0)</f>
        <v>0</v>
      </c>
      <c r="J196" s="16">
        <f t="shared" si="15"/>
        <v>0</v>
      </c>
      <c r="K196" s="16">
        <f t="shared" si="16"/>
        <v>22000</v>
      </c>
      <c r="L196" s="16">
        <f t="shared" si="17"/>
        <v>1100000</v>
      </c>
      <c r="M196" s="17" t="s">
        <v>52</v>
      </c>
      <c r="N196" s="2" t="s">
        <v>378</v>
      </c>
      <c r="O196" s="2" t="s">
        <v>52</v>
      </c>
      <c r="P196" s="2" t="s">
        <v>52</v>
      </c>
      <c r="Q196" s="2" t="s">
        <v>345</v>
      </c>
      <c r="R196" s="2" t="s">
        <v>64</v>
      </c>
      <c r="S196" s="2" t="s">
        <v>64</v>
      </c>
      <c r="T196" s="2" t="s">
        <v>63</v>
      </c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2" t="s">
        <v>52</v>
      </c>
      <c r="AS196" s="2" t="s">
        <v>52</v>
      </c>
      <c r="AT196" s="3"/>
      <c r="AU196" s="2" t="s">
        <v>379</v>
      </c>
      <c r="AV196" s="3">
        <v>97</v>
      </c>
    </row>
    <row r="197" spans="1:48" ht="30" customHeight="1" x14ac:dyDescent="0.15">
      <c r="A197" s="17" t="s">
        <v>380</v>
      </c>
      <c r="B197" s="17" t="s">
        <v>359</v>
      </c>
      <c r="C197" s="17" t="s">
        <v>336</v>
      </c>
      <c r="D197" s="15">
        <v>50</v>
      </c>
      <c r="E197" s="16">
        <f>TRUNC(단가대비표!O65,0)</f>
        <v>18000</v>
      </c>
      <c r="F197" s="16">
        <f t="shared" si="13"/>
        <v>900000</v>
      </c>
      <c r="G197" s="16">
        <f>TRUNC(단가대비표!P65,0)</f>
        <v>12000</v>
      </c>
      <c r="H197" s="16">
        <f t="shared" si="14"/>
        <v>600000</v>
      </c>
      <c r="I197" s="16">
        <f>TRUNC(단가대비표!V65,0)</f>
        <v>0</v>
      </c>
      <c r="J197" s="16">
        <f t="shared" si="15"/>
        <v>0</v>
      </c>
      <c r="K197" s="16">
        <f t="shared" si="16"/>
        <v>30000</v>
      </c>
      <c r="L197" s="16">
        <f t="shared" si="17"/>
        <v>1500000</v>
      </c>
      <c r="M197" s="17" t="s">
        <v>52</v>
      </c>
      <c r="N197" s="2" t="s">
        <v>381</v>
      </c>
      <c r="O197" s="2" t="s">
        <v>52</v>
      </c>
      <c r="P197" s="2" t="s">
        <v>52</v>
      </c>
      <c r="Q197" s="2" t="s">
        <v>345</v>
      </c>
      <c r="R197" s="2" t="s">
        <v>64</v>
      </c>
      <c r="S197" s="2" t="s">
        <v>64</v>
      </c>
      <c r="T197" s="2" t="s">
        <v>63</v>
      </c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2" t="s">
        <v>52</v>
      </c>
      <c r="AS197" s="2" t="s">
        <v>52</v>
      </c>
      <c r="AT197" s="3"/>
      <c r="AU197" s="2" t="s">
        <v>382</v>
      </c>
      <c r="AV197" s="3">
        <v>98</v>
      </c>
    </row>
    <row r="198" spans="1:48" ht="30" customHeight="1" x14ac:dyDescent="0.15">
      <c r="A198" s="17" t="s">
        <v>383</v>
      </c>
      <c r="B198" s="17" t="s">
        <v>384</v>
      </c>
      <c r="C198" s="17" t="s">
        <v>336</v>
      </c>
      <c r="D198" s="15">
        <v>2</v>
      </c>
      <c r="E198" s="16">
        <f>TRUNC(단가대비표!O66,0)</f>
        <v>700000</v>
      </c>
      <c r="F198" s="16">
        <f t="shared" si="13"/>
        <v>1400000</v>
      </c>
      <c r="G198" s="16">
        <f>TRUNC(단가대비표!P66,0)</f>
        <v>0</v>
      </c>
      <c r="H198" s="16">
        <f t="shared" si="14"/>
        <v>0</v>
      </c>
      <c r="I198" s="16">
        <f>TRUNC(단가대비표!V66,0)</f>
        <v>0</v>
      </c>
      <c r="J198" s="16">
        <f t="shared" si="15"/>
        <v>0</v>
      </c>
      <c r="K198" s="16">
        <f t="shared" si="16"/>
        <v>700000</v>
      </c>
      <c r="L198" s="16">
        <f t="shared" si="17"/>
        <v>1400000</v>
      </c>
      <c r="M198" s="17" t="s">
        <v>52</v>
      </c>
      <c r="N198" s="2" t="s">
        <v>385</v>
      </c>
      <c r="O198" s="2" t="s">
        <v>52</v>
      </c>
      <c r="P198" s="2" t="s">
        <v>52</v>
      </c>
      <c r="Q198" s="2" t="s">
        <v>345</v>
      </c>
      <c r="R198" s="2" t="s">
        <v>64</v>
      </c>
      <c r="S198" s="2" t="s">
        <v>64</v>
      </c>
      <c r="T198" s="2" t="s">
        <v>63</v>
      </c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2" t="s">
        <v>52</v>
      </c>
      <c r="AS198" s="2" t="s">
        <v>52</v>
      </c>
      <c r="AT198" s="3"/>
      <c r="AU198" s="2" t="s">
        <v>386</v>
      </c>
      <c r="AV198" s="3">
        <v>99</v>
      </c>
    </row>
    <row r="199" spans="1:48" ht="30" customHeight="1" x14ac:dyDescent="0.15">
      <c r="A199" s="17" t="s">
        <v>387</v>
      </c>
      <c r="B199" s="17" t="s">
        <v>388</v>
      </c>
      <c r="C199" s="17" t="s">
        <v>389</v>
      </c>
      <c r="D199" s="15">
        <v>578</v>
      </c>
      <c r="E199" s="16">
        <f>TRUNC(단가대비표!O67,0)</f>
        <v>18000</v>
      </c>
      <c r="F199" s="16">
        <f t="shared" si="13"/>
        <v>10404000</v>
      </c>
      <c r="G199" s="16">
        <f>TRUNC(단가대비표!P67,0)</f>
        <v>0</v>
      </c>
      <c r="H199" s="16">
        <f t="shared" si="14"/>
        <v>0</v>
      </c>
      <c r="I199" s="16">
        <f>TRUNC(단가대비표!V67,0)</f>
        <v>0</v>
      </c>
      <c r="J199" s="16">
        <f t="shared" si="15"/>
        <v>0</v>
      </c>
      <c r="K199" s="16">
        <f t="shared" si="16"/>
        <v>18000</v>
      </c>
      <c r="L199" s="16">
        <f t="shared" si="17"/>
        <v>10404000</v>
      </c>
      <c r="M199" s="17" t="s">
        <v>52</v>
      </c>
      <c r="N199" s="2" t="s">
        <v>390</v>
      </c>
      <c r="O199" s="2" t="s">
        <v>52</v>
      </c>
      <c r="P199" s="2" t="s">
        <v>52</v>
      </c>
      <c r="Q199" s="2" t="s">
        <v>345</v>
      </c>
      <c r="R199" s="2" t="s">
        <v>64</v>
      </c>
      <c r="S199" s="2" t="s">
        <v>64</v>
      </c>
      <c r="T199" s="2" t="s">
        <v>63</v>
      </c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2" t="s">
        <v>52</v>
      </c>
      <c r="AS199" s="2" t="s">
        <v>52</v>
      </c>
      <c r="AT199" s="3"/>
      <c r="AU199" s="2" t="s">
        <v>391</v>
      </c>
      <c r="AV199" s="3">
        <v>100</v>
      </c>
    </row>
    <row r="200" spans="1:48" ht="30" customHeight="1" x14ac:dyDescent="0.15">
      <c r="A200" s="17" t="s">
        <v>392</v>
      </c>
      <c r="B200" s="17" t="s">
        <v>393</v>
      </c>
      <c r="C200" s="17" t="s">
        <v>389</v>
      </c>
      <c r="D200" s="15">
        <v>578</v>
      </c>
      <c r="E200" s="16">
        <f>TRUNC(단가대비표!O68,0)</f>
        <v>0</v>
      </c>
      <c r="F200" s="16">
        <f t="shared" si="13"/>
        <v>0</v>
      </c>
      <c r="G200" s="16">
        <f>TRUNC(단가대비표!P68,0)</f>
        <v>15400</v>
      </c>
      <c r="H200" s="16">
        <f t="shared" si="14"/>
        <v>8901200</v>
      </c>
      <c r="I200" s="16">
        <f>TRUNC(단가대비표!V68,0)</f>
        <v>2000</v>
      </c>
      <c r="J200" s="16">
        <f t="shared" si="15"/>
        <v>1156000</v>
      </c>
      <c r="K200" s="16">
        <f t="shared" si="16"/>
        <v>17400</v>
      </c>
      <c r="L200" s="16">
        <f t="shared" si="17"/>
        <v>10057200</v>
      </c>
      <c r="M200" s="17" t="s">
        <v>52</v>
      </c>
      <c r="N200" s="2" t="s">
        <v>394</v>
      </c>
      <c r="O200" s="2" t="s">
        <v>52</v>
      </c>
      <c r="P200" s="2" t="s">
        <v>52</v>
      </c>
      <c r="Q200" s="2" t="s">
        <v>345</v>
      </c>
      <c r="R200" s="2" t="s">
        <v>64</v>
      </c>
      <c r="S200" s="2" t="s">
        <v>64</v>
      </c>
      <c r="T200" s="2" t="s">
        <v>63</v>
      </c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2" t="s">
        <v>52</v>
      </c>
      <c r="AS200" s="2" t="s">
        <v>52</v>
      </c>
      <c r="AT200" s="3"/>
      <c r="AU200" s="2" t="s">
        <v>395</v>
      </c>
      <c r="AV200" s="3">
        <v>101</v>
      </c>
    </row>
    <row r="201" spans="1:48" ht="30" customHeight="1" x14ac:dyDescent="0.15">
      <c r="A201" s="17" t="s">
        <v>300</v>
      </c>
      <c r="B201" s="17" t="s">
        <v>301</v>
      </c>
      <c r="C201" s="17" t="s">
        <v>302</v>
      </c>
      <c r="D201" s="15">
        <v>40</v>
      </c>
      <c r="E201" s="16">
        <f>TRUNC(일위대가목록!E22,0)</f>
        <v>9627</v>
      </c>
      <c r="F201" s="16">
        <f t="shared" si="13"/>
        <v>385080</v>
      </c>
      <c r="G201" s="16">
        <f>TRUNC(일위대가목록!F22,0)</f>
        <v>59020</v>
      </c>
      <c r="H201" s="16">
        <f t="shared" si="14"/>
        <v>2360800</v>
      </c>
      <c r="I201" s="16">
        <f>TRUNC(일위대가목록!G22,0)</f>
        <v>31344</v>
      </c>
      <c r="J201" s="16">
        <f t="shared" si="15"/>
        <v>1253760</v>
      </c>
      <c r="K201" s="16">
        <f t="shared" si="16"/>
        <v>99991</v>
      </c>
      <c r="L201" s="16">
        <f t="shared" si="17"/>
        <v>3999640</v>
      </c>
      <c r="M201" s="17" t="s">
        <v>303</v>
      </c>
      <c r="N201" s="2" t="s">
        <v>304</v>
      </c>
      <c r="O201" s="2" t="s">
        <v>52</v>
      </c>
      <c r="P201" s="2" t="s">
        <v>52</v>
      </c>
      <c r="Q201" s="2" t="s">
        <v>345</v>
      </c>
      <c r="R201" s="2" t="s">
        <v>63</v>
      </c>
      <c r="S201" s="2" t="s">
        <v>64</v>
      </c>
      <c r="T201" s="2" t="s">
        <v>64</v>
      </c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2" t="s">
        <v>52</v>
      </c>
      <c r="AS201" s="2" t="s">
        <v>52</v>
      </c>
      <c r="AT201" s="3"/>
      <c r="AU201" s="2" t="s">
        <v>396</v>
      </c>
      <c r="AV201" s="3">
        <v>138</v>
      </c>
    </row>
    <row r="202" spans="1:48" ht="30" customHeight="1" x14ac:dyDescent="0.15">
      <c r="A202" s="17" t="s">
        <v>397</v>
      </c>
      <c r="B202" s="17" t="s">
        <v>398</v>
      </c>
      <c r="C202" s="17" t="s">
        <v>302</v>
      </c>
      <c r="D202" s="15">
        <v>40</v>
      </c>
      <c r="E202" s="16">
        <f>TRUNC(일위대가목록!E28,0)</f>
        <v>11154</v>
      </c>
      <c r="F202" s="16">
        <f t="shared" si="13"/>
        <v>446160</v>
      </c>
      <c r="G202" s="16">
        <f>TRUNC(일위대가목록!F28,0)</f>
        <v>49778</v>
      </c>
      <c r="H202" s="16">
        <f t="shared" si="14"/>
        <v>1991120</v>
      </c>
      <c r="I202" s="16">
        <f>TRUNC(일위대가목록!G28,0)</f>
        <v>36594</v>
      </c>
      <c r="J202" s="16">
        <f t="shared" si="15"/>
        <v>1463760</v>
      </c>
      <c r="K202" s="16">
        <f t="shared" si="16"/>
        <v>97526</v>
      </c>
      <c r="L202" s="16">
        <f t="shared" si="17"/>
        <v>3901040</v>
      </c>
      <c r="M202" s="17" t="s">
        <v>399</v>
      </c>
      <c r="N202" s="2" t="s">
        <v>400</v>
      </c>
      <c r="O202" s="2" t="s">
        <v>52</v>
      </c>
      <c r="P202" s="2" t="s">
        <v>52</v>
      </c>
      <c r="Q202" s="2" t="s">
        <v>345</v>
      </c>
      <c r="R202" s="2" t="s">
        <v>63</v>
      </c>
      <c r="S202" s="2" t="s">
        <v>64</v>
      </c>
      <c r="T202" s="2" t="s">
        <v>64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2" t="s">
        <v>52</v>
      </c>
      <c r="AS202" s="2" t="s">
        <v>52</v>
      </c>
      <c r="AT202" s="3"/>
      <c r="AU202" s="2" t="s">
        <v>401</v>
      </c>
      <c r="AV202" s="3">
        <v>139</v>
      </c>
    </row>
    <row r="203" spans="1:48" ht="30" customHeight="1" x14ac:dyDescent="0.15">
      <c r="A203" s="15"/>
      <c r="B203" s="15"/>
      <c r="C203" s="15"/>
      <c r="D203" s="15"/>
      <c r="E203" s="16"/>
      <c r="F203" s="16"/>
      <c r="G203" s="16"/>
      <c r="H203" s="16"/>
      <c r="I203" s="16"/>
      <c r="J203" s="16"/>
      <c r="K203" s="16"/>
      <c r="L203" s="16"/>
      <c r="M203" s="15"/>
      <c r="Q203" s="1" t="s">
        <v>345</v>
      </c>
    </row>
    <row r="204" spans="1:48" ht="30" customHeight="1" x14ac:dyDescent="0.15">
      <c r="A204" s="15"/>
      <c r="B204" s="15"/>
      <c r="C204" s="15"/>
      <c r="D204" s="15"/>
      <c r="E204" s="16"/>
      <c r="F204" s="16"/>
      <c r="G204" s="16"/>
      <c r="H204" s="16"/>
      <c r="I204" s="16"/>
      <c r="J204" s="16"/>
      <c r="K204" s="16"/>
      <c r="L204" s="16"/>
      <c r="M204" s="15"/>
      <c r="Q204" s="1" t="s">
        <v>345</v>
      </c>
    </row>
    <row r="205" spans="1:48" ht="30" customHeight="1" x14ac:dyDescent="0.15">
      <c r="A205" s="15"/>
      <c r="B205" s="15"/>
      <c r="C205" s="15"/>
      <c r="D205" s="15"/>
      <c r="E205" s="16"/>
      <c r="F205" s="16"/>
      <c r="G205" s="16"/>
      <c r="H205" s="16"/>
      <c r="I205" s="16"/>
      <c r="J205" s="16"/>
      <c r="K205" s="16"/>
      <c r="L205" s="16"/>
      <c r="M205" s="15"/>
      <c r="Q205" s="1" t="s">
        <v>345</v>
      </c>
    </row>
    <row r="206" spans="1:48" ht="30" customHeight="1" x14ac:dyDescent="0.15">
      <c r="A206" s="15"/>
      <c r="B206" s="15"/>
      <c r="C206" s="15"/>
      <c r="D206" s="15"/>
      <c r="E206" s="16"/>
      <c r="F206" s="16"/>
      <c r="G206" s="16"/>
      <c r="H206" s="16"/>
      <c r="I206" s="16"/>
      <c r="J206" s="16"/>
      <c r="K206" s="16"/>
      <c r="L206" s="16"/>
      <c r="M206" s="15"/>
      <c r="Q206" s="1" t="s">
        <v>345</v>
      </c>
    </row>
    <row r="207" spans="1:48" ht="30" customHeight="1" x14ac:dyDescent="0.15">
      <c r="A207" s="15"/>
      <c r="B207" s="15"/>
      <c r="C207" s="15"/>
      <c r="D207" s="15"/>
      <c r="E207" s="16"/>
      <c r="F207" s="16"/>
      <c r="G207" s="16"/>
      <c r="H207" s="16"/>
      <c r="I207" s="16"/>
      <c r="J207" s="16"/>
      <c r="K207" s="16"/>
      <c r="L207" s="16"/>
      <c r="M207" s="15"/>
      <c r="Q207" s="1" t="s">
        <v>345</v>
      </c>
    </row>
    <row r="208" spans="1:48" ht="30" customHeight="1" x14ac:dyDescent="0.15">
      <c r="A208" s="15"/>
      <c r="B208" s="15"/>
      <c r="C208" s="15"/>
      <c r="D208" s="15"/>
      <c r="E208" s="16"/>
      <c r="F208" s="16"/>
      <c r="G208" s="16"/>
      <c r="H208" s="16"/>
      <c r="I208" s="16"/>
      <c r="J208" s="16"/>
      <c r="K208" s="16"/>
      <c r="L208" s="16"/>
      <c r="M208" s="15"/>
      <c r="Q208" s="1" t="s">
        <v>345</v>
      </c>
    </row>
    <row r="209" spans="1:48" ht="30" customHeight="1" x14ac:dyDescent="0.15">
      <c r="A209" s="15"/>
      <c r="B209" s="15"/>
      <c r="C209" s="15"/>
      <c r="D209" s="15"/>
      <c r="E209" s="16"/>
      <c r="F209" s="16"/>
      <c r="G209" s="16"/>
      <c r="H209" s="16"/>
      <c r="I209" s="16"/>
      <c r="J209" s="16"/>
      <c r="K209" s="16"/>
      <c r="L209" s="16"/>
      <c r="M209" s="15"/>
      <c r="Q209" s="1" t="s">
        <v>345</v>
      </c>
    </row>
    <row r="210" spans="1:48" ht="30" customHeight="1" x14ac:dyDescent="0.15">
      <c r="A210" s="15"/>
      <c r="B210" s="15"/>
      <c r="C210" s="15"/>
      <c r="D210" s="15"/>
      <c r="E210" s="16"/>
      <c r="F210" s="16"/>
      <c r="G210" s="16"/>
      <c r="H210" s="16"/>
      <c r="I210" s="16"/>
      <c r="J210" s="16"/>
      <c r="K210" s="16"/>
      <c r="L210" s="16"/>
      <c r="M210" s="15"/>
      <c r="Q210" s="1" t="s">
        <v>345</v>
      </c>
    </row>
    <row r="211" spans="1:48" ht="30" customHeight="1" x14ac:dyDescent="0.15">
      <c r="A211" s="17" t="s">
        <v>89</v>
      </c>
      <c r="B211" s="15"/>
      <c r="C211" s="15"/>
      <c r="D211" s="15"/>
      <c r="E211" s="16"/>
      <c r="F211" s="16">
        <f>SUMIF(Q187:Q210,"010107",F187:F210)</f>
        <v>18315240</v>
      </c>
      <c r="G211" s="16"/>
      <c r="H211" s="16">
        <f>SUMIF(Q187:Q210,"010107",H187:H210)</f>
        <v>18045120</v>
      </c>
      <c r="I211" s="16"/>
      <c r="J211" s="16">
        <f>SUMIF(Q187:Q210,"010107",J187:J210)</f>
        <v>3873520</v>
      </c>
      <c r="K211" s="16"/>
      <c r="L211" s="16">
        <f>SUMIF(Q187:Q210,"010107",L187:L210)</f>
        <v>40233880</v>
      </c>
      <c r="M211" s="15"/>
      <c r="N211" t="s">
        <v>90</v>
      </c>
    </row>
    <row r="212" spans="1:48" ht="30" customHeight="1" x14ac:dyDescent="0.15">
      <c r="A212" s="17" t="s">
        <v>402</v>
      </c>
      <c r="B212" s="17" t="s">
        <v>52</v>
      </c>
      <c r="C212" s="15"/>
      <c r="D212" s="15"/>
      <c r="E212" s="16"/>
      <c r="F212" s="16"/>
      <c r="G212" s="16"/>
      <c r="H212" s="16"/>
      <c r="I212" s="16"/>
      <c r="J212" s="16"/>
      <c r="K212" s="16"/>
      <c r="L212" s="16"/>
      <c r="M212" s="15"/>
      <c r="N212" s="3"/>
      <c r="O212" s="3"/>
      <c r="P212" s="3"/>
      <c r="Q212" s="2" t="s">
        <v>403</v>
      </c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</row>
    <row r="213" spans="1:48" ht="30" customHeight="1" x14ac:dyDescent="0.15">
      <c r="A213" s="17" t="s">
        <v>404</v>
      </c>
      <c r="B213" s="17" t="s">
        <v>405</v>
      </c>
      <c r="C213" s="17" t="s">
        <v>60</v>
      </c>
      <c r="D213" s="15">
        <v>2</v>
      </c>
      <c r="E213" s="16">
        <f>TRUNC(일위대가목록!E29,0)</f>
        <v>10500000</v>
      </c>
      <c r="F213" s="16">
        <f>TRUNC(E213*D213, 0)</f>
        <v>21000000</v>
      </c>
      <c r="G213" s="16">
        <f>TRUNC(일위대가목록!F29,0)</f>
        <v>0</v>
      </c>
      <c r="H213" s="16">
        <f>TRUNC(G213*D213, 0)</f>
        <v>0</v>
      </c>
      <c r="I213" s="16">
        <f>TRUNC(일위대가목록!G29,0)</f>
        <v>0</v>
      </c>
      <c r="J213" s="16">
        <f>TRUNC(I213*D213, 0)</f>
        <v>0</v>
      </c>
      <c r="K213" s="16">
        <f t="shared" ref="K213:L216" si="18">TRUNC(E213+G213+I213, 0)</f>
        <v>10500000</v>
      </c>
      <c r="L213" s="16">
        <f t="shared" si="18"/>
        <v>21000000</v>
      </c>
      <c r="M213" s="17" t="s">
        <v>406</v>
      </c>
      <c r="N213" s="2" t="s">
        <v>407</v>
      </c>
      <c r="O213" s="2" t="s">
        <v>52</v>
      </c>
      <c r="P213" s="2" t="s">
        <v>52</v>
      </c>
      <c r="Q213" s="2" t="s">
        <v>403</v>
      </c>
      <c r="R213" s="2" t="s">
        <v>63</v>
      </c>
      <c r="S213" s="2" t="s">
        <v>64</v>
      </c>
      <c r="T213" s="2" t="s">
        <v>64</v>
      </c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2" t="s">
        <v>52</v>
      </c>
      <c r="AS213" s="2" t="s">
        <v>52</v>
      </c>
      <c r="AT213" s="3"/>
      <c r="AU213" s="2" t="s">
        <v>408</v>
      </c>
      <c r="AV213" s="3">
        <v>118</v>
      </c>
    </row>
    <row r="214" spans="1:48" ht="30" customHeight="1" x14ac:dyDescent="0.15">
      <c r="A214" s="17" t="s">
        <v>409</v>
      </c>
      <c r="B214" s="17" t="s">
        <v>410</v>
      </c>
      <c r="C214" s="17" t="s">
        <v>60</v>
      </c>
      <c r="D214" s="15">
        <v>1</v>
      </c>
      <c r="E214" s="16">
        <f>TRUNC(일위대가목록!E30,0)</f>
        <v>6800000</v>
      </c>
      <c r="F214" s="16">
        <f>TRUNC(E214*D214, 0)</f>
        <v>6800000</v>
      </c>
      <c r="G214" s="16">
        <f>TRUNC(일위대가목록!F30,0)</f>
        <v>0</v>
      </c>
      <c r="H214" s="16">
        <f>TRUNC(G214*D214, 0)</f>
        <v>0</v>
      </c>
      <c r="I214" s="16">
        <f>TRUNC(일위대가목록!G30,0)</f>
        <v>0</v>
      </c>
      <c r="J214" s="16">
        <f>TRUNC(I214*D214, 0)</f>
        <v>0</v>
      </c>
      <c r="K214" s="16">
        <f t="shared" si="18"/>
        <v>6800000</v>
      </c>
      <c r="L214" s="16">
        <f t="shared" si="18"/>
        <v>6800000</v>
      </c>
      <c r="M214" s="17" t="s">
        <v>411</v>
      </c>
      <c r="N214" s="2" t="s">
        <v>412</v>
      </c>
      <c r="O214" s="2" t="s">
        <v>52</v>
      </c>
      <c r="P214" s="2" t="s">
        <v>52</v>
      </c>
      <c r="Q214" s="2" t="s">
        <v>403</v>
      </c>
      <c r="R214" s="2" t="s">
        <v>63</v>
      </c>
      <c r="S214" s="2" t="s">
        <v>64</v>
      </c>
      <c r="T214" s="2" t="s">
        <v>64</v>
      </c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2" t="s">
        <v>52</v>
      </c>
      <c r="AS214" s="2" t="s">
        <v>52</v>
      </c>
      <c r="AT214" s="3"/>
      <c r="AU214" s="2" t="s">
        <v>413</v>
      </c>
      <c r="AV214" s="3">
        <v>119</v>
      </c>
    </row>
    <row r="215" spans="1:48" ht="30" customHeight="1" x14ac:dyDescent="0.15">
      <c r="A215" s="17" t="s">
        <v>414</v>
      </c>
      <c r="B215" s="17" t="s">
        <v>415</v>
      </c>
      <c r="C215" s="17" t="s">
        <v>60</v>
      </c>
      <c r="D215" s="15">
        <v>2</v>
      </c>
      <c r="E215" s="16">
        <f>TRUNC(일위대가목록!E31,0)</f>
        <v>455991</v>
      </c>
      <c r="F215" s="16">
        <f>TRUNC(E215*D215, 0)</f>
        <v>911982</v>
      </c>
      <c r="G215" s="16">
        <f>TRUNC(일위대가목록!F31,0)</f>
        <v>124508</v>
      </c>
      <c r="H215" s="16">
        <f>TRUNC(G215*D215, 0)</f>
        <v>249016</v>
      </c>
      <c r="I215" s="16">
        <f>TRUNC(일위대가목록!G31,0)</f>
        <v>3735</v>
      </c>
      <c r="J215" s="16">
        <f>TRUNC(I215*D215, 0)</f>
        <v>7470</v>
      </c>
      <c r="K215" s="16">
        <f t="shared" si="18"/>
        <v>584234</v>
      </c>
      <c r="L215" s="16">
        <f t="shared" si="18"/>
        <v>1168468</v>
      </c>
      <c r="M215" s="17" t="s">
        <v>416</v>
      </c>
      <c r="N215" s="2" t="s">
        <v>417</v>
      </c>
      <c r="O215" s="2" t="s">
        <v>52</v>
      </c>
      <c r="P215" s="2" t="s">
        <v>52</v>
      </c>
      <c r="Q215" s="2" t="s">
        <v>403</v>
      </c>
      <c r="R215" s="2" t="s">
        <v>63</v>
      </c>
      <c r="S215" s="2" t="s">
        <v>64</v>
      </c>
      <c r="T215" s="2" t="s">
        <v>64</v>
      </c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2" t="s">
        <v>52</v>
      </c>
      <c r="AS215" s="2" t="s">
        <v>52</v>
      </c>
      <c r="AT215" s="3"/>
      <c r="AU215" s="2" t="s">
        <v>418</v>
      </c>
      <c r="AV215" s="3">
        <v>87</v>
      </c>
    </row>
    <row r="216" spans="1:48" ht="30" customHeight="1" x14ac:dyDescent="0.15">
      <c r="A216" s="17" t="s">
        <v>419</v>
      </c>
      <c r="B216" s="17" t="s">
        <v>420</v>
      </c>
      <c r="C216" s="17" t="s">
        <v>60</v>
      </c>
      <c r="D216" s="15">
        <v>9</v>
      </c>
      <c r="E216" s="16">
        <f>TRUNC(일위대가목록!E32,0)</f>
        <v>399628</v>
      </c>
      <c r="F216" s="16">
        <f>TRUNC(E216*D216, 0)</f>
        <v>3596652</v>
      </c>
      <c r="G216" s="16">
        <f>TRUNC(일위대가목록!F32,0)</f>
        <v>197920</v>
      </c>
      <c r="H216" s="16">
        <f>TRUNC(G216*D216, 0)</f>
        <v>1781280</v>
      </c>
      <c r="I216" s="16">
        <f>TRUNC(일위대가목록!G32,0)</f>
        <v>1196</v>
      </c>
      <c r="J216" s="16">
        <f>TRUNC(I216*D216, 0)</f>
        <v>10764</v>
      </c>
      <c r="K216" s="16">
        <f t="shared" si="18"/>
        <v>598744</v>
      </c>
      <c r="L216" s="16">
        <f t="shared" si="18"/>
        <v>5388696</v>
      </c>
      <c r="M216" s="17" t="s">
        <v>421</v>
      </c>
      <c r="N216" s="2" t="s">
        <v>422</v>
      </c>
      <c r="O216" s="2" t="s">
        <v>52</v>
      </c>
      <c r="P216" s="2" t="s">
        <v>52</v>
      </c>
      <c r="Q216" s="2" t="s">
        <v>403</v>
      </c>
      <c r="R216" s="2" t="s">
        <v>63</v>
      </c>
      <c r="S216" s="2" t="s">
        <v>64</v>
      </c>
      <c r="T216" s="2" t="s">
        <v>64</v>
      </c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2" t="s">
        <v>52</v>
      </c>
      <c r="AS216" s="2" t="s">
        <v>52</v>
      </c>
      <c r="AT216" s="3"/>
      <c r="AU216" s="2" t="s">
        <v>423</v>
      </c>
      <c r="AV216" s="3">
        <v>120</v>
      </c>
    </row>
    <row r="217" spans="1:48" ht="30" customHeight="1" x14ac:dyDescent="0.15">
      <c r="A217" s="15"/>
      <c r="B217" s="15"/>
      <c r="C217" s="15"/>
      <c r="D217" s="15"/>
      <c r="E217" s="16"/>
      <c r="F217" s="16"/>
      <c r="G217" s="16"/>
      <c r="H217" s="16"/>
      <c r="I217" s="16"/>
      <c r="J217" s="16"/>
      <c r="K217" s="16"/>
      <c r="L217" s="16"/>
      <c r="M217" s="15"/>
      <c r="Q217" s="1" t="s">
        <v>403</v>
      </c>
    </row>
    <row r="218" spans="1:48" ht="30" customHeight="1" x14ac:dyDescent="0.15">
      <c r="A218" s="15"/>
      <c r="B218" s="15"/>
      <c r="C218" s="15"/>
      <c r="D218" s="15"/>
      <c r="E218" s="16"/>
      <c r="F218" s="16"/>
      <c r="G218" s="16"/>
      <c r="H218" s="16"/>
      <c r="I218" s="16"/>
      <c r="J218" s="16"/>
      <c r="K218" s="16"/>
      <c r="L218" s="16"/>
      <c r="M218" s="15"/>
      <c r="Q218" s="1" t="s">
        <v>403</v>
      </c>
    </row>
    <row r="219" spans="1:48" ht="30" customHeight="1" x14ac:dyDescent="0.15">
      <c r="A219" s="15"/>
      <c r="B219" s="15"/>
      <c r="C219" s="15"/>
      <c r="D219" s="15"/>
      <c r="E219" s="16"/>
      <c r="F219" s="16"/>
      <c r="G219" s="16"/>
      <c r="H219" s="16"/>
      <c r="I219" s="16"/>
      <c r="J219" s="16"/>
      <c r="K219" s="16"/>
      <c r="L219" s="16"/>
      <c r="M219" s="15"/>
      <c r="Q219" s="1" t="s">
        <v>403</v>
      </c>
    </row>
    <row r="220" spans="1:48" ht="30" customHeight="1" x14ac:dyDescent="0.15">
      <c r="A220" s="15"/>
      <c r="B220" s="15"/>
      <c r="C220" s="15"/>
      <c r="D220" s="15"/>
      <c r="E220" s="16"/>
      <c r="F220" s="16"/>
      <c r="G220" s="16"/>
      <c r="H220" s="16"/>
      <c r="I220" s="16"/>
      <c r="J220" s="16"/>
      <c r="K220" s="16"/>
      <c r="L220" s="16"/>
      <c r="M220" s="15"/>
      <c r="Q220" s="1" t="s">
        <v>403</v>
      </c>
    </row>
    <row r="221" spans="1:48" ht="30" customHeight="1" x14ac:dyDescent="0.15">
      <c r="A221" s="15"/>
      <c r="B221" s="15"/>
      <c r="C221" s="15"/>
      <c r="D221" s="15"/>
      <c r="E221" s="16"/>
      <c r="F221" s="16"/>
      <c r="G221" s="16"/>
      <c r="H221" s="16"/>
      <c r="I221" s="16"/>
      <c r="J221" s="16"/>
      <c r="K221" s="16"/>
      <c r="L221" s="16"/>
      <c r="M221" s="15"/>
      <c r="Q221" s="1" t="s">
        <v>403</v>
      </c>
    </row>
    <row r="222" spans="1:48" ht="30" customHeight="1" x14ac:dyDescent="0.15">
      <c r="A222" s="15"/>
      <c r="B222" s="15"/>
      <c r="C222" s="15"/>
      <c r="D222" s="15"/>
      <c r="E222" s="16"/>
      <c r="F222" s="16"/>
      <c r="G222" s="16"/>
      <c r="H222" s="16"/>
      <c r="I222" s="16"/>
      <c r="J222" s="16"/>
      <c r="K222" s="16"/>
      <c r="L222" s="16"/>
      <c r="M222" s="15"/>
      <c r="Q222" s="1" t="s">
        <v>403</v>
      </c>
    </row>
    <row r="223" spans="1:48" ht="30" customHeight="1" x14ac:dyDescent="0.15">
      <c r="A223" s="15"/>
      <c r="B223" s="15"/>
      <c r="C223" s="15"/>
      <c r="D223" s="15"/>
      <c r="E223" s="16"/>
      <c r="F223" s="16"/>
      <c r="G223" s="16"/>
      <c r="H223" s="16"/>
      <c r="I223" s="16"/>
      <c r="J223" s="16"/>
      <c r="K223" s="16"/>
      <c r="L223" s="16"/>
      <c r="M223" s="15"/>
      <c r="Q223" s="1" t="s">
        <v>403</v>
      </c>
    </row>
    <row r="224" spans="1:48" ht="30" customHeight="1" x14ac:dyDescent="0.15">
      <c r="A224" s="15"/>
      <c r="B224" s="15"/>
      <c r="C224" s="15"/>
      <c r="D224" s="15"/>
      <c r="E224" s="16"/>
      <c r="F224" s="16"/>
      <c r="G224" s="16"/>
      <c r="H224" s="16"/>
      <c r="I224" s="16"/>
      <c r="J224" s="16"/>
      <c r="K224" s="16"/>
      <c r="L224" s="16"/>
      <c r="M224" s="15"/>
      <c r="Q224" s="1" t="s">
        <v>403</v>
      </c>
    </row>
    <row r="225" spans="1:48" ht="30" customHeight="1" x14ac:dyDescent="0.15">
      <c r="A225" s="15"/>
      <c r="B225" s="15"/>
      <c r="C225" s="15"/>
      <c r="D225" s="15"/>
      <c r="E225" s="16"/>
      <c r="F225" s="16"/>
      <c r="G225" s="16"/>
      <c r="H225" s="16"/>
      <c r="I225" s="16"/>
      <c r="J225" s="16"/>
      <c r="K225" s="16"/>
      <c r="L225" s="16"/>
      <c r="M225" s="15"/>
      <c r="Q225" s="1" t="s">
        <v>403</v>
      </c>
    </row>
    <row r="226" spans="1:48" ht="30" customHeight="1" x14ac:dyDescent="0.15">
      <c r="A226" s="15"/>
      <c r="B226" s="15"/>
      <c r="C226" s="15"/>
      <c r="D226" s="15"/>
      <c r="E226" s="16"/>
      <c r="F226" s="16"/>
      <c r="G226" s="16"/>
      <c r="H226" s="16"/>
      <c r="I226" s="16"/>
      <c r="J226" s="16"/>
      <c r="K226" s="16"/>
      <c r="L226" s="16"/>
      <c r="M226" s="15"/>
      <c r="Q226" s="1" t="s">
        <v>403</v>
      </c>
    </row>
    <row r="227" spans="1:48" ht="30" customHeight="1" x14ac:dyDescent="0.15">
      <c r="A227" s="15"/>
      <c r="B227" s="15"/>
      <c r="C227" s="15"/>
      <c r="D227" s="15"/>
      <c r="E227" s="16"/>
      <c r="F227" s="16"/>
      <c r="G227" s="16"/>
      <c r="H227" s="16"/>
      <c r="I227" s="16"/>
      <c r="J227" s="16"/>
      <c r="K227" s="16"/>
      <c r="L227" s="16"/>
      <c r="M227" s="15"/>
      <c r="Q227" s="1" t="s">
        <v>403</v>
      </c>
    </row>
    <row r="228" spans="1:48" ht="30" customHeight="1" x14ac:dyDescent="0.15">
      <c r="A228" s="15"/>
      <c r="B228" s="15"/>
      <c r="C228" s="15"/>
      <c r="D228" s="15"/>
      <c r="E228" s="16"/>
      <c r="F228" s="16"/>
      <c r="G228" s="16"/>
      <c r="H228" s="16"/>
      <c r="I228" s="16"/>
      <c r="J228" s="16"/>
      <c r="K228" s="16"/>
      <c r="L228" s="16"/>
      <c r="M228" s="15"/>
      <c r="Q228" s="1" t="s">
        <v>403</v>
      </c>
    </row>
    <row r="229" spans="1:48" ht="30" customHeight="1" x14ac:dyDescent="0.15">
      <c r="A229" s="15"/>
      <c r="B229" s="15"/>
      <c r="C229" s="15"/>
      <c r="D229" s="15"/>
      <c r="E229" s="16"/>
      <c r="F229" s="16"/>
      <c r="G229" s="16"/>
      <c r="H229" s="16"/>
      <c r="I229" s="16"/>
      <c r="J229" s="16"/>
      <c r="K229" s="16"/>
      <c r="L229" s="16"/>
      <c r="M229" s="15"/>
      <c r="Q229" s="1" t="s">
        <v>403</v>
      </c>
    </row>
    <row r="230" spans="1:48" ht="30" customHeight="1" x14ac:dyDescent="0.15">
      <c r="A230" s="15"/>
      <c r="B230" s="15"/>
      <c r="C230" s="15"/>
      <c r="D230" s="15"/>
      <c r="E230" s="16"/>
      <c r="F230" s="16"/>
      <c r="G230" s="16"/>
      <c r="H230" s="16"/>
      <c r="I230" s="16"/>
      <c r="J230" s="16"/>
      <c r="K230" s="16"/>
      <c r="L230" s="16"/>
      <c r="M230" s="15"/>
      <c r="Q230" s="1" t="s">
        <v>403</v>
      </c>
    </row>
    <row r="231" spans="1:48" ht="30" customHeight="1" x14ac:dyDescent="0.15">
      <c r="A231" s="15"/>
      <c r="B231" s="15"/>
      <c r="C231" s="15"/>
      <c r="D231" s="15"/>
      <c r="E231" s="16"/>
      <c r="F231" s="16"/>
      <c r="G231" s="16"/>
      <c r="H231" s="16"/>
      <c r="I231" s="16"/>
      <c r="J231" s="16"/>
      <c r="K231" s="16"/>
      <c r="L231" s="16"/>
      <c r="M231" s="15"/>
      <c r="Q231" s="1" t="s">
        <v>403</v>
      </c>
    </row>
    <row r="232" spans="1:48" ht="30" customHeight="1" x14ac:dyDescent="0.15">
      <c r="A232" s="15"/>
      <c r="B232" s="15"/>
      <c r="C232" s="15"/>
      <c r="D232" s="15"/>
      <c r="E232" s="16"/>
      <c r="F232" s="16"/>
      <c r="G232" s="16"/>
      <c r="H232" s="16"/>
      <c r="I232" s="16"/>
      <c r="J232" s="16"/>
      <c r="K232" s="16"/>
      <c r="L232" s="16"/>
      <c r="M232" s="15"/>
      <c r="Q232" s="1" t="s">
        <v>403</v>
      </c>
    </row>
    <row r="233" spans="1:48" ht="30" customHeight="1" x14ac:dyDescent="0.15">
      <c r="A233" s="15"/>
      <c r="B233" s="15"/>
      <c r="C233" s="15"/>
      <c r="D233" s="15"/>
      <c r="E233" s="16"/>
      <c r="F233" s="16"/>
      <c r="G233" s="16"/>
      <c r="H233" s="16"/>
      <c r="I233" s="16"/>
      <c r="J233" s="16"/>
      <c r="K233" s="16"/>
      <c r="L233" s="16"/>
      <c r="M233" s="15"/>
      <c r="Q233" s="1" t="s">
        <v>403</v>
      </c>
    </row>
    <row r="234" spans="1:48" ht="30" customHeight="1" x14ac:dyDescent="0.15">
      <c r="A234" s="15"/>
      <c r="B234" s="15"/>
      <c r="C234" s="15"/>
      <c r="D234" s="15"/>
      <c r="E234" s="16"/>
      <c r="F234" s="16"/>
      <c r="G234" s="16"/>
      <c r="H234" s="16"/>
      <c r="I234" s="16"/>
      <c r="J234" s="16"/>
      <c r="K234" s="16"/>
      <c r="L234" s="16"/>
      <c r="M234" s="15"/>
      <c r="Q234" s="1" t="s">
        <v>403</v>
      </c>
    </row>
    <row r="235" spans="1:48" ht="30" customHeight="1" x14ac:dyDescent="0.15">
      <c r="A235" s="15"/>
      <c r="B235" s="15"/>
      <c r="C235" s="15"/>
      <c r="D235" s="15"/>
      <c r="E235" s="16"/>
      <c r="F235" s="16"/>
      <c r="G235" s="16"/>
      <c r="H235" s="16"/>
      <c r="I235" s="16"/>
      <c r="J235" s="16"/>
      <c r="K235" s="16"/>
      <c r="L235" s="16"/>
      <c r="M235" s="15"/>
      <c r="Q235" s="1" t="s">
        <v>403</v>
      </c>
    </row>
    <row r="236" spans="1:48" ht="30" customHeight="1" x14ac:dyDescent="0.15">
      <c r="A236" s="15"/>
      <c r="B236" s="15"/>
      <c r="C236" s="15"/>
      <c r="D236" s="15"/>
      <c r="E236" s="16"/>
      <c r="F236" s="16"/>
      <c r="G236" s="16"/>
      <c r="H236" s="16"/>
      <c r="I236" s="16"/>
      <c r="J236" s="16"/>
      <c r="K236" s="16"/>
      <c r="L236" s="16"/>
      <c r="M236" s="15"/>
      <c r="Q236" s="1" t="s">
        <v>403</v>
      </c>
    </row>
    <row r="237" spans="1:48" ht="30" customHeight="1" x14ac:dyDescent="0.15">
      <c r="A237" s="17" t="s">
        <v>89</v>
      </c>
      <c r="B237" s="15"/>
      <c r="C237" s="15"/>
      <c r="D237" s="15"/>
      <c r="E237" s="16"/>
      <c r="F237" s="16">
        <f>SUMIF(Q213:Q236,"010108",F213:F236)</f>
        <v>32308634</v>
      </c>
      <c r="G237" s="16"/>
      <c r="H237" s="16">
        <f>SUMIF(Q213:Q236,"010108",H213:H236)</f>
        <v>2030296</v>
      </c>
      <c r="I237" s="16"/>
      <c r="J237" s="16">
        <f>SUMIF(Q213:Q236,"010108",J213:J236)</f>
        <v>18234</v>
      </c>
      <c r="K237" s="16"/>
      <c r="L237" s="16">
        <f>SUMIF(Q213:Q236,"010108",L213:L236)</f>
        <v>34357164</v>
      </c>
      <c r="M237" s="15"/>
      <c r="N237" t="s">
        <v>90</v>
      </c>
    </row>
    <row r="238" spans="1:48" ht="30" customHeight="1" x14ac:dyDescent="0.15">
      <c r="A238" s="17" t="s">
        <v>424</v>
      </c>
      <c r="B238" s="17" t="s">
        <v>52</v>
      </c>
      <c r="C238" s="15"/>
      <c r="D238" s="15"/>
      <c r="E238" s="16"/>
      <c r="F238" s="16"/>
      <c r="G238" s="16"/>
      <c r="H238" s="16"/>
      <c r="I238" s="16"/>
      <c r="J238" s="16"/>
      <c r="K238" s="16"/>
      <c r="L238" s="16"/>
      <c r="M238" s="15"/>
      <c r="N238" s="3"/>
      <c r="O238" s="3"/>
      <c r="P238" s="3"/>
      <c r="Q238" s="2" t="s">
        <v>425</v>
      </c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</row>
    <row r="239" spans="1:48" ht="30" customHeight="1" x14ac:dyDescent="0.15">
      <c r="A239" s="17" t="s">
        <v>426</v>
      </c>
      <c r="B239" s="17" t="s">
        <v>427</v>
      </c>
      <c r="C239" s="17" t="s">
        <v>118</v>
      </c>
      <c r="D239" s="15">
        <v>34.985999999999997</v>
      </c>
      <c r="E239" s="16">
        <v>0</v>
      </c>
      <c r="F239" s="16">
        <f>TRUNC(E239*D239, 0)</f>
        <v>0</v>
      </c>
      <c r="G239" s="16">
        <v>0</v>
      </c>
      <c r="H239" s="16">
        <f>TRUNC(G239*D239, 0)</f>
        <v>0</v>
      </c>
      <c r="I239" s="16">
        <v>19095</v>
      </c>
      <c r="J239" s="16">
        <f>TRUNC(I239*D239, 0)</f>
        <v>668057</v>
      </c>
      <c r="K239" s="16">
        <f t="shared" ref="K239:L241" si="19">TRUNC(E239+G239+I239, 0)</f>
        <v>19095</v>
      </c>
      <c r="L239" s="16">
        <f t="shared" si="19"/>
        <v>668057</v>
      </c>
      <c r="M239" s="17" t="s">
        <v>428</v>
      </c>
      <c r="N239" s="2" t="s">
        <v>429</v>
      </c>
      <c r="O239" s="2" t="s">
        <v>52</v>
      </c>
      <c r="P239" s="2" t="s">
        <v>52</v>
      </c>
      <c r="Q239" s="2" t="s">
        <v>425</v>
      </c>
      <c r="R239" s="2" t="s">
        <v>64</v>
      </c>
      <c r="S239" s="2" t="s">
        <v>63</v>
      </c>
      <c r="T239" s="2" t="s">
        <v>64</v>
      </c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2" t="s">
        <v>52</v>
      </c>
      <c r="AS239" s="2" t="s">
        <v>52</v>
      </c>
      <c r="AT239" s="3"/>
      <c r="AU239" s="2" t="s">
        <v>430</v>
      </c>
      <c r="AV239" s="3">
        <v>76</v>
      </c>
    </row>
    <row r="240" spans="1:48" ht="30" customHeight="1" x14ac:dyDescent="0.15">
      <c r="A240" s="17" t="s">
        <v>426</v>
      </c>
      <c r="B240" s="17" t="s">
        <v>431</v>
      </c>
      <c r="C240" s="17" t="s">
        <v>118</v>
      </c>
      <c r="D240" s="15">
        <v>28.11</v>
      </c>
      <c r="E240" s="16">
        <v>0</v>
      </c>
      <c r="F240" s="16">
        <f>TRUNC(E240*D240, 0)</f>
        <v>0</v>
      </c>
      <c r="G240" s="16">
        <v>0</v>
      </c>
      <c r="H240" s="16">
        <f>TRUNC(G240*D240, 0)</f>
        <v>0</v>
      </c>
      <c r="I240" s="16">
        <v>15814</v>
      </c>
      <c r="J240" s="16">
        <f>TRUNC(I240*D240, 0)</f>
        <v>444531</v>
      </c>
      <c r="K240" s="16">
        <f t="shared" si="19"/>
        <v>15814</v>
      </c>
      <c r="L240" s="16">
        <f t="shared" si="19"/>
        <v>444531</v>
      </c>
      <c r="M240" s="17" t="s">
        <v>432</v>
      </c>
      <c r="N240" s="2" t="s">
        <v>433</v>
      </c>
      <c r="O240" s="2" t="s">
        <v>52</v>
      </c>
      <c r="P240" s="2" t="s">
        <v>52</v>
      </c>
      <c r="Q240" s="2" t="s">
        <v>425</v>
      </c>
      <c r="R240" s="2" t="s">
        <v>64</v>
      </c>
      <c r="S240" s="2" t="s">
        <v>63</v>
      </c>
      <c r="T240" s="2" t="s">
        <v>64</v>
      </c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2" t="s">
        <v>52</v>
      </c>
      <c r="AS240" s="2" t="s">
        <v>52</v>
      </c>
      <c r="AT240" s="3"/>
      <c r="AU240" s="2" t="s">
        <v>434</v>
      </c>
      <c r="AV240" s="3">
        <v>140</v>
      </c>
    </row>
    <row r="241" spans="1:48" ht="30" customHeight="1" x14ac:dyDescent="0.15">
      <c r="A241" s="17" t="s">
        <v>435</v>
      </c>
      <c r="B241" s="17" t="s">
        <v>436</v>
      </c>
      <c r="C241" s="17" t="s">
        <v>437</v>
      </c>
      <c r="D241" s="15">
        <v>1</v>
      </c>
      <c r="E241" s="16">
        <f>TRUNC(단가대비표!O93,0)</f>
        <v>32000000</v>
      </c>
      <c r="F241" s="16">
        <f>TRUNC(E241*D241, 0)</f>
        <v>32000000</v>
      </c>
      <c r="G241" s="16">
        <f>TRUNC(단가대비표!P93,0)</f>
        <v>0</v>
      </c>
      <c r="H241" s="16">
        <f>TRUNC(G241*D241, 0)</f>
        <v>0</v>
      </c>
      <c r="I241" s="16">
        <f>TRUNC(단가대비표!V93,0)</f>
        <v>0</v>
      </c>
      <c r="J241" s="16">
        <f>TRUNC(I241*D241, 0)</f>
        <v>0</v>
      </c>
      <c r="K241" s="16">
        <f t="shared" si="19"/>
        <v>32000000</v>
      </c>
      <c r="L241" s="16">
        <f t="shared" si="19"/>
        <v>32000000</v>
      </c>
      <c r="M241" s="17" t="s">
        <v>52</v>
      </c>
      <c r="N241" s="2" t="s">
        <v>438</v>
      </c>
      <c r="O241" s="2" t="s">
        <v>52</v>
      </c>
      <c r="P241" s="2" t="s">
        <v>52</v>
      </c>
      <c r="Q241" s="2" t="s">
        <v>425</v>
      </c>
      <c r="R241" s="2" t="s">
        <v>64</v>
      </c>
      <c r="S241" s="2" t="s">
        <v>64</v>
      </c>
      <c r="T241" s="2" t="s">
        <v>63</v>
      </c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2" t="s">
        <v>52</v>
      </c>
      <c r="AS241" s="2" t="s">
        <v>52</v>
      </c>
      <c r="AT241" s="3"/>
      <c r="AU241" s="2" t="s">
        <v>439</v>
      </c>
      <c r="AV241" s="3">
        <v>105</v>
      </c>
    </row>
    <row r="242" spans="1:48" ht="30" customHeight="1" x14ac:dyDescent="0.15">
      <c r="A242" s="15"/>
      <c r="B242" s="15"/>
      <c r="C242" s="15"/>
      <c r="D242" s="15"/>
      <c r="E242" s="16"/>
      <c r="F242" s="16"/>
      <c r="G242" s="16"/>
      <c r="H242" s="16"/>
      <c r="I242" s="16"/>
      <c r="J242" s="16"/>
      <c r="K242" s="16"/>
      <c r="L242" s="16"/>
      <c r="M242" s="15"/>
      <c r="Q242" s="1" t="s">
        <v>425</v>
      </c>
    </row>
    <row r="243" spans="1:48" ht="30" customHeight="1" x14ac:dyDescent="0.15">
      <c r="A243" s="15"/>
      <c r="B243" s="15"/>
      <c r="C243" s="15"/>
      <c r="D243" s="15"/>
      <c r="E243" s="16"/>
      <c r="F243" s="16"/>
      <c r="G243" s="16"/>
      <c r="H243" s="16"/>
      <c r="I243" s="16"/>
      <c r="J243" s="16"/>
      <c r="K243" s="16"/>
      <c r="L243" s="16"/>
      <c r="M243" s="15"/>
      <c r="Q243" s="1" t="s">
        <v>425</v>
      </c>
    </row>
    <row r="244" spans="1:48" ht="30" customHeight="1" x14ac:dyDescent="0.15">
      <c r="A244" s="15"/>
      <c r="B244" s="15"/>
      <c r="C244" s="15"/>
      <c r="D244" s="15"/>
      <c r="E244" s="16"/>
      <c r="F244" s="16"/>
      <c r="G244" s="16"/>
      <c r="H244" s="16"/>
      <c r="I244" s="16"/>
      <c r="J244" s="16"/>
      <c r="K244" s="16"/>
      <c r="L244" s="16"/>
      <c r="M244" s="15"/>
      <c r="Q244" s="1" t="s">
        <v>425</v>
      </c>
    </row>
    <row r="245" spans="1:48" ht="30" customHeight="1" x14ac:dyDescent="0.15">
      <c r="A245" s="15"/>
      <c r="B245" s="15"/>
      <c r="C245" s="15"/>
      <c r="D245" s="15"/>
      <c r="E245" s="16"/>
      <c r="F245" s="16"/>
      <c r="G245" s="16"/>
      <c r="H245" s="16"/>
      <c r="I245" s="16"/>
      <c r="J245" s="16"/>
      <c r="K245" s="16"/>
      <c r="L245" s="16"/>
      <c r="M245" s="15"/>
      <c r="Q245" s="1" t="s">
        <v>425</v>
      </c>
    </row>
    <row r="246" spans="1:48" ht="30" customHeight="1" x14ac:dyDescent="0.15">
      <c r="A246" s="15"/>
      <c r="B246" s="15"/>
      <c r="C246" s="15"/>
      <c r="D246" s="15"/>
      <c r="E246" s="16"/>
      <c r="F246" s="16"/>
      <c r="G246" s="16"/>
      <c r="H246" s="16"/>
      <c r="I246" s="16"/>
      <c r="J246" s="16"/>
      <c r="K246" s="16"/>
      <c r="L246" s="16"/>
      <c r="M246" s="15"/>
      <c r="Q246" s="1" t="s">
        <v>425</v>
      </c>
    </row>
    <row r="247" spans="1:48" ht="30" customHeight="1" x14ac:dyDescent="0.15">
      <c r="A247" s="15"/>
      <c r="B247" s="15"/>
      <c r="C247" s="15"/>
      <c r="D247" s="15"/>
      <c r="E247" s="16"/>
      <c r="F247" s="16"/>
      <c r="G247" s="16"/>
      <c r="H247" s="16"/>
      <c r="I247" s="16"/>
      <c r="J247" s="16"/>
      <c r="K247" s="16"/>
      <c r="L247" s="16"/>
      <c r="M247" s="15"/>
      <c r="Q247" s="1" t="s">
        <v>425</v>
      </c>
    </row>
    <row r="248" spans="1:48" ht="30" customHeight="1" x14ac:dyDescent="0.15">
      <c r="A248" s="15"/>
      <c r="B248" s="15"/>
      <c r="C248" s="15"/>
      <c r="D248" s="15"/>
      <c r="E248" s="16"/>
      <c r="F248" s="16"/>
      <c r="G248" s="16"/>
      <c r="H248" s="16"/>
      <c r="I248" s="16"/>
      <c r="J248" s="16"/>
      <c r="K248" s="16"/>
      <c r="L248" s="16"/>
      <c r="M248" s="15"/>
      <c r="Q248" s="1" t="s">
        <v>425</v>
      </c>
    </row>
    <row r="249" spans="1:48" ht="30" customHeight="1" x14ac:dyDescent="0.15">
      <c r="A249" s="15"/>
      <c r="B249" s="15"/>
      <c r="C249" s="15"/>
      <c r="D249" s="15"/>
      <c r="E249" s="16"/>
      <c r="F249" s="16"/>
      <c r="G249" s="16"/>
      <c r="H249" s="16"/>
      <c r="I249" s="16"/>
      <c r="J249" s="16"/>
      <c r="K249" s="16"/>
      <c r="L249" s="16"/>
      <c r="M249" s="15"/>
      <c r="Q249" s="1" t="s">
        <v>425</v>
      </c>
    </row>
    <row r="250" spans="1:48" ht="30" customHeight="1" x14ac:dyDescent="0.15">
      <c r="A250" s="15"/>
      <c r="B250" s="15"/>
      <c r="C250" s="15"/>
      <c r="D250" s="15"/>
      <c r="E250" s="16"/>
      <c r="F250" s="16"/>
      <c r="G250" s="16"/>
      <c r="H250" s="16"/>
      <c r="I250" s="16"/>
      <c r="J250" s="16"/>
      <c r="K250" s="16"/>
      <c r="L250" s="16"/>
      <c r="M250" s="15"/>
      <c r="Q250" s="1" t="s">
        <v>425</v>
      </c>
    </row>
    <row r="251" spans="1:48" ht="30" customHeight="1" x14ac:dyDescent="0.15">
      <c r="A251" s="15"/>
      <c r="B251" s="15"/>
      <c r="C251" s="15"/>
      <c r="D251" s="15"/>
      <c r="E251" s="16"/>
      <c r="F251" s="16"/>
      <c r="G251" s="16"/>
      <c r="H251" s="16"/>
      <c r="I251" s="16"/>
      <c r="J251" s="16"/>
      <c r="K251" s="16"/>
      <c r="L251" s="16"/>
      <c r="M251" s="15"/>
      <c r="Q251" s="1" t="s">
        <v>425</v>
      </c>
    </row>
    <row r="252" spans="1:48" ht="30" customHeight="1" x14ac:dyDescent="0.15">
      <c r="A252" s="15"/>
      <c r="B252" s="15"/>
      <c r="C252" s="15"/>
      <c r="D252" s="15"/>
      <c r="E252" s="16"/>
      <c r="F252" s="16"/>
      <c r="G252" s="16"/>
      <c r="H252" s="16"/>
      <c r="I252" s="16"/>
      <c r="J252" s="16"/>
      <c r="K252" s="16"/>
      <c r="L252" s="16"/>
      <c r="M252" s="15"/>
      <c r="Q252" s="1" t="s">
        <v>425</v>
      </c>
    </row>
    <row r="253" spans="1:48" ht="30" customHeight="1" x14ac:dyDescent="0.15">
      <c r="A253" s="15"/>
      <c r="B253" s="15"/>
      <c r="C253" s="15"/>
      <c r="D253" s="15"/>
      <c r="E253" s="16"/>
      <c r="F253" s="16"/>
      <c r="G253" s="16"/>
      <c r="H253" s="16"/>
      <c r="I253" s="16"/>
      <c r="J253" s="16"/>
      <c r="K253" s="16"/>
      <c r="L253" s="16"/>
      <c r="M253" s="15"/>
      <c r="Q253" s="1" t="s">
        <v>425</v>
      </c>
    </row>
    <row r="254" spans="1:48" ht="30" customHeight="1" x14ac:dyDescent="0.15">
      <c r="A254" s="15"/>
      <c r="B254" s="15"/>
      <c r="C254" s="15"/>
      <c r="D254" s="15"/>
      <c r="E254" s="16"/>
      <c r="F254" s="16"/>
      <c r="G254" s="16"/>
      <c r="H254" s="16"/>
      <c r="I254" s="16"/>
      <c r="J254" s="16"/>
      <c r="K254" s="16"/>
      <c r="L254" s="16"/>
      <c r="M254" s="15"/>
      <c r="Q254" s="1" t="s">
        <v>425</v>
      </c>
    </row>
    <row r="255" spans="1:48" ht="30" customHeight="1" x14ac:dyDescent="0.15">
      <c r="A255" s="15"/>
      <c r="B255" s="15"/>
      <c r="C255" s="15"/>
      <c r="D255" s="15"/>
      <c r="E255" s="16"/>
      <c r="F255" s="16"/>
      <c r="G255" s="16"/>
      <c r="H255" s="16"/>
      <c r="I255" s="16"/>
      <c r="J255" s="16"/>
      <c r="K255" s="16"/>
      <c r="L255" s="16"/>
      <c r="M255" s="15"/>
      <c r="Q255" s="1" t="s">
        <v>425</v>
      </c>
    </row>
    <row r="256" spans="1:48" ht="30" customHeight="1" x14ac:dyDescent="0.15">
      <c r="A256" s="15"/>
      <c r="B256" s="15"/>
      <c r="C256" s="15"/>
      <c r="D256" s="15"/>
      <c r="E256" s="16"/>
      <c r="F256" s="16"/>
      <c r="G256" s="16"/>
      <c r="H256" s="16"/>
      <c r="I256" s="16"/>
      <c r="J256" s="16"/>
      <c r="K256" s="16"/>
      <c r="L256" s="16"/>
      <c r="M256" s="15"/>
      <c r="Q256" s="1" t="s">
        <v>425</v>
      </c>
    </row>
    <row r="257" spans="1:48" ht="30" customHeight="1" x14ac:dyDescent="0.15">
      <c r="A257" s="15"/>
      <c r="B257" s="15"/>
      <c r="C257" s="15"/>
      <c r="D257" s="15"/>
      <c r="E257" s="16"/>
      <c r="F257" s="16"/>
      <c r="G257" s="16"/>
      <c r="H257" s="16"/>
      <c r="I257" s="16"/>
      <c r="J257" s="16"/>
      <c r="K257" s="16"/>
      <c r="L257" s="16"/>
      <c r="M257" s="15"/>
      <c r="Q257" s="1" t="s">
        <v>425</v>
      </c>
    </row>
    <row r="258" spans="1:48" ht="30" customHeight="1" x14ac:dyDescent="0.15">
      <c r="A258" s="15"/>
      <c r="B258" s="15"/>
      <c r="C258" s="15"/>
      <c r="D258" s="15"/>
      <c r="E258" s="16"/>
      <c r="F258" s="16"/>
      <c r="G258" s="16"/>
      <c r="H258" s="16"/>
      <c r="I258" s="16"/>
      <c r="J258" s="16"/>
      <c r="K258" s="16"/>
      <c r="L258" s="16"/>
      <c r="M258" s="15"/>
      <c r="Q258" s="1" t="s">
        <v>425</v>
      </c>
    </row>
    <row r="259" spans="1:48" ht="30" customHeight="1" x14ac:dyDescent="0.15">
      <c r="A259" s="15"/>
      <c r="B259" s="15"/>
      <c r="C259" s="15"/>
      <c r="D259" s="15"/>
      <c r="E259" s="16"/>
      <c r="F259" s="16"/>
      <c r="G259" s="16"/>
      <c r="H259" s="16"/>
      <c r="I259" s="16"/>
      <c r="J259" s="16"/>
      <c r="K259" s="16"/>
      <c r="L259" s="16"/>
      <c r="M259" s="15"/>
      <c r="Q259" s="1" t="s">
        <v>425</v>
      </c>
    </row>
    <row r="260" spans="1:48" ht="30" customHeight="1" x14ac:dyDescent="0.15">
      <c r="A260" s="15"/>
      <c r="B260" s="15"/>
      <c r="C260" s="15"/>
      <c r="D260" s="15"/>
      <c r="E260" s="16"/>
      <c r="F260" s="16"/>
      <c r="G260" s="16"/>
      <c r="H260" s="16"/>
      <c r="I260" s="16"/>
      <c r="J260" s="16"/>
      <c r="K260" s="16"/>
      <c r="L260" s="16"/>
      <c r="M260" s="15"/>
      <c r="Q260" s="1" t="s">
        <v>425</v>
      </c>
    </row>
    <row r="261" spans="1:48" ht="30" customHeight="1" x14ac:dyDescent="0.15">
      <c r="A261" s="15"/>
      <c r="B261" s="15"/>
      <c r="C261" s="15"/>
      <c r="D261" s="15"/>
      <c r="E261" s="16"/>
      <c r="F261" s="16"/>
      <c r="G261" s="16"/>
      <c r="H261" s="16"/>
      <c r="I261" s="16"/>
      <c r="J261" s="16"/>
      <c r="K261" s="16"/>
      <c r="L261" s="16"/>
      <c r="M261" s="15"/>
      <c r="Q261" s="1" t="s">
        <v>425</v>
      </c>
    </row>
    <row r="262" spans="1:48" ht="30" customHeight="1" x14ac:dyDescent="0.15">
      <c r="A262" s="15"/>
      <c r="B262" s="15"/>
      <c r="C262" s="15"/>
      <c r="D262" s="15"/>
      <c r="E262" s="16"/>
      <c r="F262" s="16"/>
      <c r="G262" s="16"/>
      <c r="H262" s="16"/>
      <c r="I262" s="16"/>
      <c r="J262" s="16"/>
      <c r="K262" s="16"/>
      <c r="L262" s="16"/>
      <c r="M262" s="15"/>
      <c r="Q262" s="1" t="s">
        <v>425</v>
      </c>
    </row>
    <row r="263" spans="1:48" ht="30" customHeight="1" x14ac:dyDescent="0.15">
      <c r="A263" s="17" t="s">
        <v>89</v>
      </c>
      <c r="B263" s="15"/>
      <c r="C263" s="15"/>
      <c r="D263" s="15"/>
      <c r="E263" s="16"/>
      <c r="F263" s="16">
        <f>SUMIF(Q239:Q262,"010109",F239:F262)</f>
        <v>32000000</v>
      </c>
      <c r="G263" s="16"/>
      <c r="H263" s="16">
        <f>SUMIF(Q239:Q262,"010109",H239:H262)</f>
        <v>0</v>
      </c>
      <c r="I263" s="16"/>
      <c r="J263" s="16">
        <f>SUMIF(Q239:Q262,"010109",J239:J262)</f>
        <v>1112588</v>
      </c>
      <c r="K263" s="16"/>
      <c r="L263" s="16">
        <f>SUMIF(Q239:Q262,"010109",L239:L262)</f>
        <v>33112588</v>
      </c>
      <c r="M263" s="15"/>
      <c r="N263" t="s">
        <v>90</v>
      </c>
    </row>
    <row r="264" spans="1:48" ht="30" customHeight="1" x14ac:dyDescent="0.15">
      <c r="A264" s="17" t="s">
        <v>440</v>
      </c>
      <c r="B264" s="17" t="s">
        <v>52</v>
      </c>
      <c r="C264" s="15"/>
      <c r="D264" s="15"/>
      <c r="E264" s="16"/>
      <c r="F264" s="16"/>
      <c r="G264" s="16"/>
      <c r="H264" s="16"/>
      <c r="I264" s="16"/>
      <c r="J264" s="16"/>
      <c r="K264" s="16"/>
      <c r="L264" s="16"/>
      <c r="M264" s="15"/>
      <c r="N264" s="3"/>
      <c r="O264" s="3"/>
      <c r="P264" s="3"/>
      <c r="Q264" s="2" t="s">
        <v>441</v>
      </c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</row>
    <row r="265" spans="1:48" ht="30" customHeight="1" x14ac:dyDescent="0.15">
      <c r="A265" s="17" t="s">
        <v>442</v>
      </c>
      <c r="B265" s="17" t="s">
        <v>443</v>
      </c>
      <c r="C265" s="17" t="s">
        <v>95</v>
      </c>
      <c r="D265" s="15">
        <v>20.23</v>
      </c>
      <c r="E265" s="16">
        <f>TRUNC(단가대비표!O48,0)</f>
        <v>33000</v>
      </c>
      <c r="F265" s="16">
        <f>TRUNC(E265*D265, 0)</f>
        <v>667590</v>
      </c>
      <c r="G265" s="16">
        <f>TRUNC(단가대비표!P48,0)</f>
        <v>0</v>
      </c>
      <c r="H265" s="16">
        <f>TRUNC(G265*D265, 0)</f>
        <v>0</v>
      </c>
      <c r="I265" s="16">
        <f>TRUNC(단가대비표!V48,0)</f>
        <v>0</v>
      </c>
      <c r="J265" s="16">
        <f>TRUNC(I265*D265, 0)</f>
        <v>0</v>
      </c>
      <c r="K265" s="16">
        <f>TRUNC(E265+G265+I265, 0)</f>
        <v>33000</v>
      </c>
      <c r="L265" s="16">
        <f>TRUNC(F265+H265+J265, 0)</f>
        <v>667590</v>
      </c>
      <c r="M265" s="17" t="s">
        <v>52</v>
      </c>
      <c r="N265" s="2" t="s">
        <v>444</v>
      </c>
      <c r="O265" s="2" t="s">
        <v>52</v>
      </c>
      <c r="P265" s="2" t="s">
        <v>52</v>
      </c>
      <c r="Q265" s="2" t="s">
        <v>441</v>
      </c>
      <c r="R265" s="2" t="s">
        <v>64</v>
      </c>
      <c r="S265" s="2" t="s">
        <v>64</v>
      </c>
      <c r="T265" s="2" t="s">
        <v>63</v>
      </c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2" t="s">
        <v>52</v>
      </c>
      <c r="AS265" s="2" t="s">
        <v>52</v>
      </c>
      <c r="AT265" s="3"/>
      <c r="AU265" s="2" t="s">
        <v>445</v>
      </c>
      <c r="AV265" s="3">
        <v>79</v>
      </c>
    </row>
    <row r="266" spans="1:48" ht="30" customHeight="1" x14ac:dyDescent="0.15">
      <c r="A266" s="15"/>
      <c r="B266" s="15"/>
      <c r="C266" s="15"/>
      <c r="D266" s="15"/>
      <c r="E266" s="16"/>
      <c r="F266" s="16"/>
      <c r="G266" s="16"/>
      <c r="H266" s="16"/>
      <c r="I266" s="16"/>
      <c r="J266" s="16"/>
      <c r="K266" s="16"/>
      <c r="L266" s="16"/>
      <c r="M266" s="15"/>
      <c r="Q266" s="1" t="s">
        <v>441</v>
      </c>
    </row>
    <row r="267" spans="1:48" ht="30" customHeight="1" x14ac:dyDescent="0.15">
      <c r="A267" s="15"/>
      <c r="B267" s="15"/>
      <c r="C267" s="15"/>
      <c r="D267" s="15"/>
      <c r="E267" s="16"/>
      <c r="F267" s="16"/>
      <c r="G267" s="16"/>
      <c r="H267" s="16"/>
      <c r="I267" s="16"/>
      <c r="J267" s="16"/>
      <c r="K267" s="16"/>
      <c r="L267" s="16"/>
      <c r="M267" s="15"/>
      <c r="Q267" s="1" t="s">
        <v>441</v>
      </c>
    </row>
    <row r="268" spans="1:48" ht="30" customHeight="1" x14ac:dyDescent="0.15">
      <c r="A268" s="15"/>
      <c r="B268" s="15"/>
      <c r="C268" s="15"/>
      <c r="D268" s="15"/>
      <c r="E268" s="16"/>
      <c r="F268" s="16"/>
      <c r="G268" s="16"/>
      <c r="H268" s="16"/>
      <c r="I268" s="16"/>
      <c r="J268" s="16"/>
      <c r="K268" s="16"/>
      <c r="L268" s="16"/>
      <c r="M268" s="15"/>
      <c r="Q268" s="1" t="s">
        <v>441</v>
      </c>
    </row>
    <row r="269" spans="1:48" ht="30" customHeight="1" x14ac:dyDescent="0.15">
      <c r="A269" s="15"/>
      <c r="B269" s="15"/>
      <c r="C269" s="15"/>
      <c r="D269" s="15"/>
      <c r="E269" s="16"/>
      <c r="F269" s="16"/>
      <c r="G269" s="16"/>
      <c r="H269" s="16"/>
      <c r="I269" s="16"/>
      <c r="J269" s="16"/>
      <c r="K269" s="16"/>
      <c r="L269" s="16"/>
      <c r="M269" s="15"/>
      <c r="Q269" s="1" t="s">
        <v>441</v>
      </c>
    </row>
    <row r="270" spans="1:48" ht="30" customHeight="1" x14ac:dyDescent="0.15">
      <c r="A270" s="15"/>
      <c r="B270" s="15"/>
      <c r="C270" s="15"/>
      <c r="D270" s="15"/>
      <c r="E270" s="16"/>
      <c r="F270" s="16"/>
      <c r="G270" s="16"/>
      <c r="H270" s="16"/>
      <c r="I270" s="16"/>
      <c r="J270" s="16"/>
      <c r="K270" s="16"/>
      <c r="L270" s="16"/>
      <c r="M270" s="15"/>
      <c r="Q270" s="1" t="s">
        <v>441</v>
      </c>
    </row>
    <row r="271" spans="1:48" ht="30" customHeight="1" x14ac:dyDescent="0.15">
      <c r="A271" s="15"/>
      <c r="B271" s="15"/>
      <c r="C271" s="15"/>
      <c r="D271" s="15"/>
      <c r="E271" s="16"/>
      <c r="F271" s="16"/>
      <c r="G271" s="16"/>
      <c r="H271" s="16"/>
      <c r="I271" s="16"/>
      <c r="J271" s="16"/>
      <c r="K271" s="16"/>
      <c r="L271" s="16"/>
      <c r="M271" s="15"/>
      <c r="Q271" s="1" t="s">
        <v>441</v>
      </c>
    </row>
    <row r="272" spans="1:48" ht="30" customHeight="1" x14ac:dyDescent="0.15">
      <c r="A272" s="15"/>
      <c r="B272" s="15"/>
      <c r="C272" s="15"/>
      <c r="D272" s="15"/>
      <c r="E272" s="16"/>
      <c r="F272" s="16"/>
      <c r="G272" s="16"/>
      <c r="H272" s="16"/>
      <c r="I272" s="16"/>
      <c r="J272" s="16"/>
      <c r="K272" s="16"/>
      <c r="L272" s="16"/>
      <c r="M272" s="15"/>
      <c r="Q272" s="1" t="s">
        <v>441</v>
      </c>
    </row>
    <row r="273" spans="1:17" ht="30" customHeight="1" x14ac:dyDescent="0.15">
      <c r="A273" s="15"/>
      <c r="B273" s="15"/>
      <c r="C273" s="15"/>
      <c r="D273" s="15"/>
      <c r="E273" s="16"/>
      <c r="F273" s="16"/>
      <c r="G273" s="16"/>
      <c r="H273" s="16"/>
      <c r="I273" s="16"/>
      <c r="J273" s="16"/>
      <c r="K273" s="16"/>
      <c r="L273" s="16"/>
      <c r="M273" s="15"/>
      <c r="Q273" s="1" t="s">
        <v>441</v>
      </c>
    </row>
    <row r="274" spans="1:17" ht="30" customHeight="1" x14ac:dyDescent="0.15">
      <c r="A274" s="15"/>
      <c r="B274" s="15"/>
      <c r="C274" s="15"/>
      <c r="D274" s="15"/>
      <c r="E274" s="16"/>
      <c r="F274" s="16"/>
      <c r="G274" s="16"/>
      <c r="H274" s="16"/>
      <c r="I274" s="16"/>
      <c r="J274" s="16"/>
      <c r="K274" s="16"/>
      <c r="L274" s="16"/>
      <c r="M274" s="15"/>
      <c r="Q274" s="1" t="s">
        <v>441</v>
      </c>
    </row>
    <row r="275" spans="1:17" ht="30" customHeight="1" x14ac:dyDescent="0.15">
      <c r="A275" s="15"/>
      <c r="B275" s="15"/>
      <c r="C275" s="15"/>
      <c r="D275" s="15"/>
      <c r="E275" s="16"/>
      <c r="F275" s="16"/>
      <c r="G275" s="16"/>
      <c r="H275" s="16"/>
      <c r="I275" s="16"/>
      <c r="J275" s="16"/>
      <c r="K275" s="16"/>
      <c r="L275" s="16"/>
      <c r="M275" s="15"/>
      <c r="Q275" s="1" t="s">
        <v>441</v>
      </c>
    </row>
    <row r="276" spans="1:17" ht="30" customHeight="1" x14ac:dyDescent="0.15">
      <c r="A276" s="15"/>
      <c r="B276" s="15"/>
      <c r="C276" s="15"/>
      <c r="D276" s="15"/>
      <c r="E276" s="16"/>
      <c r="F276" s="16"/>
      <c r="G276" s="16"/>
      <c r="H276" s="16"/>
      <c r="I276" s="16"/>
      <c r="J276" s="16"/>
      <c r="K276" s="16"/>
      <c r="L276" s="16"/>
      <c r="M276" s="15"/>
      <c r="Q276" s="1" t="s">
        <v>441</v>
      </c>
    </row>
    <row r="277" spans="1:17" ht="30" customHeight="1" x14ac:dyDescent="0.15">
      <c r="A277" s="15"/>
      <c r="B277" s="15"/>
      <c r="C277" s="15"/>
      <c r="D277" s="15"/>
      <c r="E277" s="16"/>
      <c r="F277" s="16"/>
      <c r="G277" s="16"/>
      <c r="H277" s="16"/>
      <c r="I277" s="16"/>
      <c r="J277" s="16"/>
      <c r="K277" s="16"/>
      <c r="L277" s="16"/>
      <c r="M277" s="15"/>
      <c r="Q277" s="1" t="s">
        <v>441</v>
      </c>
    </row>
    <row r="278" spans="1:17" ht="30" customHeight="1" x14ac:dyDescent="0.15">
      <c r="A278" s="15"/>
      <c r="B278" s="15"/>
      <c r="C278" s="15"/>
      <c r="D278" s="15"/>
      <c r="E278" s="16"/>
      <c r="F278" s="16"/>
      <c r="G278" s="16"/>
      <c r="H278" s="16"/>
      <c r="I278" s="16"/>
      <c r="J278" s="16"/>
      <c r="K278" s="16"/>
      <c r="L278" s="16"/>
      <c r="M278" s="15"/>
      <c r="Q278" s="1" t="s">
        <v>441</v>
      </c>
    </row>
    <row r="279" spans="1:17" ht="30" customHeight="1" x14ac:dyDescent="0.15">
      <c r="A279" s="15"/>
      <c r="B279" s="15"/>
      <c r="C279" s="15"/>
      <c r="D279" s="15"/>
      <c r="E279" s="16"/>
      <c r="F279" s="16"/>
      <c r="G279" s="16"/>
      <c r="H279" s="16"/>
      <c r="I279" s="16"/>
      <c r="J279" s="16"/>
      <c r="K279" s="16"/>
      <c r="L279" s="16"/>
      <c r="M279" s="15"/>
      <c r="Q279" s="1" t="s">
        <v>441</v>
      </c>
    </row>
    <row r="280" spans="1:17" ht="30" customHeight="1" x14ac:dyDescent="0.15">
      <c r="A280" s="15"/>
      <c r="B280" s="15"/>
      <c r="C280" s="15"/>
      <c r="D280" s="15"/>
      <c r="E280" s="16"/>
      <c r="F280" s="16"/>
      <c r="G280" s="16"/>
      <c r="H280" s="16"/>
      <c r="I280" s="16"/>
      <c r="J280" s="16"/>
      <c r="K280" s="16"/>
      <c r="L280" s="16"/>
      <c r="M280" s="15"/>
      <c r="Q280" s="1" t="s">
        <v>441</v>
      </c>
    </row>
    <row r="281" spans="1:17" ht="30" customHeight="1" x14ac:dyDescent="0.15">
      <c r="A281" s="15"/>
      <c r="B281" s="15"/>
      <c r="C281" s="15"/>
      <c r="D281" s="15"/>
      <c r="E281" s="16"/>
      <c r="F281" s="16"/>
      <c r="G281" s="16"/>
      <c r="H281" s="16"/>
      <c r="I281" s="16"/>
      <c r="J281" s="16"/>
      <c r="K281" s="16"/>
      <c r="L281" s="16"/>
      <c r="M281" s="15"/>
      <c r="Q281" s="1" t="s">
        <v>441</v>
      </c>
    </row>
    <row r="282" spans="1:17" ht="30" customHeight="1" x14ac:dyDescent="0.15">
      <c r="A282" s="15"/>
      <c r="B282" s="15"/>
      <c r="C282" s="15"/>
      <c r="D282" s="15"/>
      <c r="E282" s="16"/>
      <c r="F282" s="16"/>
      <c r="G282" s="16"/>
      <c r="H282" s="16"/>
      <c r="I282" s="16"/>
      <c r="J282" s="16"/>
      <c r="K282" s="16"/>
      <c r="L282" s="16"/>
      <c r="M282" s="15"/>
      <c r="Q282" s="1" t="s">
        <v>441</v>
      </c>
    </row>
    <row r="283" spans="1:17" ht="30" customHeight="1" x14ac:dyDescent="0.15">
      <c r="A283" s="15"/>
      <c r="B283" s="15"/>
      <c r="C283" s="15"/>
      <c r="D283" s="15"/>
      <c r="E283" s="16"/>
      <c r="F283" s="16"/>
      <c r="G283" s="16"/>
      <c r="H283" s="16"/>
      <c r="I283" s="16"/>
      <c r="J283" s="16"/>
      <c r="K283" s="16"/>
      <c r="L283" s="16"/>
      <c r="M283" s="15"/>
      <c r="Q283" s="1" t="s">
        <v>441</v>
      </c>
    </row>
    <row r="284" spans="1:17" ht="30" customHeight="1" x14ac:dyDescent="0.15">
      <c r="A284" s="15"/>
      <c r="B284" s="15"/>
      <c r="C284" s="15"/>
      <c r="D284" s="15"/>
      <c r="E284" s="16"/>
      <c r="F284" s="16"/>
      <c r="G284" s="16"/>
      <c r="H284" s="16"/>
      <c r="I284" s="16"/>
      <c r="J284" s="16"/>
      <c r="K284" s="16"/>
      <c r="L284" s="16"/>
      <c r="M284" s="15"/>
      <c r="Q284" s="1" t="s">
        <v>441</v>
      </c>
    </row>
    <row r="285" spans="1:17" ht="30" customHeight="1" x14ac:dyDescent="0.15">
      <c r="A285" s="15"/>
      <c r="B285" s="15"/>
      <c r="C285" s="15"/>
      <c r="D285" s="15"/>
      <c r="E285" s="16"/>
      <c r="F285" s="16"/>
      <c r="G285" s="16"/>
      <c r="H285" s="16"/>
      <c r="I285" s="16"/>
      <c r="J285" s="16"/>
      <c r="K285" s="16"/>
      <c r="L285" s="16"/>
      <c r="M285" s="15"/>
      <c r="Q285" s="1" t="s">
        <v>441</v>
      </c>
    </row>
    <row r="286" spans="1:17" ht="30" customHeight="1" x14ac:dyDescent="0.15">
      <c r="A286" s="15"/>
      <c r="B286" s="15"/>
      <c r="C286" s="15"/>
      <c r="D286" s="15"/>
      <c r="E286" s="16"/>
      <c r="F286" s="16"/>
      <c r="G286" s="16"/>
      <c r="H286" s="16"/>
      <c r="I286" s="16"/>
      <c r="J286" s="16"/>
      <c r="K286" s="16"/>
      <c r="L286" s="16"/>
      <c r="M286" s="15"/>
      <c r="Q286" s="1" t="s">
        <v>441</v>
      </c>
    </row>
    <row r="287" spans="1:17" ht="30" customHeight="1" x14ac:dyDescent="0.15">
      <c r="A287" s="15"/>
      <c r="B287" s="15"/>
      <c r="C287" s="15"/>
      <c r="D287" s="15"/>
      <c r="E287" s="16"/>
      <c r="F287" s="16"/>
      <c r="G287" s="16"/>
      <c r="H287" s="16"/>
      <c r="I287" s="16"/>
      <c r="J287" s="16"/>
      <c r="K287" s="16"/>
      <c r="L287" s="16"/>
      <c r="M287" s="15"/>
      <c r="Q287" s="1" t="s">
        <v>441</v>
      </c>
    </row>
    <row r="288" spans="1:17" ht="30" customHeight="1" x14ac:dyDescent="0.15">
      <c r="A288" s="15"/>
      <c r="B288" s="15"/>
      <c r="C288" s="15"/>
      <c r="D288" s="15"/>
      <c r="E288" s="16"/>
      <c r="F288" s="16"/>
      <c r="G288" s="16"/>
      <c r="H288" s="16"/>
      <c r="I288" s="16"/>
      <c r="J288" s="16"/>
      <c r="K288" s="16"/>
      <c r="L288" s="16"/>
      <c r="M288" s="15"/>
      <c r="Q288" s="1" t="s">
        <v>441</v>
      </c>
    </row>
    <row r="289" spans="1:48" ht="30" customHeight="1" x14ac:dyDescent="0.15">
      <c r="A289" s="17" t="s">
        <v>89</v>
      </c>
      <c r="B289" s="15"/>
      <c r="C289" s="15"/>
      <c r="D289" s="15"/>
      <c r="E289" s="16"/>
      <c r="F289" s="16">
        <f>SUMIF(Q265:Q288,"010110",F265:F288)</f>
        <v>667590</v>
      </c>
      <c r="G289" s="16"/>
      <c r="H289" s="16">
        <f>SUMIF(Q265:Q288,"010110",H265:H288)</f>
        <v>0</v>
      </c>
      <c r="I289" s="16"/>
      <c r="J289" s="16">
        <f>SUMIF(Q265:Q288,"010110",J265:J288)</f>
        <v>0</v>
      </c>
      <c r="K289" s="16"/>
      <c r="L289" s="16">
        <f>SUMIF(Q265:Q288,"010110",L265:L288)</f>
        <v>667590</v>
      </c>
      <c r="M289" s="15"/>
      <c r="N289" t="s">
        <v>90</v>
      </c>
    </row>
    <row r="290" spans="1:48" ht="30" customHeight="1" x14ac:dyDescent="0.15">
      <c r="A290" s="17" t="s">
        <v>446</v>
      </c>
      <c r="B290" s="17" t="s">
        <v>52</v>
      </c>
      <c r="C290" s="15"/>
      <c r="D290" s="15"/>
      <c r="E290" s="16"/>
      <c r="F290" s="16"/>
      <c r="G290" s="16"/>
      <c r="H290" s="16"/>
      <c r="I290" s="16"/>
      <c r="J290" s="16"/>
      <c r="K290" s="16"/>
      <c r="L290" s="16"/>
      <c r="M290" s="15"/>
      <c r="N290" s="3"/>
      <c r="O290" s="3"/>
      <c r="P290" s="3"/>
      <c r="Q290" s="2" t="s">
        <v>447</v>
      </c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</row>
    <row r="291" spans="1:48" ht="30" customHeight="1" x14ac:dyDescent="0.15">
      <c r="A291" s="17" t="s">
        <v>449</v>
      </c>
      <c r="B291" s="17" t="s">
        <v>450</v>
      </c>
      <c r="C291" s="17" t="s">
        <v>451</v>
      </c>
      <c r="D291" s="15">
        <v>2</v>
      </c>
      <c r="E291" s="16">
        <f>TRUNC(일위대가목록!E33,0)</f>
        <v>0</v>
      </c>
      <c r="F291" s="16">
        <f t="shared" ref="F291:F298" si="20">TRUNC(E291*D291, 0)</f>
        <v>0</v>
      </c>
      <c r="G291" s="16">
        <f>TRUNC(일위대가목록!F33,0)</f>
        <v>0</v>
      </c>
      <c r="H291" s="16">
        <f t="shared" ref="H291:H298" si="21">TRUNC(G291*D291, 0)</f>
        <v>0</v>
      </c>
      <c r="I291" s="16">
        <f>TRUNC(일위대가목록!G33,0)</f>
        <v>187814</v>
      </c>
      <c r="J291" s="16">
        <f t="shared" ref="J291:J298" si="22">TRUNC(I291*D291, 0)</f>
        <v>375628</v>
      </c>
      <c r="K291" s="16">
        <f t="shared" ref="K291:L298" si="23">TRUNC(E291+G291+I291, 0)</f>
        <v>187814</v>
      </c>
      <c r="L291" s="16">
        <f t="shared" si="23"/>
        <v>375628</v>
      </c>
      <c r="M291" s="17" t="s">
        <v>452</v>
      </c>
      <c r="N291" s="2" t="s">
        <v>453</v>
      </c>
      <c r="O291" s="2" t="s">
        <v>52</v>
      </c>
      <c r="P291" s="2" t="s">
        <v>52</v>
      </c>
      <c r="Q291" s="2" t="s">
        <v>447</v>
      </c>
      <c r="R291" s="2" t="s">
        <v>63</v>
      </c>
      <c r="S291" s="2" t="s">
        <v>64</v>
      </c>
      <c r="T291" s="2" t="s">
        <v>64</v>
      </c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2" t="s">
        <v>52</v>
      </c>
      <c r="AS291" s="2" t="s">
        <v>52</v>
      </c>
      <c r="AT291" s="3"/>
      <c r="AU291" s="2" t="s">
        <v>454</v>
      </c>
      <c r="AV291" s="3">
        <v>80</v>
      </c>
    </row>
    <row r="292" spans="1:48" ht="30" customHeight="1" x14ac:dyDescent="0.15">
      <c r="A292" s="17" t="s">
        <v>455</v>
      </c>
      <c r="B292" s="17" t="s">
        <v>456</v>
      </c>
      <c r="C292" s="17" t="s">
        <v>451</v>
      </c>
      <c r="D292" s="15">
        <v>1</v>
      </c>
      <c r="E292" s="16">
        <f>TRUNC(일위대가목록!E34,0)</f>
        <v>0</v>
      </c>
      <c r="F292" s="16">
        <f t="shared" si="20"/>
        <v>0</v>
      </c>
      <c r="G292" s="16">
        <f>TRUNC(일위대가목록!F34,0)</f>
        <v>0</v>
      </c>
      <c r="H292" s="16">
        <f t="shared" si="21"/>
        <v>0</v>
      </c>
      <c r="I292" s="16">
        <f>TRUNC(일위대가목록!G34,0)</f>
        <v>9317</v>
      </c>
      <c r="J292" s="16">
        <f t="shared" si="22"/>
        <v>9317</v>
      </c>
      <c r="K292" s="16">
        <f t="shared" si="23"/>
        <v>9317</v>
      </c>
      <c r="L292" s="16">
        <f t="shared" si="23"/>
        <v>9317</v>
      </c>
      <c r="M292" s="17" t="s">
        <v>457</v>
      </c>
      <c r="N292" s="2" t="s">
        <v>458</v>
      </c>
      <c r="O292" s="2" t="s">
        <v>52</v>
      </c>
      <c r="P292" s="2" t="s">
        <v>52</v>
      </c>
      <c r="Q292" s="2" t="s">
        <v>447</v>
      </c>
      <c r="R292" s="2" t="s">
        <v>63</v>
      </c>
      <c r="S292" s="2" t="s">
        <v>64</v>
      </c>
      <c r="T292" s="2" t="s">
        <v>64</v>
      </c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2" t="s">
        <v>52</v>
      </c>
      <c r="AS292" s="2" t="s">
        <v>52</v>
      </c>
      <c r="AT292" s="3"/>
      <c r="AU292" s="2" t="s">
        <v>459</v>
      </c>
      <c r="AV292" s="3">
        <v>81</v>
      </c>
    </row>
    <row r="293" spans="1:48" ht="30" customHeight="1" x14ac:dyDescent="0.15">
      <c r="A293" s="17" t="s">
        <v>455</v>
      </c>
      <c r="B293" s="17" t="s">
        <v>460</v>
      </c>
      <c r="C293" s="17" t="s">
        <v>451</v>
      </c>
      <c r="D293" s="15">
        <v>1</v>
      </c>
      <c r="E293" s="16">
        <f>TRUNC(일위대가목록!E35,0)</f>
        <v>0</v>
      </c>
      <c r="F293" s="16">
        <f t="shared" si="20"/>
        <v>0</v>
      </c>
      <c r="G293" s="16">
        <f>TRUNC(일위대가목록!F35,0)</f>
        <v>0</v>
      </c>
      <c r="H293" s="16">
        <f t="shared" si="21"/>
        <v>0</v>
      </c>
      <c r="I293" s="16">
        <f>TRUNC(일위대가목록!G35,0)</f>
        <v>2071</v>
      </c>
      <c r="J293" s="16">
        <f t="shared" si="22"/>
        <v>2071</v>
      </c>
      <c r="K293" s="16">
        <f t="shared" si="23"/>
        <v>2071</v>
      </c>
      <c r="L293" s="16">
        <f t="shared" si="23"/>
        <v>2071</v>
      </c>
      <c r="M293" s="17" t="s">
        <v>461</v>
      </c>
      <c r="N293" s="2" t="s">
        <v>462</v>
      </c>
      <c r="O293" s="2" t="s">
        <v>52</v>
      </c>
      <c r="P293" s="2" t="s">
        <v>52</v>
      </c>
      <c r="Q293" s="2" t="s">
        <v>447</v>
      </c>
      <c r="R293" s="2" t="s">
        <v>63</v>
      </c>
      <c r="S293" s="2" t="s">
        <v>64</v>
      </c>
      <c r="T293" s="2" t="s">
        <v>64</v>
      </c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2" t="s">
        <v>52</v>
      </c>
      <c r="AS293" s="2" t="s">
        <v>52</v>
      </c>
      <c r="AT293" s="3"/>
      <c r="AU293" s="2" t="s">
        <v>463</v>
      </c>
      <c r="AV293" s="3">
        <v>82</v>
      </c>
    </row>
    <row r="294" spans="1:48" ht="30" customHeight="1" x14ac:dyDescent="0.15">
      <c r="A294" s="17" t="s">
        <v>455</v>
      </c>
      <c r="B294" s="17" t="s">
        <v>464</v>
      </c>
      <c r="C294" s="17" t="s">
        <v>451</v>
      </c>
      <c r="D294" s="15">
        <v>1</v>
      </c>
      <c r="E294" s="16">
        <f>TRUNC(일위대가목록!E36,0)</f>
        <v>0</v>
      </c>
      <c r="F294" s="16">
        <f t="shared" si="20"/>
        <v>0</v>
      </c>
      <c r="G294" s="16">
        <f>TRUNC(일위대가목록!F36,0)</f>
        <v>0</v>
      </c>
      <c r="H294" s="16">
        <f t="shared" si="21"/>
        <v>0</v>
      </c>
      <c r="I294" s="16">
        <f>TRUNC(일위대가목록!G36,0)</f>
        <v>10812</v>
      </c>
      <c r="J294" s="16">
        <f t="shared" si="22"/>
        <v>10812</v>
      </c>
      <c r="K294" s="16">
        <f t="shared" si="23"/>
        <v>10812</v>
      </c>
      <c r="L294" s="16">
        <f t="shared" si="23"/>
        <v>10812</v>
      </c>
      <c r="M294" s="17" t="s">
        <v>465</v>
      </c>
      <c r="N294" s="2" t="s">
        <v>466</v>
      </c>
      <c r="O294" s="2" t="s">
        <v>52</v>
      </c>
      <c r="P294" s="2" t="s">
        <v>52</v>
      </c>
      <c r="Q294" s="2" t="s">
        <v>447</v>
      </c>
      <c r="R294" s="2" t="s">
        <v>63</v>
      </c>
      <c r="S294" s="2" t="s">
        <v>64</v>
      </c>
      <c r="T294" s="2" t="s">
        <v>64</v>
      </c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2" t="s">
        <v>52</v>
      </c>
      <c r="AS294" s="2" t="s">
        <v>52</v>
      </c>
      <c r="AT294" s="3"/>
      <c r="AU294" s="2" t="s">
        <v>467</v>
      </c>
      <c r="AV294" s="3">
        <v>83</v>
      </c>
    </row>
    <row r="295" spans="1:48" ht="30" customHeight="1" x14ac:dyDescent="0.15">
      <c r="A295" s="17" t="s">
        <v>455</v>
      </c>
      <c r="B295" s="17" t="s">
        <v>468</v>
      </c>
      <c r="C295" s="17" t="s">
        <v>451</v>
      </c>
      <c r="D295" s="15">
        <v>1</v>
      </c>
      <c r="E295" s="16">
        <f>TRUNC(일위대가목록!E37,0)</f>
        <v>0</v>
      </c>
      <c r="F295" s="16">
        <f t="shared" si="20"/>
        <v>0</v>
      </c>
      <c r="G295" s="16">
        <f>TRUNC(일위대가목록!F37,0)</f>
        <v>0</v>
      </c>
      <c r="H295" s="16">
        <f t="shared" si="21"/>
        <v>0</v>
      </c>
      <c r="I295" s="16">
        <f>TRUNC(일위대가목록!G37,0)</f>
        <v>9372</v>
      </c>
      <c r="J295" s="16">
        <f t="shared" si="22"/>
        <v>9372</v>
      </c>
      <c r="K295" s="16">
        <f t="shared" si="23"/>
        <v>9372</v>
      </c>
      <c r="L295" s="16">
        <f t="shared" si="23"/>
        <v>9372</v>
      </c>
      <c r="M295" s="17" t="s">
        <v>469</v>
      </c>
      <c r="N295" s="2" t="s">
        <v>470</v>
      </c>
      <c r="O295" s="2" t="s">
        <v>52</v>
      </c>
      <c r="P295" s="2" t="s">
        <v>52</v>
      </c>
      <c r="Q295" s="2" t="s">
        <v>447</v>
      </c>
      <c r="R295" s="2" t="s">
        <v>63</v>
      </c>
      <c r="S295" s="2" t="s">
        <v>64</v>
      </c>
      <c r="T295" s="2" t="s">
        <v>64</v>
      </c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2" t="s">
        <v>52</v>
      </c>
      <c r="AS295" s="2" t="s">
        <v>52</v>
      </c>
      <c r="AT295" s="3"/>
      <c r="AU295" s="2" t="s">
        <v>471</v>
      </c>
      <c r="AV295" s="3">
        <v>84</v>
      </c>
    </row>
    <row r="296" spans="1:48" ht="30" customHeight="1" x14ac:dyDescent="0.15">
      <c r="A296" s="17" t="s">
        <v>455</v>
      </c>
      <c r="B296" s="17" t="s">
        <v>472</v>
      </c>
      <c r="C296" s="17" t="s">
        <v>451</v>
      </c>
      <c r="D296" s="15">
        <v>2</v>
      </c>
      <c r="E296" s="16">
        <f>TRUNC(일위대가목록!E38,0)</f>
        <v>0</v>
      </c>
      <c r="F296" s="16">
        <f t="shared" si="20"/>
        <v>0</v>
      </c>
      <c r="G296" s="16">
        <f>TRUNC(일위대가목록!F38,0)</f>
        <v>0</v>
      </c>
      <c r="H296" s="16">
        <f t="shared" si="21"/>
        <v>0</v>
      </c>
      <c r="I296" s="16">
        <f>TRUNC(일위대가목록!G38,0)</f>
        <v>6049</v>
      </c>
      <c r="J296" s="16">
        <f t="shared" si="22"/>
        <v>12098</v>
      </c>
      <c r="K296" s="16">
        <f t="shared" si="23"/>
        <v>6049</v>
      </c>
      <c r="L296" s="16">
        <f t="shared" si="23"/>
        <v>12098</v>
      </c>
      <c r="M296" s="17" t="s">
        <v>473</v>
      </c>
      <c r="N296" s="2" t="s">
        <v>474</v>
      </c>
      <c r="O296" s="2" t="s">
        <v>52</v>
      </c>
      <c r="P296" s="2" t="s">
        <v>52</v>
      </c>
      <c r="Q296" s="2" t="s">
        <v>447</v>
      </c>
      <c r="R296" s="2" t="s">
        <v>63</v>
      </c>
      <c r="S296" s="2" t="s">
        <v>64</v>
      </c>
      <c r="T296" s="2" t="s">
        <v>64</v>
      </c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2" t="s">
        <v>52</v>
      </c>
      <c r="AS296" s="2" t="s">
        <v>52</v>
      </c>
      <c r="AT296" s="3"/>
      <c r="AU296" s="2" t="s">
        <v>475</v>
      </c>
      <c r="AV296" s="3">
        <v>85</v>
      </c>
    </row>
    <row r="297" spans="1:48" ht="30" customHeight="1" x14ac:dyDescent="0.15">
      <c r="A297" s="17" t="s">
        <v>455</v>
      </c>
      <c r="B297" s="17" t="s">
        <v>476</v>
      </c>
      <c r="C297" s="17" t="s">
        <v>451</v>
      </c>
      <c r="D297" s="15">
        <v>1</v>
      </c>
      <c r="E297" s="16">
        <f>TRUNC(일위대가목록!E39,0)</f>
        <v>0</v>
      </c>
      <c r="F297" s="16">
        <f t="shared" si="20"/>
        <v>0</v>
      </c>
      <c r="G297" s="16">
        <f>TRUNC(일위대가목록!F39,0)</f>
        <v>0</v>
      </c>
      <c r="H297" s="16">
        <f t="shared" si="21"/>
        <v>0</v>
      </c>
      <c r="I297" s="16">
        <f>TRUNC(일위대가목록!G39,0)</f>
        <v>40865</v>
      </c>
      <c r="J297" s="16">
        <f t="shared" si="22"/>
        <v>40865</v>
      </c>
      <c r="K297" s="16">
        <f t="shared" si="23"/>
        <v>40865</v>
      </c>
      <c r="L297" s="16">
        <f t="shared" si="23"/>
        <v>40865</v>
      </c>
      <c r="M297" s="17" t="s">
        <v>477</v>
      </c>
      <c r="N297" s="2" t="s">
        <v>478</v>
      </c>
      <c r="O297" s="2" t="s">
        <v>52</v>
      </c>
      <c r="P297" s="2" t="s">
        <v>52</v>
      </c>
      <c r="Q297" s="2" t="s">
        <v>447</v>
      </c>
      <c r="R297" s="2" t="s">
        <v>63</v>
      </c>
      <c r="S297" s="2" t="s">
        <v>64</v>
      </c>
      <c r="T297" s="2" t="s">
        <v>64</v>
      </c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2" t="s">
        <v>52</v>
      </c>
      <c r="AS297" s="2" t="s">
        <v>52</v>
      </c>
      <c r="AT297" s="3"/>
      <c r="AU297" s="2" t="s">
        <v>479</v>
      </c>
      <c r="AV297" s="3">
        <v>86</v>
      </c>
    </row>
    <row r="298" spans="1:48" ht="30" customHeight="1" x14ac:dyDescent="0.15">
      <c r="A298" s="17" t="s">
        <v>480</v>
      </c>
      <c r="B298" s="17" t="s">
        <v>481</v>
      </c>
      <c r="C298" s="17" t="s">
        <v>451</v>
      </c>
      <c r="D298" s="15">
        <v>5</v>
      </c>
      <c r="E298" s="16">
        <f>TRUNC(일위대가목록!E40,0)</f>
        <v>0</v>
      </c>
      <c r="F298" s="16">
        <f t="shared" si="20"/>
        <v>0</v>
      </c>
      <c r="G298" s="16">
        <f>TRUNC(일위대가목록!F40,0)</f>
        <v>0</v>
      </c>
      <c r="H298" s="16">
        <f t="shared" si="21"/>
        <v>0</v>
      </c>
      <c r="I298" s="16">
        <f>TRUNC(일위대가목록!G40,0)</f>
        <v>99049</v>
      </c>
      <c r="J298" s="16">
        <f t="shared" si="22"/>
        <v>495245</v>
      </c>
      <c r="K298" s="16">
        <f t="shared" si="23"/>
        <v>99049</v>
      </c>
      <c r="L298" s="16">
        <f t="shared" si="23"/>
        <v>495245</v>
      </c>
      <c r="M298" s="17" t="s">
        <v>482</v>
      </c>
      <c r="N298" s="2" t="s">
        <v>483</v>
      </c>
      <c r="O298" s="2" t="s">
        <v>52</v>
      </c>
      <c r="P298" s="2" t="s">
        <v>52</v>
      </c>
      <c r="Q298" s="2" t="s">
        <v>447</v>
      </c>
      <c r="R298" s="2" t="s">
        <v>63</v>
      </c>
      <c r="S298" s="2" t="s">
        <v>64</v>
      </c>
      <c r="T298" s="2" t="s">
        <v>64</v>
      </c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2" t="s">
        <v>52</v>
      </c>
      <c r="AS298" s="2" t="s">
        <v>52</v>
      </c>
      <c r="AT298" s="3"/>
      <c r="AU298" s="2" t="s">
        <v>484</v>
      </c>
      <c r="AV298" s="3">
        <v>116</v>
      </c>
    </row>
    <row r="299" spans="1:48" ht="30" customHeight="1" x14ac:dyDescent="0.15">
      <c r="A299" s="15"/>
      <c r="B299" s="15"/>
      <c r="C299" s="15"/>
      <c r="D299" s="15"/>
      <c r="E299" s="16"/>
      <c r="F299" s="16"/>
      <c r="G299" s="16"/>
      <c r="H299" s="16"/>
      <c r="I299" s="16"/>
      <c r="J299" s="16"/>
      <c r="K299" s="16"/>
      <c r="L299" s="16"/>
      <c r="M299" s="15"/>
      <c r="Q299" s="1" t="s">
        <v>447</v>
      </c>
    </row>
    <row r="300" spans="1:48" ht="30" customHeight="1" x14ac:dyDescent="0.15">
      <c r="A300" s="15"/>
      <c r="B300" s="15"/>
      <c r="C300" s="15"/>
      <c r="D300" s="15"/>
      <c r="E300" s="16"/>
      <c r="F300" s="16"/>
      <c r="G300" s="16"/>
      <c r="H300" s="16"/>
      <c r="I300" s="16"/>
      <c r="J300" s="16"/>
      <c r="K300" s="16"/>
      <c r="L300" s="16"/>
      <c r="M300" s="15"/>
      <c r="Q300" s="1" t="s">
        <v>447</v>
      </c>
    </row>
    <row r="301" spans="1:48" ht="30" customHeight="1" x14ac:dyDescent="0.15">
      <c r="A301" s="15"/>
      <c r="B301" s="15"/>
      <c r="C301" s="15"/>
      <c r="D301" s="15"/>
      <c r="E301" s="16"/>
      <c r="F301" s="16"/>
      <c r="G301" s="16"/>
      <c r="H301" s="16"/>
      <c r="I301" s="16"/>
      <c r="J301" s="16"/>
      <c r="K301" s="16"/>
      <c r="L301" s="16"/>
      <c r="M301" s="15"/>
      <c r="Q301" s="1" t="s">
        <v>447</v>
      </c>
    </row>
    <row r="302" spans="1:48" ht="30" customHeight="1" x14ac:dyDescent="0.15">
      <c r="A302" s="15"/>
      <c r="B302" s="15"/>
      <c r="C302" s="15"/>
      <c r="D302" s="15"/>
      <c r="E302" s="16"/>
      <c r="F302" s="16"/>
      <c r="G302" s="16"/>
      <c r="H302" s="16"/>
      <c r="I302" s="16"/>
      <c r="J302" s="16"/>
      <c r="K302" s="16"/>
      <c r="L302" s="16"/>
      <c r="M302" s="15"/>
      <c r="Q302" s="1" t="s">
        <v>447</v>
      </c>
    </row>
    <row r="303" spans="1:48" ht="30" customHeight="1" x14ac:dyDescent="0.15">
      <c r="A303" s="15"/>
      <c r="B303" s="15"/>
      <c r="C303" s="15"/>
      <c r="D303" s="15"/>
      <c r="E303" s="16"/>
      <c r="F303" s="16"/>
      <c r="G303" s="16"/>
      <c r="H303" s="16"/>
      <c r="I303" s="16"/>
      <c r="J303" s="16"/>
      <c r="K303" s="16"/>
      <c r="L303" s="16"/>
      <c r="M303" s="15"/>
      <c r="Q303" s="1" t="s">
        <v>447</v>
      </c>
    </row>
    <row r="304" spans="1:48" ht="30" customHeight="1" x14ac:dyDescent="0.15">
      <c r="A304" s="15"/>
      <c r="B304" s="15"/>
      <c r="C304" s="15"/>
      <c r="D304" s="15"/>
      <c r="E304" s="16"/>
      <c r="F304" s="16"/>
      <c r="G304" s="16"/>
      <c r="H304" s="16"/>
      <c r="I304" s="16"/>
      <c r="J304" s="16"/>
      <c r="K304" s="16"/>
      <c r="L304" s="16"/>
      <c r="M304" s="15"/>
      <c r="Q304" s="1" t="s">
        <v>447</v>
      </c>
    </row>
    <row r="305" spans="1:48" ht="30" customHeight="1" x14ac:dyDescent="0.15">
      <c r="A305" s="15"/>
      <c r="B305" s="15"/>
      <c r="C305" s="15"/>
      <c r="D305" s="15"/>
      <c r="E305" s="16"/>
      <c r="F305" s="16"/>
      <c r="G305" s="16"/>
      <c r="H305" s="16"/>
      <c r="I305" s="16"/>
      <c r="J305" s="16"/>
      <c r="K305" s="16"/>
      <c r="L305" s="16"/>
      <c r="M305" s="15"/>
      <c r="Q305" s="1" t="s">
        <v>447</v>
      </c>
    </row>
    <row r="306" spans="1:48" ht="30" customHeight="1" x14ac:dyDescent="0.15">
      <c r="A306" s="15"/>
      <c r="B306" s="15"/>
      <c r="C306" s="15"/>
      <c r="D306" s="15"/>
      <c r="E306" s="16"/>
      <c r="F306" s="16"/>
      <c r="G306" s="16"/>
      <c r="H306" s="16"/>
      <c r="I306" s="16"/>
      <c r="J306" s="16"/>
      <c r="K306" s="16"/>
      <c r="L306" s="16"/>
      <c r="M306" s="15"/>
      <c r="Q306" s="1" t="s">
        <v>447</v>
      </c>
    </row>
    <row r="307" spans="1:48" ht="30" customHeight="1" x14ac:dyDescent="0.15">
      <c r="A307" s="15"/>
      <c r="B307" s="15"/>
      <c r="C307" s="15"/>
      <c r="D307" s="15"/>
      <c r="E307" s="16"/>
      <c r="F307" s="16"/>
      <c r="G307" s="16"/>
      <c r="H307" s="16"/>
      <c r="I307" s="16"/>
      <c r="J307" s="16"/>
      <c r="K307" s="16"/>
      <c r="L307" s="16"/>
      <c r="M307" s="15"/>
      <c r="Q307" s="1" t="s">
        <v>447</v>
      </c>
    </row>
    <row r="308" spans="1:48" ht="30" customHeight="1" x14ac:dyDescent="0.15">
      <c r="A308" s="15"/>
      <c r="B308" s="15"/>
      <c r="C308" s="15"/>
      <c r="D308" s="15"/>
      <c r="E308" s="16"/>
      <c r="F308" s="16"/>
      <c r="G308" s="16"/>
      <c r="H308" s="16"/>
      <c r="I308" s="16"/>
      <c r="J308" s="16"/>
      <c r="K308" s="16"/>
      <c r="L308" s="16"/>
      <c r="M308" s="15"/>
      <c r="Q308" s="1" t="s">
        <v>447</v>
      </c>
    </row>
    <row r="309" spans="1:48" ht="30" customHeight="1" x14ac:dyDescent="0.15">
      <c r="A309" s="15"/>
      <c r="B309" s="15"/>
      <c r="C309" s="15"/>
      <c r="D309" s="15"/>
      <c r="E309" s="16"/>
      <c r="F309" s="16"/>
      <c r="G309" s="16"/>
      <c r="H309" s="16"/>
      <c r="I309" s="16"/>
      <c r="J309" s="16"/>
      <c r="K309" s="16"/>
      <c r="L309" s="16"/>
      <c r="M309" s="15"/>
      <c r="Q309" s="1" t="s">
        <v>447</v>
      </c>
    </row>
    <row r="310" spans="1:48" ht="30" customHeight="1" x14ac:dyDescent="0.15">
      <c r="A310" s="15"/>
      <c r="B310" s="15"/>
      <c r="C310" s="15"/>
      <c r="D310" s="15"/>
      <c r="E310" s="16"/>
      <c r="F310" s="16"/>
      <c r="G310" s="16"/>
      <c r="H310" s="16"/>
      <c r="I310" s="16"/>
      <c r="J310" s="16"/>
      <c r="K310" s="16"/>
      <c r="L310" s="16"/>
      <c r="M310" s="15"/>
      <c r="Q310" s="1" t="s">
        <v>447</v>
      </c>
    </row>
    <row r="311" spans="1:48" ht="30" customHeight="1" x14ac:dyDescent="0.15">
      <c r="A311" s="15"/>
      <c r="B311" s="15"/>
      <c r="C311" s="15"/>
      <c r="D311" s="15"/>
      <c r="E311" s="16"/>
      <c r="F311" s="16"/>
      <c r="G311" s="16"/>
      <c r="H311" s="16"/>
      <c r="I311" s="16"/>
      <c r="J311" s="16"/>
      <c r="K311" s="16"/>
      <c r="L311" s="16"/>
      <c r="M311" s="15"/>
      <c r="Q311" s="1" t="s">
        <v>447</v>
      </c>
    </row>
    <row r="312" spans="1:48" ht="30" customHeight="1" x14ac:dyDescent="0.15">
      <c r="A312" s="15"/>
      <c r="B312" s="15"/>
      <c r="C312" s="15"/>
      <c r="D312" s="15"/>
      <c r="E312" s="16"/>
      <c r="F312" s="16"/>
      <c r="G312" s="16"/>
      <c r="H312" s="16"/>
      <c r="I312" s="16"/>
      <c r="J312" s="16"/>
      <c r="K312" s="16"/>
      <c r="L312" s="16"/>
      <c r="M312" s="15"/>
      <c r="Q312" s="1" t="s">
        <v>447</v>
      </c>
    </row>
    <row r="313" spans="1:48" ht="30" customHeight="1" x14ac:dyDescent="0.15">
      <c r="A313" s="15"/>
      <c r="B313" s="15"/>
      <c r="C313" s="15"/>
      <c r="D313" s="15"/>
      <c r="E313" s="16"/>
      <c r="F313" s="16"/>
      <c r="G313" s="16"/>
      <c r="H313" s="16"/>
      <c r="I313" s="16"/>
      <c r="J313" s="16"/>
      <c r="K313" s="16"/>
      <c r="L313" s="16"/>
      <c r="M313" s="15"/>
      <c r="Q313" s="1" t="s">
        <v>447</v>
      </c>
    </row>
    <row r="314" spans="1:48" ht="30" customHeight="1" x14ac:dyDescent="0.15">
      <c r="A314" s="15"/>
      <c r="B314" s="15"/>
      <c r="C314" s="15"/>
      <c r="D314" s="15"/>
      <c r="E314" s="16"/>
      <c r="F314" s="16"/>
      <c r="G314" s="16"/>
      <c r="H314" s="16"/>
      <c r="I314" s="16"/>
      <c r="J314" s="16"/>
      <c r="K314" s="16"/>
      <c r="L314" s="16"/>
      <c r="M314" s="15"/>
      <c r="Q314" s="1" t="s">
        <v>447</v>
      </c>
    </row>
    <row r="315" spans="1:48" ht="30" customHeight="1" x14ac:dyDescent="0.15">
      <c r="A315" s="17" t="s">
        <v>89</v>
      </c>
      <c r="B315" s="15"/>
      <c r="C315" s="15"/>
      <c r="D315" s="15"/>
      <c r="E315" s="16"/>
      <c r="F315" s="16">
        <f>SUMIF(Q291:Q314,"0102",F291:F314)</f>
        <v>0</v>
      </c>
      <c r="G315" s="16"/>
      <c r="H315" s="16">
        <f>SUMIF(Q291:Q314,"0102",H291:H314)</f>
        <v>0</v>
      </c>
      <c r="I315" s="16"/>
      <c r="J315" s="16">
        <f>SUMIF(Q291:Q314,"0102",J291:J314)</f>
        <v>955408</v>
      </c>
      <c r="K315" s="16"/>
      <c r="L315" s="16">
        <f>SUMIF(Q291:Q314,"0102",L291:L314)</f>
        <v>955408</v>
      </c>
      <c r="M315" s="15"/>
      <c r="N315" t="s">
        <v>90</v>
      </c>
    </row>
    <row r="316" spans="1:48" ht="30" customHeight="1" x14ac:dyDescent="0.15">
      <c r="A316" s="17" t="s">
        <v>485</v>
      </c>
      <c r="B316" s="17" t="s">
        <v>52</v>
      </c>
      <c r="C316" s="15"/>
      <c r="D316" s="15"/>
      <c r="E316" s="16"/>
      <c r="F316" s="16"/>
      <c r="G316" s="16"/>
      <c r="H316" s="16"/>
      <c r="I316" s="16"/>
      <c r="J316" s="16"/>
      <c r="K316" s="16"/>
      <c r="L316" s="16"/>
      <c r="M316" s="15"/>
      <c r="N316" s="3"/>
      <c r="O316" s="3"/>
      <c r="P316" s="3"/>
      <c r="Q316" s="2" t="s">
        <v>486</v>
      </c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</row>
    <row r="317" spans="1:48" ht="30" customHeight="1" x14ac:dyDescent="0.15">
      <c r="A317" s="17" t="s">
        <v>487</v>
      </c>
      <c r="B317" s="17" t="s">
        <v>52</v>
      </c>
      <c r="C317" s="17" t="s">
        <v>437</v>
      </c>
      <c r="D317" s="15">
        <v>1</v>
      </c>
      <c r="E317" s="16">
        <f>TRUNC(단가대비표!O69,0)</f>
        <v>10425245</v>
      </c>
      <c r="F317" s="16">
        <f>TRUNC(E317*D317, 0)</f>
        <v>10425245</v>
      </c>
      <c r="G317" s="16">
        <f>TRUNC(단가대비표!P69,0)</f>
        <v>10441507</v>
      </c>
      <c r="H317" s="16">
        <f>TRUNC(G317*D317, 0)</f>
        <v>10441507</v>
      </c>
      <c r="I317" s="16">
        <f>TRUNC(단가대비표!V69,0)</f>
        <v>5424296</v>
      </c>
      <c r="J317" s="16">
        <f>TRUNC(I317*D317, 0)</f>
        <v>5424296</v>
      </c>
      <c r="K317" s="16">
        <f>TRUNC(E317+G317+I317, 0)</f>
        <v>26291048</v>
      </c>
      <c r="L317" s="16">
        <f>TRUNC(F317+H317+J317, 0)</f>
        <v>26291048</v>
      </c>
      <c r="M317" s="17" t="s">
        <v>52</v>
      </c>
      <c r="N317" s="2" t="s">
        <v>488</v>
      </c>
      <c r="O317" s="2" t="s">
        <v>52</v>
      </c>
      <c r="P317" s="2" t="s">
        <v>52</v>
      </c>
      <c r="Q317" s="2" t="s">
        <v>486</v>
      </c>
      <c r="R317" s="2" t="s">
        <v>64</v>
      </c>
      <c r="S317" s="2" t="s">
        <v>64</v>
      </c>
      <c r="T317" s="2" t="s">
        <v>63</v>
      </c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2" t="s">
        <v>52</v>
      </c>
      <c r="AS317" s="2" t="s">
        <v>52</v>
      </c>
      <c r="AT317" s="3"/>
      <c r="AU317" s="2" t="s">
        <v>489</v>
      </c>
      <c r="AV317" s="3">
        <v>124</v>
      </c>
    </row>
    <row r="318" spans="1:48" ht="30" customHeight="1" x14ac:dyDescent="0.15">
      <c r="A318" s="15"/>
      <c r="B318" s="15"/>
      <c r="C318" s="15"/>
      <c r="D318" s="15"/>
      <c r="E318" s="16"/>
      <c r="F318" s="16"/>
      <c r="G318" s="16"/>
      <c r="H318" s="16"/>
      <c r="I318" s="16"/>
      <c r="J318" s="16"/>
      <c r="K318" s="16"/>
      <c r="L318" s="16"/>
      <c r="M318" s="15"/>
      <c r="Q318" s="1" t="s">
        <v>486</v>
      </c>
    </row>
    <row r="319" spans="1:48" ht="30" customHeight="1" x14ac:dyDescent="0.15">
      <c r="A319" s="15"/>
      <c r="B319" s="15"/>
      <c r="C319" s="15"/>
      <c r="D319" s="15"/>
      <c r="E319" s="16"/>
      <c r="F319" s="16"/>
      <c r="G319" s="16"/>
      <c r="H319" s="16"/>
      <c r="I319" s="16"/>
      <c r="J319" s="16"/>
      <c r="K319" s="16"/>
      <c r="L319" s="16"/>
      <c r="M319" s="15"/>
      <c r="Q319" s="1" t="s">
        <v>486</v>
      </c>
    </row>
    <row r="320" spans="1:48" ht="30" customHeight="1" x14ac:dyDescent="0.15">
      <c r="A320" s="15"/>
      <c r="B320" s="15"/>
      <c r="C320" s="15"/>
      <c r="D320" s="15"/>
      <c r="E320" s="16"/>
      <c r="F320" s="16"/>
      <c r="G320" s="16"/>
      <c r="H320" s="16"/>
      <c r="I320" s="16"/>
      <c r="J320" s="16"/>
      <c r="K320" s="16"/>
      <c r="L320" s="16"/>
      <c r="M320" s="15"/>
      <c r="Q320" s="1" t="s">
        <v>486</v>
      </c>
    </row>
    <row r="321" spans="1:17" ht="30" customHeight="1" x14ac:dyDescent="0.15">
      <c r="A321" s="15"/>
      <c r="B321" s="15"/>
      <c r="C321" s="15"/>
      <c r="D321" s="15"/>
      <c r="E321" s="16"/>
      <c r="F321" s="16"/>
      <c r="G321" s="16"/>
      <c r="H321" s="16"/>
      <c r="I321" s="16"/>
      <c r="J321" s="16"/>
      <c r="K321" s="16"/>
      <c r="L321" s="16"/>
      <c r="M321" s="15"/>
      <c r="Q321" s="1" t="s">
        <v>486</v>
      </c>
    </row>
    <row r="322" spans="1:17" ht="30" customHeight="1" x14ac:dyDescent="0.15">
      <c r="A322" s="15"/>
      <c r="B322" s="15"/>
      <c r="C322" s="15"/>
      <c r="D322" s="15"/>
      <c r="E322" s="16"/>
      <c r="F322" s="16"/>
      <c r="G322" s="16"/>
      <c r="H322" s="16"/>
      <c r="I322" s="16"/>
      <c r="J322" s="16"/>
      <c r="K322" s="16"/>
      <c r="L322" s="16"/>
      <c r="M322" s="15"/>
      <c r="Q322" s="1" t="s">
        <v>486</v>
      </c>
    </row>
    <row r="323" spans="1:17" ht="30" customHeight="1" x14ac:dyDescent="0.15">
      <c r="A323" s="15"/>
      <c r="B323" s="15"/>
      <c r="C323" s="15"/>
      <c r="D323" s="15"/>
      <c r="E323" s="16"/>
      <c r="F323" s="16"/>
      <c r="G323" s="16"/>
      <c r="H323" s="16"/>
      <c r="I323" s="16"/>
      <c r="J323" s="16"/>
      <c r="K323" s="16"/>
      <c r="L323" s="16"/>
      <c r="M323" s="15"/>
      <c r="Q323" s="1" t="s">
        <v>486</v>
      </c>
    </row>
    <row r="324" spans="1:17" ht="30" customHeight="1" x14ac:dyDescent="0.15">
      <c r="A324" s="15"/>
      <c r="B324" s="15"/>
      <c r="C324" s="15"/>
      <c r="D324" s="15"/>
      <c r="E324" s="16"/>
      <c r="F324" s="16"/>
      <c r="G324" s="16"/>
      <c r="H324" s="16"/>
      <c r="I324" s="16"/>
      <c r="J324" s="16"/>
      <c r="K324" s="16"/>
      <c r="L324" s="16"/>
      <c r="M324" s="15"/>
      <c r="Q324" s="1" t="s">
        <v>486</v>
      </c>
    </row>
    <row r="325" spans="1:17" ht="30" customHeight="1" x14ac:dyDescent="0.15">
      <c r="A325" s="15"/>
      <c r="B325" s="15"/>
      <c r="C325" s="15"/>
      <c r="D325" s="15"/>
      <c r="E325" s="16"/>
      <c r="F325" s="16"/>
      <c r="G325" s="16"/>
      <c r="H325" s="16"/>
      <c r="I325" s="16"/>
      <c r="J325" s="16"/>
      <c r="K325" s="16"/>
      <c r="L325" s="16"/>
      <c r="M325" s="15"/>
      <c r="Q325" s="1" t="s">
        <v>486</v>
      </c>
    </row>
    <row r="326" spans="1:17" ht="30" customHeight="1" x14ac:dyDescent="0.15">
      <c r="A326" s="15"/>
      <c r="B326" s="15"/>
      <c r="C326" s="15"/>
      <c r="D326" s="15"/>
      <c r="E326" s="16"/>
      <c r="F326" s="16"/>
      <c r="G326" s="16"/>
      <c r="H326" s="16"/>
      <c r="I326" s="16"/>
      <c r="J326" s="16"/>
      <c r="K326" s="16"/>
      <c r="L326" s="16"/>
      <c r="M326" s="15"/>
      <c r="Q326" s="1" t="s">
        <v>486</v>
      </c>
    </row>
    <row r="327" spans="1:17" ht="30" customHeight="1" x14ac:dyDescent="0.15">
      <c r="A327" s="15"/>
      <c r="B327" s="15"/>
      <c r="C327" s="15"/>
      <c r="D327" s="15"/>
      <c r="E327" s="16"/>
      <c r="F327" s="16"/>
      <c r="G327" s="16"/>
      <c r="H327" s="16"/>
      <c r="I327" s="16"/>
      <c r="J327" s="16"/>
      <c r="K327" s="16"/>
      <c r="L327" s="16"/>
      <c r="M327" s="15"/>
      <c r="Q327" s="1" t="s">
        <v>486</v>
      </c>
    </row>
    <row r="328" spans="1:17" ht="30" customHeight="1" x14ac:dyDescent="0.15">
      <c r="A328" s="15"/>
      <c r="B328" s="15"/>
      <c r="C328" s="15"/>
      <c r="D328" s="15"/>
      <c r="E328" s="16"/>
      <c r="F328" s="16"/>
      <c r="G328" s="16"/>
      <c r="H328" s="16"/>
      <c r="I328" s="16"/>
      <c r="J328" s="16"/>
      <c r="K328" s="16"/>
      <c r="L328" s="16"/>
      <c r="M328" s="15"/>
      <c r="Q328" s="1" t="s">
        <v>486</v>
      </c>
    </row>
    <row r="329" spans="1:17" ht="30" customHeight="1" x14ac:dyDescent="0.15">
      <c r="A329" s="15"/>
      <c r="B329" s="15"/>
      <c r="C329" s="15"/>
      <c r="D329" s="15"/>
      <c r="E329" s="16"/>
      <c r="F329" s="16"/>
      <c r="G329" s="16"/>
      <c r="H329" s="16"/>
      <c r="I329" s="16"/>
      <c r="J329" s="16"/>
      <c r="K329" s="16"/>
      <c r="L329" s="16"/>
      <c r="M329" s="15"/>
      <c r="Q329" s="1" t="s">
        <v>486</v>
      </c>
    </row>
    <row r="330" spans="1:17" ht="30" customHeight="1" x14ac:dyDescent="0.15">
      <c r="A330" s="15"/>
      <c r="B330" s="15"/>
      <c r="C330" s="15"/>
      <c r="D330" s="15"/>
      <c r="E330" s="16"/>
      <c r="F330" s="16"/>
      <c r="G330" s="16"/>
      <c r="H330" s="16"/>
      <c r="I330" s="16"/>
      <c r="J330" s="16"/>
      <c r="K330" s="16"/>
      <c r="L330" s="16"/>
      <c r="M330" s="15"/>
      <c r="Q330" s="1" t="s">
        <v>486</v>
      </c>
    </row>
    <row r="331" spans="1:17" ht="30" customHeight="1" x14ac:dyDescent="0.15">
      <c r="A331" s="15"/>
      <c r="B331" s="15"/>
      <c r="C331" s="15"/>
      <c r="D331" s="15"/>
      <c r="E331" s="16"/>
      <c r="F331" s="16"/>
      <c r="G331" s="16"/>
      <c r="H331" s="16"/>
      <c r="I331" s="16"/>
      <c r="J331" s="16"/>
      <c r="K331" s="16"/>
      <c r="L331" s="16"/>
      <c r="M331" s="15"/>
      <c r="Q331" s="1" t="s">
        <v>486</v>
      </c>
    </row>
    <row r="332" spans="1:17" ht="30" customHeight="1" x14ac:dyDescent="0.15">
      <c r="A332" s="15"/>
      <c r="B332" s="15"/>
      <c r="C332" s="15"/>
      <c r="D332" s="15"/>
      <c r="E332" s="16"/>
      <c r="F332" s="16"/>
      <c r="G332" s="16"/>
      <c r="H332" s="16"/>
      <c r="I332" s="16"/>
      <c r="J332" s="16"/>
      <c r="K332" s="16"/>
      <c r="L332" s="16"/>
      <c r="M332" s="15"/>
      <c r="Q332" s="1" t="s">
        <v>486</v>
      </c>
    </row>
    <row r="333" spans="1:17" ht="30" customHeight="1" x14ac:dyDescent="0.15">
      <c r="A333" s="15"/>
      <c r="B333" s="15"/>
      <c r="C333" s="15"/>
      <c r="D333" s="15"/>
      <c r="E333" s="16"/>
      <c r="F333" s="16"/>
      <c r="G333" s="16"/>
      <c r="H333" s="16"/>
      <c r="I333" s="16"/>
      <c r="J333" s="16"/>
      <c r="K333" s="16"/>
      <c r="L333" s="16"/>
      <c r="M333" s="15"/>
      <c r="Q333" s="1" t="s">
        <v>486</v>
      </c>
    </row>
    <row r="334" spans="1:17" ht="30" customHeight="1" x14ac:dyDescent="0.15">
      <c r="A334" s="15"/>
      <c r="B334" s="15"/>
      <c r="C334" s="15"/>
      <c r="D334" s="15"/>
      <c r="E334" s="16"/>
      <c r="F334" s="16"/>
      <c r="G334" s="16"/>
      <c r="H334" s="16"/>
      <c r="I334" s="16"/>
      <c r="J334" s="16"/>
      <c r="K334" s="16"/>
      <c r="L334" s="16"/>
      <c r="M334" s="15"/>
      <c r="Q334" s="1" t="s">
        <v>486</v>
      </c>
    </row>
    <row r="335" spans="1:17" ht="30" customHeight="1" x14ac:dyDescent="0.15">
      <c r="A335" s="15"/>
      <c r="B335" s="15"/>
      <c r="C335" s="15"/>
      <c r="D335" s="15"/>
      <c r="E335" s="16"/>
      <c r="F335" s="16"/>
      <c r="G335" s="16"/>
      <c r="H335" s="16"/>
      <c r="I335" s="16"/>
      <c r="J335" s="16"/>
      <c r="K335" s="16"/>
      <c r="L335" s="16"/>
      <c r="M335" s="15"/>
      <c r="Q335" s="1" t="s">
        <v>486</v>
      </c>
    </row>
    <row r="336" spans="1:17" ht="30" customHeight="1" x14ac:dyDescent="0.15">
      <c r="A336" s="15"/>
      <c r="B336" s="15"/>
      <c r="C336" s="15"/>
      <c r="D336" s="15"/>
      <c r="E336" s="16"/>
      <c r="F336" s="16"/>
      <c r="G336" s="16"/>
      <c r="H336" s="16"/>
      <c r="I336" s="16"/>
      <c r="J336" s="16"/>
      <c r="K336" s="16"/>
      <c r="L336" s="16"/>
      <c r="M336" s="15"/>
      <c r="Q336" s="1" t="s">
        <v>486</v>
      </c>
    </row>
    <row r="337" spans="1:48" ht="30" customHeight="1" x14ac:dyDescent="0.15">
      <c r="A337" s="15"/>
      <c r="B337" s="15"/>
      <c r="C337" s="15"/>
      <c r="D337" s="15"/>
      <c r="E337" s="16"/>
      <c r="F337" s="16"/>
      <c r="G337" s="16"/>
      <c r="H337" s="16"/>
      <c r="I337" s="16"/>
      <c r="J337" s="16"/>
      <c r="K337" s="16"/>
      <c r="L337" s="16"/>
      <c r="M337" s="15"/>
      <c r="Q337" s="1" t="s">
        <v>486</v>
      </c>
    </row>
    <row r="338" spans="1:48" ht="30" customHeight="1" x14ac:dyDescent="0.15">
      <c r="A338" s="15"/>
      <c r="B338" s="15"/>
      <c r="C338" s="15"/>
      <c r="D338" s="15"/>
      <c r="E338" s="16"/>
      <c r="F338" s="16"/>
      <c r="G338" s="16"/>
      <c r="H338" s="16"/>
      <c r="I338" s="16"/>
      <c r="J338" s="16"/>
      <c r="K338" s="16"/>
      <c r="L338" s="16"/>
      <c r="M338" s="15"/>
      <c r="Q338" s="1" t="s">
        <v>486</v>
      </c>
    </row>
    <row r="339" spans="1:48" ht="30" customHeight="1" x14ac:dyDescent="0.15">
      <c r="A339" s="15"/>
      <c r="B339" s="15"/>
      <c r="C339" s="15"/>
      <c r="D339" s="15"/>
      <c r="E339" s="16"/>
      <c r="F339" s="16"/>
      <c r="G339" s="16"/>
      <c r="H339" s="16"/>
      <c r="I339" s="16"/>
      <c r="J339" s="16"/>
      <c r="K339" s="16"/>
      <c r="L339" s="16"/>
      <c r="M339" s="15"/>
      <c r="Q339" s="1" t="s">
        <v>486</v>
      </c>
    </row>
    <row r="340" spans="1:48" ht="30" customHeight="1" x14ac:dyDescent="0.15">
      <c r="A340" s="15"/>
      <c r="B340" s="15"/>
      <c r="C340" s="15"/>
      <c r="D340" s="15"/>
      <c r="E340" s="16"/>
      <c r="F340" s="16"/>
      <c r="G340" s="16"/>
      <c r="H340" s="16"/>
      <c r="I340" s="16"/>
      <c r="J340" s="16"/>
      <c r="K340" s="16"/>
      <c r="L340" s="16"/>
      <c r="M340" s="15"/>
      <c r="Q340" s="1" t="s">
        <v>486</v>
      </c>
    </row>
    <row r="341" spans="1:48" ht="30" customHeight="1" x14ac:dyDescent="0.15">
      <c r="A341" s="17" t="s">
        <v>89</v>
      </c>
      <c r="B341" s="15"/>
      <c r="C341" s="15"/>
      <c r="D341" s="15"/>
      <c r="E341" s="16"/>
      <c r="F341" s="16">
        <f>SUMIF(Q317:Q340,"0103",F317:F340)</f>
        <v>10425245</v>
      </c>
      <c r="G341" s="16"/>
      <c r="H341" s="16">
        <f>SUMIF(Q317:Q340,"0103",H317:H340)</f>
        <v>10441507</v>
      </c>
      <c r="I341" s="16"/>
      <c r="J341" s="16">
        <f>SUMIF(Q317:Q340,"0103",J317:J340)</f>
        <v>5424296</v>
      </c>
      <c r="K341" s="16"/>
      <c r="L341" s="16">
        <f>SUMIF(Q317:Q340,"0103",L317:L340)</f>
        <v>26291048</v>
      </c>
      <c r="M341" s="15"/>
      <c r="N341" t="s">
        <v>90</v>
      </c>
    </row>
    <row r="342" spans="1:48" ht="30" customHeight="1" x14ac:dyDescent="0.15">
      <c r="A342" s="17" t="s">
        <v>490</v>
      </c>
      <c r="B342" s="17" t="s">
        <v>52</v>
      </c>
      <c r="C342" s="15"/>
      <c r="D342" s="15"/>
      <c r="E342" s="16"/>
      <c r="F342" s="16"/>
      <c r="G342" s="16"/>
      <c r="H342" s="16"/>
      <c r="I342" s="16"/>
      <c r="J342" s="16"/>
      <c r="K342" s="16"/>
      <c r="L342" s="16"/>
      <c r="M342" s="15"/>
      <c r="N342" s="3"/>
      <c r="O342" s="3"/>
      <c r="P342" s="3"/>
      <c r="Q342" s="2" t="s">
        <v>491</v>
      </c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</row>
    <row r="343" spans="1:48" ht="30" customHeight="1" x14ac:dyDescent="0.15">
      <c r="A343" s="17" t="s">
        <v>116</v>
      </c>
      <c r="B343" s="17" t="s">
        <v>117</v>
      </c>
      <c r="C343" s="17" t="s">
        <v>118</v>
      </c>
      <c r="D343" s="15">
        <v>1.7113</v>
      </c>
      <c r="E343" s="16">
        <f>TRUNC(단가대비표!O23,0)</f>
        <v>822800</v>
      </c>
      <c r="F343" s="16">
        <f>TRUNC(E343*D343, 0)</f>
        <v>1408057</v>
      </c>
      <c r="G343" s="16">
        <f>TRUNC(단가대비표!P23,0)</f>
        <v>0</v>
      </c>
      <c r="H343" s="16">
        <f>TRUNC(G343*D343, 0)</f>
        <v>0</v>
      </c>
      <c r="I343" s="16">
        <f>TRUNC(단가대비표!V23,0)</f>
        <v>0</v>
      </c>
      <c r="J343" s="16">
        <f>TRUNC(I343*D343, 0)</f>
        <v>0</v>
      </c>
      <c r="K343" s="16">
        <f t="shared" ref="K343:L347" si="24">TRUNC(E343+G343+I343, 0)</f>
        <v>822800</v>
      </c>
      <c r="L343" s="16">
        <f t="shared" si="24"/>
        <v>1408057</v>
      </c>
      <c r="M343" s="17" t="s">
        <v>493</v>
      </c>
      <c r="N343" s="2" t="s">
        <v>120</v>
      </c>
      <c r="O343" s="2" t="s">
        <v>52</v>
      </c>
      <c r="P343" s="2" t="s">
        <v>52</v>
      </c>
      <c r="Q343" s="2" t="s">
        <v>491</v>
      </c>
      <c r="R343" s="2" t="s">
        <v>64</v>
      </c>
      <c r="S343" s="2" t="s">
        <v>64</v>
      </c>
      <c r="T343" s="2" t="s">
        <v>63</v>
      </c>
      <c r="U343" s="3"/>
      <c r="V343" s="3"/>
      <c r="W343" s="3"/>
      <c r="X343" s="3">
        <v>1</v>
      </c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2" t="s">
        <v>52</v>
      </c>
      <c r="AS343" s="2" t="s">
        <v>52</v>
      </c>
      <c r="AT343" s="3"/>
      <c r="AU343" s="2" t="s">
        <v>494</v>
      </c>
      <c r="AV343" s="3">
        <v>151</v>
      </c>
    </row>
    <row r="344" spans="1:48" ht="30" customHeight="1" x14ac:dyDescent="0.15">
      <c r="A344" s="17" t="s">
        <v>116</v>
      </c>
      <c r="B344" s="17" t="s">
        <v>122</v>
      </c>
      <c r="C344" s="17" t="s">
        <v>118</v>
      </c>
      <c r="D344" s="15">
        <v>26.402000000000001</v>
      </c>
      <c r="E344" s="16">
        <f>TRUNC(단가대비표!O24,0)</f>
        <v>822800</v>
      </c>
      <c r="F344" s="16">
        <f>TRUNC(E344*D344, 0)</f>
        <v>21723565</v>
      </c>
      <c r="G344" s="16">
        <f>TRUNC(단가대비표!P24,0)</f>
        <v>0</v>
      </c>
      <c r="H344" s="16">
        <f>TRUNC(G344*D344, 0)</f>
        <v>0</v>
      </c>
      <c r="I344" s="16">
        <f>TRUNC(단가대비표!V24,0)</f>
        <v>0</v>
      </c>
      <c r="J344" s="16">
        <f>TRUNC(I344*D344, 0)</f>
        <v>0</v>
      </c>
      <c r="K344" s="16">
        <f t="shared" si="24"/>
        <v>822800</v>
      </c>
      <c r="L344" s="16">
        <f t="shared" si="24"/>
        <v>21723565</v>
      </c>
      <c r="M344" s="17" t="s">
        <v>493</v>
      </c>
      <c r="N344" s="2" t="s">
        <v>123</v>
      </c>
      <c r="O344" s="2" t="s">
        <v>52</v>
      </c>
      <c r="P344" s="2" t="s">
        <v>52</v>
      </c>
      <c r="Q344" s="2" t="s">
        <v>491</v>
      </c>
      <c r="R344" s="2" t="s">
        <v>64</v>
      </c>
      <c r="S344" s="2" t="s">
        <v>64</v>
      </c>
      <c r="T344" s="2" t="s">
        <v>63</v>
      </c>
      <c r="U344" s="3"/>
      <c r="V344" s="3"/>
      <c r="W344" s="3"/>
      <c r="X344" s="3">
        <v>1</v>
      </c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2" t="s">
        <v>52</v>
      </c>
      <c r="AS344" s="2" t="s">
        <v>52</v>
      </c>
      <c r="AT344" s="3"/>
      <c r="AU344" s="2" t="s">
        <v>495</v>
      </c>
      <c r="AV344" s="3">
        <v>152</v>
      </c>
    </row>
    <row r="345" spans="1:48" ht="30" customHeight="1" x14ac:dyDescent="0.15">
      <c r="A345" s="17" t="s">
        <v>125</v>
      </c>
      <c r="B345" s="17" t="s">
        <v>126</v>
      </c>
      <c r="C345" s="17" t="s">
        <v>95</v>
      </c>
      <c r="D345" s="15">
        <v>20.23</v>
      </c>
      <c r="E345" s="16">
        <f>TRUNC(단가대비표!O50,0)</f>
        <v>107390</v>
      </c>
      <c r="F345" s="16">
        <f>TRUNC(E345*D345, 0)</f>
        <v>2172499</v>
      </c>
      <c r="G345" s="16">
        <f>TRUNC(단가대비표!P50,0)</f>
        <v>0</v>
      </c>
      <c r="H345" s="16">
        <f>TRUNC(G345*D345, 0)</f>
        <v>0</v>
      </c>
      <c r="I345" s="16">
        <f>TRUNC(단가대비표!V50,0)</f>
        <v>0</v>
      </c>
      <c r="J345" s="16">
        <f>TRUNC(I345*D345, 0)</f>
        <v>0</v>
      </c>
      <c r="K345" s="16">
        <f t="shared" si="24"/>
        <v>107390</v>
      </c>
      <c r="L345" s="16">
        <f t="shared" si="24"/>
        <v>2172499</v>
      </c>
      <c r="M345" s="17" t="s">
        <v>52</v>
      </c>
      <c r="N345" s="2" t="s">
        <v>127</v>
      </c>
      <c r="O345" s="2" t="s">
        <v>52</v>
      </c>
      <c r="P345" s="2" t="s">
        <v>52</v>
      </c>
      <c r="Q345" s="2" t="s">
        <v>491</v>
      </c>
      <c r="R345" s="2" t="s">
        <v>64</v>
      </c>
      <c r="S345" s="2" t="s">
        <v>64</v>
      </c>
      <c r="T345" s="2" t="s">
        <v>63</v>
      </c>
      <c r="U345" s="3"/>
      <c r="V345" s="3"/>
      <c r="W345" s="3"/>
      <c r="X345" s="3">
        <v>1</v>
      </c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2" t="s">
        <v>52</v>
      </c>
      <c r="AS345" s="2" t="s">
        <v>52</v>
      </c>
      <c r="AT345" s="3"/>
      <c r="AU345" s="2" t="s">
        <v>496</v>
      </c>
      <c r="AV345" s="3">
        <v>153</v>
      </c>
    </row>
    <row r="346" spans="1:48" ht="30" customHeight="1" x14ac:dyDescent="0.15">
      <c r="A346" s="17" t="s">
        <v>125</v>
      </c>
      <c r="B346" s="17" t="s">
        <v>129</v>
      </c>
      <c r="C346" s="17" t="s">
        <v>95</v>
      </c>
      <c r="D346" s="15">
        <v>361.27</v>
      </c>
      <c r="E346" s="16">
        <f>TRUNC(단가대비표!O51,0)</f>
        <v>119810</v>
      </c>
      <c r="F346" s="16">
        <f>TRUNC(E346*D346, 0)</f>
        <v>43283758</v>
      </c>
      <c r="G346" s="16">
        <f>TRUNC(단가대비표!P51,0)</f>
        <v>0</v>
      </c>
      <c r="H346" s="16">
        <f>TRUNC(G346*D346, 0)</f>
        <v>0</v>
      </c>
      <c r="I346" s="16">
        <f>TRUNC(단가대비표!V51,0)</f>
        <v>0</v>
      </c>
      <c r="J346" s="16">
        <f>TRUNC(I346*D346, 0)</f>
        <v>0</v>
      </c>
      <c r="K346" s="16">
        <f t="shared" si="24"/>
        <v>119810</v>
      </c>
      <c r="L346" s="16">
        <f t="shared" si="24"/>
        <v>43283758</v>
      </c>
      <c r="M346" s="17" t="s">
        <v>52</v>
      </c>
      <c r="N346" s="2" t="s">
        <v>130</v>
      </c>
      <c r="O346" s="2" t="s">
        <v>52</v>
      </c>
      <c r="P346" s="2" t="s">
        <v>52</v>
      </c>
      <c r="Q346" s="2" t="s">
        <v>491</v>
      </c>
      <c r="R346" s="2" t="s">
        <v>64</v>
      </c>
      <c r="S346" s="2" t="s">
        <v>64</v>
      </c>
      <c r="T346" s="2" t="s">
        <v>63</v>
      </c>
      <c r="U346" s="3"/>
      <c r="V346" s="3"/>
      <c r="W346" s="3"/>
      <c r="X346" s="3">
        <v>1</v>
      </c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2" t="s">
        <v>52</v>
      </c>
      <c r="AS346" s="2" t="s">
        <v>52</v>
      </c>
      <c r="AT346" s="3"/>
      <c r="AU346" s="2" t="s">
        <v>497</v>
      </c>
      <c r="AV346" s="3">
        <v>154</v>
      </c>
    </row>
    <row r="347" spans="1:48" ht="30" customHeight="1" x14ac:dyDescent="0.15">
      <c r="A347" s="17" t="s">
        <v>498</v>
      </c>
      <c r="B347" s="17" t="s">
        <v>499</v>
      </c>
      <c r="C347" s="17" t="s">
        <v>437</v>
      </c>
      <c r="D347" s="15">
        <v>1</v>
      </c>
      <c r="E347" s="16">
        <f>ROUNDDOWN(SUMIF(X343:X352, RIGHTB(N347, 1), F343:F352)*W347, 0)</f>
        <v>370374</v>
      </c>
      <c r="F347" s="16">
        <f>TRUNC(E347*D347, 0)</f>
        <v>370374</v>
      </c>
      <c r="G347" s="16">
        <v>0</v>
      </c>
      <c r="H347" s="16">
        <f>TRUNC(G347*D347, 0)</f>
        <v>0</v>
      </c>
      <c r="I347" s="16">
        <v>0</v>
      </c>
      <c r="J347" s="16">
        <f>TRUNC(I347*D347, 0)</f>
        <v>0</v>
      </c>
      <c r="K347" s="16">
        <f t="shared" si="24"/>
        <v>370374</v>
      </c>
      <c r="L347" s="16">
        <f t="shared" si="24"/>
        <v>370374</v>
      </c>
      <c r="M347" s="17" t="s">
        <v>52</v>
      </c>
      <c r="N347" s="2" t="s">
        <v>500</v>
      </c>
      <c r="O347" s="2" t="s">
        <v>52</v>
      </c>
      <c r="P347" s="2" t="s">
        <v>52</v>
      </c>
      <c r="Q347" s="2" t="s">
        <v>491</v>
      </c>
      <c r="R347" s="2" t="s">
        <v>64</v>
      </c>
      <c r="S347" s="2" t="s">
        <v>64</v>
      </c>
      <c r="T347" s="2" t="s">
        <v>64</v>
      </c>
      <c r="U347" s="3">
        <v>0</v>
      </c>
      <c r="V347" s="3">
        <v>0</v>
      </c>
      <c r="W347" s="3">
        <v>5.4000000000000003E-3</v>
      </c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2" t="s">
        <v>52</v>
      </c>
      <c r="AS347" s="2" t="s">
        <v>52</v>
      </c>
      <c r="AT347" s="3"/>
      <c r="AU347" s="2" t="s">
        <v>501</v>
      </c>
      <c r="AV347" s="3">
        <v>157</v>
      </c>
    </row>
    <row r="348" spans="1:48" ht="30" customHeight="1" x14ac:dyDescent="0.15">
      <c r="A348" s="17" t="s">
        <v>502</v>
      </c>
      <c r="B348" s="17" t="s">
        <v>52</v>
      </c>
      <c r="C348" s="17" t="s">
        <v>52</v>
      </c>
      <c r="D348" s="15"/>
      <c r="E348" s="16">
        <v>0</v>
      </c>
      <c r="F348" s="16">
        <f>SUM(F343:F347)</f>
        <v>68958253</v>
      </c>
      <c r="G348" s="16">
        <v>0</v>
      </c>
      <c r="H348" s="16">
        <f>SUM(H343:H347)</f>
        <v>0</v>
      </c>
      <c r="I348" s="16">
        <v>0</v>
      </c>
      <c r="J348" s="16">
        <f>SUM(J343:J347)</f>
        <v>0</v>
      </c>
      <c r="K348" s="16"/>
      <c r="L348" s="16">
        <f>SUM(L343:L347)</f>
        <v>68958253</v>
      </c>
      <c r="M348" s="17" t="s">
        <v>52</v>
      </c>
      <c r="N348" s="2" t="s">
        <v>503</v>
      </c>
      <c r="O348" s="2" t="s">
        <v>52</v>
      </c>
      <c r="P348" s="2" t="s">
        <v>52</v>
      </c>
      <c r="Q348" s="2" t="s">
        <v>52</v>
      </c>
      <c r="R348" s="2" t="s">
        <v>64</v>
      </c>
      <c r="S348" s="2" t="s">
        <v>64</v>
      </c>
      <c r="T348" s="2" t="s">
        <v>64</v>
      </c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2" t="s">
        <v>52</v>
      </c>
      <c r="AS348" s="2" t="s">
        <v>52</v>
      </c>
      <c r="AT348" s="3"/>
      <c r="AU348" s="2" t="s">
        <v>504</v>
      </c>
      <c r="AV348" s="3">
        <v>159</v>
      </c>
    </row>
    <row r="349" spans="1:48" ht="30" customHeight="1" x14ac:dyDescent="0.15">
      <c r="A349" s="17" t="s">
        <v>346</v>
      </c>
      <c r="B349" s="17" t="s">
        <v>347</v>
      </c>
      <c r="C349" s="17" t="s">
        <v>76</v>
      </c>
      <c r="D349" s="15">
        <v>578</v>
      </c>
      <c r="E349" s="16">
        <f>TRUNC(단가대비표!O55,0)</f>
        <v>60700</v>
      </c>
      <c r="F349" s="16">
        <f>TRUNC(E349*D349, 0)</f>
        <v>35084600</v>
      </c>
      <c r="G349" s="16">
        <f>TRUNC(단가대비표!P55,0)</f>
        <v>0</v>
      </c>
      <c r="H349" s="16">
        <f>TRUNC(G349*D349, 0)</f>
        <v>0</v>
      </c>
      <c r="I349" s="16">
        <f>TRUNC(단가대비표!V55,0)</f>
        <v>0</v>
      </c>
      <c r="J349" s="16">
        <f>TRUNC(I349*D349, 0)</f>
        <v>0</v>
      </c>
      <c r="K349" s="16">
        <f t="shared" ref="K349:L351" si="25">TRUNC(E349+G349+I349, 0)</f>
        <v>60700</v>
      </c>
      <c r="L349" s="16">
        <f t="shared" si="25"/>
        <v>35084600</v>
      </c>
      <c r="M349" s="17" t="s">
        <v>52</v>
      </c>
      <c r="N349" s="2" t="s">
        <v>348</v>
      </c>
      <c r="O349" s="2" t="s">
        <v>52</v>
      </c>
      <c r="P349" s="2" t="s">
        <v>52</v>
      </c>
      <c r="Q349" s="2" t="s">
        <v>491</v>
      </c>
      <c r="R349" s="2" t="s">
        <v>64</v>
      </c>
      <c r="S349" s="2" t="s">
        <v>64</v>
      </c>
      <c r="T349" s="2" t="s">
        <v>63</v>
      </c>
      <c r="U349" s="3"/>
      <c r="V349" s="3"/>
      <c r="W349" s="3"/>
      <c r="X349" s="3"/>
      <c r="Y349" s="3">
        <v>2</v>
      </c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2" t="s">
        <v>52</v>
      </c>
      <c r="AS349" s="2" t="s">
        <v>52</v>
      </c>
      <c r="AT349" s="3"/>
      <c r="AU349" s="2" t="s">
        <v>505</v>
      </c>
      <c r="AV349" s="3">
        <v>155</v>
      </c>
    </row>
    <row r="350" spans="1:48" ht="30" customHeight="1" x14ac:dyDescent="0.15">
      <c r="A350" s="17" t="s">
        <v>350</v>
      </c>
      <c r="B350" s="17" t="s">
        <v>351</v>
      </c>
      <c r="C350" s="17" t="s">
        <v>76</v>
      </c>
      <c r="D350" s="15">
        <v>420</v>
      </c>
      <c r="E350" s="16">
        <f>TRUNC(단가대비표!O56,0)</f>
        <v>71000</v>
      </c>
      <c r="F350" s="16">
        <f>TRUNC(E350*D350, 0)</f>
        <v>29820000</v>
      </c>
      <c r="G350" s="16">
        <f>TRUNC(단가대비표!P56,0)</f>
        <v>0</v>
      </c>
      <c r="H350" s="16">
        <f>TRUNC(G350*D350, 0)</f>
        <v>0</v>
      </c>
      <c r="I350" s="16">
        <f>TRUNC(단가대비표!V56,0)</f>
        <v>0</v>
      </c>
      <c r="J350" s="16">
        <f>TRUNC(I350*D350, 0)</f>
        <v>0</v>
      </c>
      <c r="K350" s="16">
        <f t="shared" si="25"/>
        <v>71000</v>
      </c>
      <c r="L350" s="16">
        <f t="shared" si="25"/>
        <v>29820000</v>
      </c>
      <c r="M350" s="17" t="s">
        <v>52</v>
      </c>
      <c r="N350" s="2" t="s">
        <v>352</v>
      </c>
      <c r="O350" s="2" t="s">
        <v>52</v>
      </c>
      <c r="P350" s="2" t="s">
        <v>52</v>
      </c>
      <c r="Q350" s="2" t="s">
        <v>491</v>
      </c>
      <c r="R350" s="2" t="s">
        <v>64</v>
      </c>
      <c r="S350" s="2" t="s">
        <v>64</v>
      </c>
      <c r="T350" s="2" t="s">
        <v>63</v>
      </c>
      <c r="U350" s="3"/>
      <c r="V350" s="3"/>
      <c r="W350" s="3"/>
      <c r="X350" s="3"/>
      <c r="Y350" s="3">
        <v>2</v>
      </c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2" t="s">
        <v>52</v>
      </c>
      <c r="AS350" s="2" t="s">
        <v>52</v>
      </c>
      <c r="AT350" s="3"/>
      <c r="AU350" s="2" t="s">
        <v>506</v>
      </c>
      <c r="AV350" s="3">
        <v>156</v>
      </c>
    </row>
    <row r="351" spans="1:48" ht="30" customHeight="1" x14ac:dyDescent="0.15">
      <c r="A351" s="17" t="s">
        <v>498</v>
      </c>
      <c r="B351" s="17" t="s">
        <v>499</v>
      </c>
      <c r="C351" s="17" t="s">
        <v>437</v>
      </c>
      <c r="D351" s="15">
        <v>1</v>
      </c>
      <c r="E351" s="16">
        <f>ROUNDDOWN(SUMIF(Y343:Y352, RIGHTB(N351, 1), F343:F352)*W351, 0)</f>
        <v>350484</v>
      </c>
      <c r="F351" s="16">
        <f>TRUNC(E351*D351, 0)</f>
        <v>350484</v>
      </c>
      <c r="G351" s="16">
        <v>0</v>
      </c>
      <c r="H351" s="16">
        <f>TRUNC(G351*D351, 0)</f>
        <v>0</v>
      </c>
      <c r="I351" s="16">
        <v>0</v>
      </c>
      <c r="J351" s="16">
        <f>TRUNC(I351*D351, 0)</f>
        <v>0</v>
      </c>
      <c r="K351" s="16">
        <f t="shared" si="25"/>
        <v>350484</v>
      </c>
      <c r="L351" s="16">
        <f t="shared" si="25"/>
        <v>350484</v>
      </c>
      <c r="M351" s="17" t="s">
        <v>52</v>
      </c>
      <c r="N351" s="2" t="s">
        <v>507</v>
      </c>
      <c r="O351" s="2" t="s">
        <v>52</v>
      </c>
      <c r="P351" s="2" t="s">
        <v>52</v>
      </c>
      <c r="Q351" s="2" t="s">
        <v>491</v>
      </c>
      <c r="R351" s="2" t="s">
        <v>64</v>
      </c>
      <c r="S351" s="2" t="s">
        <v>64</v>
      </c>
      <c r="T351" s="2" t="s">
        <v>64</v>
      </c>
      <c r="U351" s="3">
        <v>0</v>
      </c>
      <c r="V351" s="3">
        <v>0</v>
      </c>
      <c r="W351" s="3">
        <v>5.4000000000000003E-3</v>
      </c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2" t="s">
        <v>52</v>
      </c>
      <c r="AS351" s="2" t="s">
        <v>52</v>
      </c>
      <c r="AT351" s="3"/>
      <c r="AU351" s="2" t="s">
        <v>508</v>
      </c>
      <c r="AV351" s="3">
        <v>158</v>
      </c>
    </row>
    <row r="352" spans="1:48" ht="30" customHeight="1" x14ac:dyDescent="0.15">
      <c r="A352" s="17" t="s">
        <v>502</v>
      </c>
      <c r="B352" s="17" t="s">
        <v>52</v>
      </c>
      <c r="C352" s="17" t="s">
        <v>52</v>
      </c>
      <c r="D352" s="15"/>
      <c r="E352" s="16">
        <v>0</v>
      </c>
      <c r="F352" s="16">
        <f>SUM(F349:F351)</f>
        <v>65255084</v>
      </c>
      <c r="G352" s="16">
        <v>0</v>
      </c>
      <c r="H352" s="16">
        <f>SUM(H349:H351)</f>
        <v>0</v>
      </c>
      <c r="I352" s="16">
        <v>0</v>
      </c>
      <c r="J352" s="16">
        <f>SUM(J349:J351)</f>
        <v>0</v>
      </c>
      <c r="K352" s="16"/>
      <c r="L352" s="16">
        <f>SUM(L349:L351)</f>
        <v>65255084</v>
      </c>
      <c r="M352" s="17" t="s">
        <v>52</v>
      </c>
      <c r="N352" s="2" t="s">
        <v>503</v>
      </c>
      <c r="O352" s="2" t="s">
        <v>52</v>
      </c>
      <c r="P352" s="2" t="s">
        <v>52</v>
      </c>
      <c r="Q352" s="2" t="s">
        <v>52</v>
      </c>
      <c r="R352" s="2" t="s">
        <v>64</v>
      </c>
      <c r="S352" s="2" t="s">
        <v>64</v>
      </c>
      <c r="T352" s="2" t="s">
        <v>64</v>
      </c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2" t="s">
        <v>52</v>
      </c>
      <c r="AS352" s="2" t="s">
        <v>52</v>
      </c>
      <c r="AT352" s="3"/>
      <c r="AU352" s="2" t="s">
        <v>504</v>
      </c>
      <c r="AV352" s="3">
        <v>160</v>
      </c>
    </row>
    <row r="353" spans="1:17" ht="30" customHeight="1" x14ac:dyDescent="0.15">
      <c r="A353" s="15"/>
      <c r="B353" s="15"/>
      <c r="C353" s="15"/>
      <c r="D353" s="15"/>
      <c r="E353" s="16"/>
      <c r="F353" s="16"/>
      <c r="G353" s="16"/>
      <c r="H353" s="16"/>
      <c r="I353" s="16"/>
      <c r="J353" s="16"/>
      <c r="K353" s="16"/>
      <c r="L353" s="16"/>
      <c r="M353" s="15"/>
      <c r="Q353" s="1" t="s">
        <v>491</v>
      </c>
    </row>
    <row r="354" spans="1:17" ht="30" customHeight="1" x14ac:dyDescent="0.15">
      <c r="A354" s="15"/>
      <c r="B354" s="15"/>
      <c r="C354" s="15"/>
      <c r="D354" s="15"/>
      <c r="E354" s="16"/>
      <c r="F354" s="16"/>
      <c r="G354" s="16"/>
      <c r="H354" s="16"/>
      <c r="I354" s="16"/>
      <c r="J354" s="16"/>
      <c r="K354" s="16"/>
      <c r="L354" s="16"/>
      <c r="M354" s="15"/>
      <c r="Q354" s="1" t="s">
        <v>491</v>
      </c>
    </row>
    <row r="355" spans="1:17" ht="30" customHeight="1" x14ac:dyDescent="0.15">
      <c r="A355" s="15"/>
      <c r="B355" s="15"/>
      <c r="C355" s="15"/>
      <c r="D355" s="15"/>
      <c r="E355" s="16"/>
      <c r="F355" s="16"/>
      <c r="G355" s="16"/>
      <c r="H355" s="16"/>
      <c r="I355" s="16"/>
      <c r="J355" s="16"/>
      <c r="K355" s="16"/>
      <c r="L355" s="16"/>
      <c r="M355" s="15"/>
      <c r="Q355" s="1" t="s">
        <v>491</v>
      </c>
    </row>
    <row r="356" spans="1:17" ht="30" customHeight="1" x14ac:dyDescent="0.15">
      <c r="A356" s="15"/>
      <c r="B356" s="15"/>
      <c r="C356" s="15"/>
      <c r="D356" s="15"/>
      <c r="E356" s="16"/>
      <c r="F356" s="16"/>
      <c r="G356" s="16"/>
      <c r="H356" s="16"/>
      <c r="I356" s="16"/>
      <c r="J356" s="16"/>
      <c r="K356" s="16"/>
      <c r="L356" s="16"/>
      <c r="M356" s="15"/>
      <c r="Q356" s="1" t="s">
        <v>491</v>
      </c>
    </row>
    <row r="357" spans="1:17" ht="30" customHeight="1" x14ac:dyDescent="0.15">
      <c r="A357" s="15"/>
      <c r="B357" s="15"/>
      <c r="C357" s="15"/>
      <c r="D357" s="15"/>
      <c r="E357" s="16"/>
      <c r="F357" s="16"/>
      <c r="G357" s="16"/>
      <c r="H357" s="16"/>
      <c r="I357" s="16"/>
      <c r="J357" s="16"/>
      <c r="K357" s="16"/>
      <c r="L357" s="16"/>
      <c r="M357" s="15"/>
      <c r="Q357" s="1" t="s">
        <v>491</v>
      </c>
    </row>
    <row r="358" spans="1:17" ht="30" customHeight="1" x14ac:dyDescent="0.15">
      <c r="A358" s="15"/>
      <c r="B358" s="15"/>
      <c r="C358" s="15"/>
      <c r="D358" s="15"/>
      <c r="E358" s="16"/>
      <c r="F358" s="16"/>
      <c r="G358" s="16"/>
      <c r="H358" s="16"/>
      <c r="I358" s="16"/>
      <c r="J358" s="16"/>
      <c r="K358" s="16"/>
      <c r="L358" s="16"/>
      <c r="M358" s="15"/>
      <c r="Q358" s="1" t="s">
        <v>491</v>
      </c>
    </row>
    <row r="359" spans="1:17" ht="30" customHeight="1" x14ac:dyDescent="0.15">
      <c r="A359" s="15"/>
      <c r="B359" s="15"/>
      <c r="C359" s="15"/>
      <c r="D359" s="15"/>
      <c r="E359" s="16"/>
      <c r="F359" s="16"/>
      <c r="G359" s="16"/>
      <c r="H359" s="16"/>
      <c r="I359" s="16"/>
      <c r="J359" s="16"/>
      <c r="K359" s="16"/>
      <c r="L359" s="16"/>
      <c r="M359" s="15"/>
      <c r="Q359" s="1" t="s">
        <v>491</v>
      </c>
    </row>
    <row r="360" spans="1:17" ht="30" customHeight="1" x14ac:dyDescent="0.15">
      <c r="A360" s="15"/>
      <c r="B360" s="15"/>
      <c r="C360" s="15"/>
      <c r="D360" s="15"/>
      <c r="E360" s="16"/>
      <c r="F360" s="16"/>
      <c r="G360" s="16"/>
      <c r="H360" s="16"/>
      <c r="I360" s="16"/>
      <c r="J360" s="16"/>
      <c r="K360" s="16"/>
      <c r="L360" s="16"/>
      <c r="M360" s="15"/>
      <c r="Q360" s="1" t="s">
        <v>491</v>
      </c>
    </row>
    <row r="361" spans="1:17" ht="30" customHeight="1" x14ac:dyDescent="0.15">
      <c r="A361" s="15"/>
      <c r="B361" s="15"/>
      <c r="C361" s="15"/>
      <c r="D361" s="15"/>
      <c r="E361" s="16"/>
      <c r="F361" s="16"/>
      <c r="G361" s="16"/>
      <c r="H361" s="16"/>
      <c r="I361" s="16"/>
      <c r="J361" s="16"/>
      <c r="K361" s="16"/>
      <c r="L361" s="16"/>
      <c r="M361" s="15"/>
      <c r="Q361" s="1" t="s">
        <v>491</v>
      </c>
    </row>
    <row r="362" spans="1:17" ht="30" customHeight="1" x14ac:dyDescent="0.15">
      <c r="A362" s="15"/>
      <c r="B362" s="15"/>
      <c r="C362" s="15"/>
      <c r="D362" s="15"/>
      <c r="E362" s="16"/>
      <c r="F362" s="16"/>
      <c r="G362" s="16"/>
      <c r="H362" s="16"/>
      <c r="I362" s="16"/>
      <c r="J362" s="16"/>
      <c r="K362" s="16"/>
      <c r="L362" s="16"/>
      <c r="M362" s="15"/>
      <c r="Q362" s="1" t="s">
        <v>491</v>
      </c>
    </row>
    <row r="363" spans="1:17" ht="30" customHeight="1" x14ac:dyDescent="0.15">
      <c r="A363" s="15"/>
      <c r="B363" s="15"/>
      <c r="C363" s="15"/>
      <c r="D363" s="15"/>
      <c r="E363" s="16"/>
      <c r="F363" s="16"/>
      <c r="G363" s="16"/>
      <c r="H363" s="16"/>
      <c r="I363" s="16"/>
      <c r="J363" s="16"/>
      <c r="K363" s="16"/>
      <c r="L363" s="16"/>
      <c r="M363" s="15"/>
      <c r="Q363" s="1" t="s">
        <v>491</v>
      </c>
    </row>
    <row r="364" spans="1:17" ht="30" customHeight="1" x14ac:dyDescent="0.15">
      <c r="A364" s="15"/>
      <c r="B364" s="15"/>
      <c r="C364" s="15"/>
      <c r="D364" s="15"/>
      <c r="E364" s="16"/>
      <c r="F364" s="16"/>
      <c r="G364" s="16"/>
      <c r="H364" s="16"/>
      <c r="I364" s="16"/>
      <c r="J364" s="16"/>
      <c r="K364" s="16"/>
      <c r="L364" s="16"/>
      <c r="M364" s="15"/>
      <c r="Q364" s="1" t="s">
        <v>491</v>
      </c>
    </row>
    <row r="365" spans="1:17" ht="30" customHeight="1" x14ac:dyDescent="0.15">
      <c r="A365" s="15"/>
      <c r="B365" s="15"/>
      <c r="C365" s="15"/>
      <c r="D365" s="15"/>
      <c r="E365" s="16"/>
      <c r="F365" s="16"/>
      <c r="G365" s="16"/>
      <c r="H365" s="16"/>
      <c r="I365" s="16"/>
      <c r="J365" s="16"/>
      <c r="K365" s="16"/>
      <c r="L365" s="16"/>
      <c r="M365" s="15"/>
      <c r="Q365" s="1" t="s">
        <v>491</v>
      </c>
    </row>
    <row r="366" spans="1:17" ht="30" customHeight="1" x14ac:dyDescent="0.15">
      <c r="A366" s="15"/>
      <c r="B366" s="15"/>
      <c r="C366" s="15"/>
      <c r="D366" s="15"/>
      <c r="E366" s="16"/>
      <c r="F366" s="16"/>
      <c r="G366" s="16"/>
      <c r="H366" s="16"/>
      <c r="I366" s="16"/>
      <c r="J366" s="16"/>
      <c r="K366" s="16"/>
      <c r="L366" s="16"/>
      <c r="M366" s="15"/>
      <c r="Q366" s="1" t="s">
        <v>491</v>
      </c>
    </row>
    <row r="367" spans="1:17" ht="30" customHeight="1" x14ac:dyDescent="0.15">
      <c r="A367" s="17" t="s">
        <v>89</v>
      </c>
      <c r="B367" s="15"/>
      <c r="C367" s="15"/>
      <c r="D367" s="15"/>
      <c r="E367" s="16"/>
      <c r="F367" s="16">
        <f>SUMIF(Q343:Q366,"0104",F343:F366)</f>
        <v>134213337</v>
      </c>
      <c r="G367" s="16"/>
      <c r="H367" s="16">
        <f>SUMIF(Q343:Q366,"0104",H343:H366)</f>
        <v>0</v>
      </c>
      <c r="I367" s="16"/>
      <c r="J367" s="16">
        <f>SUMIF(Q343:Q366,"0104",J343:J366)</f>
        <v>0</v>
      </c>
      <c r="K367" s="16"/>
      <c r="L367" s="16">
        <f>SUMIF(Q343:Q366,"0104",L343:L366)</f>
        <v>134213337</v>
      </c>
      <c r="M367" s="15"/>
      <c r="N367" t="s">
        <v>90</v>
      </c>
    </row>
  </sheetData>
  <mergeCells count="44">
    <mergeCell ref="AU2:AU3"/>
    <mergeCell ref="AV2:AV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65" right="0" top="0.39370078740157483" bottom="0.19685039370078741" header="0" footer="0"/>
  <pageSetup paperSize="9" scale="62" fitToHeight="0" orientation="landscape" r:id="rId1"/>
  <rowBreaks count="13" manualBreakCount="13">
    <brk id="29" max="16383" man="1"/>
    <brk id="55" max="16383" man="1"/>
    <brk id="81" max="16383" man="1"/>
    <brk id="133" max="16383" man="1"/>
    <brk id="159" max="16383" man="1"/>
    <brk id="185" max="16383" man="1"/>
    <brk id="211" max="16383" man="1"/>
    <brk id="237" max="16383" man="1"/>
    <brk id="263" max="16383" man="1"/>
    <brk id="289" max="16383" man="1"/>
    <brk id="315" max="16383" man="1"/>
    <brk id="341" max="16383" man="1"/>
    <brk id="3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3"/>
  <sheetViews>
    <sheetView topLeftCell="B1" workbookViewId="0"/>
  </sheetViews>
  <sheetFormatPr defaultRowHeight="13.5" x14ac:dyDescent="0.15"/>
  <cols>
    <col min="1" max="1" width="11.625" hidden="1" customWidth="1"/>
    <col min="2" max="3" width="30.625" customWidth="1"/>
    <col min="4" max="4" width="4.625" customWidth="1"/>
    <col min="5" max="8" width="13.625" customWidth="1"/>
    <col min="9" max="9" width="8.625" customWidth="1"/>
    <col min="10" max="10" width="12.625" customWidth="1"/>
    <col min="11" max="12" width="2.625" hidden="1" customWidth="1"/>
    <col min="13" max="13" width="20.625" customWidth="1"/>
    <col min="14" max="14" width="2.625" hidden="1" customWidth="1"/>
  </cols>
  <sheetData>
    <row r="1" spans="1:14" ht="30" customHeight="1" x14ac:dyDescent="0.15">
      <c r="A1" s="5"/>
      <c r="B1" s="4" t="s">
        <v>509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4" ht="30" customHeight="1" x14ac:dyDescent="0.15">
      <c r="A2" s="18"/>
      <c r="B2" s="19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8"/>
    </row>
    <row r="3" spans="1:14" ht="30" customHeight="1" x14ac:dyDescent="0.15">
      <c r="A3" s="10" t="s">
        <v>510</v>
      </c>
      <c r="B3" s="10" t="s">
        <v>2</v>
      </c>
      <c r="C3" s="10" t="s">
        <v>3</v>
      </c>
      <c r="D3" s="10" t="s">
        <v>4</v>
      </c>
      <c r="E3" s="10" t="s">
        <v>511</v>
      </c>
      <c r="F3" s="10" t="s">
        <v>512</v>
      </c>
      <c r="G3" s="10" t="s">
        <v>513</v>
      </c>
      <c r="H3" s="10" t="s">
        <v>514</v>
      </c>
      <c r="I3" s="10" t="s">
        <v>515</v>
      </c>
      <c r="J3" s="10" t="s">
        <v>516</v>
      </c>
      <c r="K3" s="10" t="s">
        <v>517</v>
      </c>
      <c r="L3" s="10" t="s">
        <v>518</v>
      </c>
      <c r="M3" s="10" t="s">
        <v>519</v>
      </c>
      <c r="N3" s="1" t="s">
        <v>520</v>
      </c>
    </row>
    <row r="4" spans="1:14" ht="30" customHeight="1" x14ac:dyDescent="0.15">
      <c r="A4" s="17" t="s">
        <v>62</v>
      </c>
      <c r="B4" s="17" t="s">
        <v>58</v>
      </c>
      <c r="C4" s="17" t="s">
        <v>59</v>
      </c>
      <c r="D4" s="17" t="s">
        <v>60</v>
      </c>
      <c r="E4" s="27">
        <f>일위대가!F8</f>
        <v>0</v>
      </c>
      <c r="F4" s="27">
        <f>일위대가!H8</f>
        <v>0</v>
      </c>
      <c r="G4" s="27">
        <f>일위대가!J8</f>
        <v>1017136</v>
      </c>
      <c r="H4" s="27">
        <f t="shared" ref="H4:H35" si="0">E4+F4+G4</f>
        <v>1017136</v>
      </c>
      <c r="I4" s="17" t="s">
        <v>61</v>
      </c>
      <c r="J4" s="17" t="s">
        <v>52</v>
      </c>
      <c r="K4" s="17" t="s">
        <v>52</v>
      </c>
      <c r="L4" s="17" t="s">
        <v>52</v>
      </c>
      <c r="M4" s="17" t="s">
        <v>531</v>
      </c>
      <c r="N4" s="2" t="s">
        <v>52</v>
      </c>
    </row>
    <row r="5" spans="1:14" ht="30" customHeight="1" x14ac:dyDescent="0.15">
      <c r="A5" s="17" t="s">
        <v>68</v>
      </c>
      <c r="B5" s="17" t="s">
        <v>66</v>
      </c>
      <c r="C5" s="17" t="s">
        <v>52</v>
      </c>
      <c r="D5" s="17" t="s">
        <v>60</v>
      </c>
      <c r="E5" s="27">
        <f>일위대가!F14</f>
        <v>8001</v>
      </c>
      <c r="F5" s="27">
        <f>일위대가!H14</f>
        <v>93266</v>
      </c>
      <c r="G5" s="27">
        <f>일위대가!J14</f>
        <v>0</v>
      </c>
      <c r="H5" s="27">
        <f t="shared" si="0"/>
        <v>101267</v>
      </c>
      <c r="I5" s="17" t="s">
        <v>67</v>
      </c>
      <c r="J5" s="17" t="s">
        <v>52</v>
      </c>
      <c r="K5" s="17" t="s">
        <v>52</v>
      </c>
      <c r="L5" s="17" t="s">
        <v>52</v>
      </c>
      <c r="M5" s="17" t="s">
        <v>547</v>
      </c>
      <c r="N5" s="2" t="s">
        <v>52</v>
      </c>
    </row>
    <row r="6" spans="1:14" ht="30" customHeight="1" x14ac:dyDescent="0.15">
      <c r="A6" s="17" t="s">
        <v>72</v>
      </c>
      <c r="B6" s="17" t="s">
        <v>70</v>
      </c>
      <c r="C6" s="17" t="s">
        <v>52</v>
      </c>
      <c r="D6" s="17" t="s">
        <v>60</v>
      </c>
      <c r="E6" s="27">
        <f>일위대가!F20</f>
        <v>12574</v>
      </c>
      <c r="F6" s="27">
        <f>일위대가!H20</f>
        <v>160723</v>
      </c>
      <c r="G6" s="27">
        <f>일위대가!J20</f>
        <v>0</v>
      </c>
      <c r="H6" s="27">
        <f t="shared" si="0"/>
        <v>173297</v>
      </c>
      <c r="I6" s="17" t="s">
        <v>71</v>
      </c>
      <c r="J6" s="17" t="s">
        <v>52</v>
      </c>
      <c r="K6" s="17" t="s">
        <v>52</v>
      </c>
      <c r="L6" s="17" t="s">
        <v>52</v>
      </c>
      <c r="M6" s="17" t="s">
        <v>547</v>
      </c>
      <c r="N6" s="2" t="s">
        <v>52</v>
      </c>
    </row>
    <row r="7" spans="1:14" ht="30" customHeight="1" x14ac:dyDescent="0.15">
      <c r="A7" s="17" t="s">
        <v>78</v>
      </c>
      <c r="B7" s="17" t="s">
        <v>74</v>
      </c>
      <c r="C7" s="17" t="s">
        <v>75</v>
      </c>
      <c r="D7" s="17" t="s">
        <v>76</v>
      </c>
      <c r="E7" s="27">
        <f>일위대가!F24</f>
        <v>0</v>
      </c>
      <c r="F7" s="27">
        <f>일위대가!H24</f>
        <v>8603</v>
      </c>
      <c r="G7" s="27">
        <f>일위대가!J24</f>
        <v>0</v>
      </c>
      <c r="H7" s="27">
        <f t="shared" si="0"/>
        <v>8603</v>
      </c>
      <c r="I7" s="17" t="s">
        <v>77</v>
      </c>
      <c r="J7" s="17" t="s">
        <v>52</v>
      </c>
      <c r="K7" s="17" t="s">
        <v>52</v>
      </c>
      <c r="L7" s="17" t="s">
        <v>52</v>
      </c>
      <c r="M7" s="17" t="s">
        <v>565</v>
      </c>
      <c r="N7" s="2" t="s">
        <v>52</v>
      </c>
    </row>
    <row r="8" spans="1:14" ht="30" customHeight="1" x14ac:dyDescent="0.15">
      <c r="A8" s="17" t="s">
        <v>83</v>
      </c>
      <c r="B8" s="17" t="s">
        <v>80</v>
      </c>
      <c r="C8" s="17" t="s">
        <v>81</v>
      </c>
      <c r="D8" s="17" t="s">
        <v>76</v>
      </c>
      <c r="E8" s="27">
        <f>일위대가!F28</f>
        <v>0</v>
      </c>
      <c r="F8" s="27">
        <f>일위대가!H28</f>
        <v>1388</v>
      </c>
      <c r="G8" s="27">
        <f>일위대가!J28</f>
        <v>0</v>
      </c>
      <c r="H8" s="27">
        <f t="shared" si="0"/>
        <v>1388</v>
      </c>
      <c r="I8" s="17" t="s">
        <v>82</v>
      </c>
      <c r="J8" s="17" t="s">
        <v>52</v>
      </c>
      <c r="K8" s="17" t="s">
        <v>52</v>
      </c>
      <c r="L8" s="17" t="s">
        <v>52</v>
      </c>
      <c r="M8" s="17" t="s">
        <v>568</v>
      </c>
      <c r="N8" s="2" t="s">
        <v>52</v>
      </c>
    </row>
    <row r="9" spans="1:14" ht="30" customHeight="1" x14ac:dyDescent="0.15">
      <c r="A9" s="17" t="s">
        <v>87</v>
      </c>
      <c r="B9" s="17" t="s">
        <v>85</v>
      </c>
      <c r="C9" s="17" t="s">
        <v>81</v>
      </c>
      <c r="D9" s="17" t="s">
        <v>76</v>
      </c>
      <c r="E9" s="27">
        <f>일위대가!F32</f>
        <v>0</v>
      </c>
      <c r="F9" s="27">
        <f>일위대가!H32</f>
        <v>3331</v>
      </c>
      <c r="G9" s="27">
        <f>일위대가!J32</f>
        <v>0</v>
      </c>
      <c r="H9" s="27">
        <f t="shared" si="0"/>
        <v>3331</v>
      </c>
      <c r="I9" s="17" t="s">
        <v>86</v>
      </c>
      <c r="J9" s="17" t="s">
        <v>52</v>
      </c>
      <c r="K9" s="17" t="s">
        <v>52</v>
      </c>
      <c r="L9" s="17" t="s">
        <v>52</v>
      </c>
      <c r="M9" s="17" t="s">
        <v>568</v>
      </c>
      <c r="N9" s="2" t="s">
        <v>52</v>
      </c>
    </row>
    <row r="10" spans="1:14" ht="30" customHeight="1" x14ac:dyDescent="0.15">
      <c r="A10" s="17" t="s">
        <v>107</v>
      </c>
      <c r="B10" s="17" t="s">
        <v>104</v>
      </c>
      <c r="C10" s="17" t="s">
        <v>105</v>
      </c>
      <c r="D10" s="17" t="s">
        <v>76</v>
      </c>
      <c r="E10" s="27">
        <f>일위대가!F37</f>
        <v>418</v>
      </c>
      <c r="F10" s="27">
        <f>일위대가!H37</f>
        <v>1456</v>
      </c>
      <c r="G10" s="27">
        <f>일위대가!J37</f>
        <v>0</v>
      </c>
      <c r="H10" s="27">
        <f t="shared" si="0"/>
        <v>1874</v>
      </c>
      <c r="I10" s="17" t="s">
        <v>106</v>
      </c>
      <c r="J10" s="17" t="s">
        <v>52</v>
      </c>
      <c r="K10" s="17" t="s">
        <v>52</v>
      </c>
      <c r="L10" s="17" t="s">
        <v>52</v>
      </c>
      <c r="M10" s="17" t="s">
        <v>573</v>
      </c>
      <c r="N10" s="2" t="s">
        <v>52</v>
      </c>
    </row>
    <row r="11" spans="1:14" ht="30" customHeight="1" x14ac:dyDescent="0.15">
      <c r="A11" s="17" t="s">
        <v>112</v>
      </c>
      <c r="B11" s="17" t="s">
        <v>109</v>
      </c>
      <c r="C11" s="17" t="s">
        <v>110</v>
      </c>
      <c r="D11" s="17" t="s">
        <v>95</v>
      </c>
      <c r="E11" s="27">
        <f>일위대가!F45</f>
        <v>1384</v>
      </c>
      <c r="F11" s="27">
        <f>일위대가!H45</f>
        <v>9632</v>
      </c>
      <c r="G11" s="27">
        <f>일위대가!J45</f>
        <v>1409</v>
      </c>
      <c r="H11" s="27">
        <f t="shared" si="0"/>
        <v>12425</v>
      </c>
      <c r="I11" s="17" t="s">
        <v>111</v>
      </c>
      <c r="J11" s="17" t="s">
        <v>52</v>
      </c>
      <c r="K11" s="17" t="s">
        <v>52</v>
      </c>
      <c r="L11" s="17" t="s">
        <v>52</v>
      </c>
      <c r="M11" s="17" t="s">
        <v>584</v>
      </c>
      <c r="N11" s="2" t="s">
        <v>52</v>
      </c>
    </row>
    <row r="12" spans="1:14" ht="30" customHeight="1" x14ac:dyDescent="0.15">
      <c r="A12" s="17" t="s">
        <v>135</v>
      </c>
      <c r="B12" s="17" t="s">
        <v>132</v>
      </c>
      <c r="C12" s="17" t="s">
        <v>133</v>
      </c>
      <c r="D12" s="17" t="s">
        <v>118</v>
      </c>
      <c r="E12" s="27">
        <f>일위대가!F50</f>
        <v>10101</v>
      </c>
      <c r="F12" s="27">
        <f>일위대가!H50</f>
        <v>791069</v>
      </c>
      <c r="G12" s="27">
        <f>일위대가!J50</f>
        <v>31048</v>
      </c>
      <c r="H12" s="27">
        <f t="shared" si="0"/>
        <v>832218</v>
      </c>
      <c r="I12" s="17" t="s">
        <v>134</v>
      </c>
      <c r="J12" s="17" t="s">
        <v>52</v>
      </c>
      <c r="K12" s="17" t="s">
        <v>52</v>
      </c>
      <c r="L12" s="17" t="s">
        <v>52</v>
      </c>
      <c r="M12" s="17" t="s">
        <v>603</v>
      </c>
      <c r="N12" s="2" t="s">
        <v>52</v>
      </c>
    </row>
    <row r="13" spans="1:14" ht="30" customHeight="1" x14ac:dyDescent="0.15">
      <c r="A13" s="17" t="s">
        <v>140</v>
      </c>
      <c r="B13" s="17" t="s">
        <v>137</v>
      </c>
      <c r="C13" s="17" t="s">
        <v>138</v>
      </c>
      <c r="D13" s="17" t="s">
        <v>76</v>
      </c>
      <c r="E13" s="27">
        <f>일위대가!F55</f>
        <v>3967</v>
      </c>
      <c r="F13" s="27">
        <f>일위대가!H55</f>
        <v>31880</v>
      </c>
      <c r="G13" s="27">
        <f>일위대가!J55</f>
        <v>956</v>
      </c>
      <c r="H13" s="27">
        <f t="shared" si="0"/>
        <v>36803</v>
      </c>
      <c r="I13" s="17" t="s">
        <v>139</v>
      </c>
      <c r="J13" s="17" t="s">
        <v>52</v>
      </c>
      <c r="K13" s="17" t="s">
        <v>52</v>
      </c>
      <c r="L13" s="17" t="s">
        <v>52</v>
      </c>
      <c r="M13" s="17" t="s">
        <v>613</v>
      </c>
      <c r="N13" s="2" t="s">
        <v>52</v>
      </c>
    </row>
    <row r="14" spans="1:14" ht="30" customHeight="1" x14ac:dyDescent="0.15">
      <c r="A14" s="17" t="s">
        <v>145</v>
      </c>
      <c r="B14" s="17" t="s">
        <v>142</v>
      </c>
      <c r="C14" s="17" t="s">
        <v>143</v>
      </c>
      <c r="D14" s="17" t="s">
        <v>95</v>
      </c>
      <c r="E14" s="27">
        <f>일위대가!F65</f>
        <v>1786</v>
      </c>
      <c r="F14" s="27">
        <f>일위대가!H65</f>
        <v>6736</v>
      </c>
      <c r="G14" s="27">
        <f>일위대가!J65</f>
        <v>2885</v>
      </c>
      <c r="H14" s="27">
        <f t="shared" si="0"/>
        <v>11407</v>
      </c>
      <c r="I14" s="17" t="s">
        <v>144</v>
      </c>
      <c r="J14" s="17" t="s">
        <v>52</v>
      </c>
      <c r="K14" s="17" t="s">
        <v>52</v>
      </c>
      <c r="L14" s="17" t="s">
        <v>52</v>
      </c>
      <c r="M14" s="17" t="s">
        <v>626</v>
      </c>
      <c r="N14" s="2" t="s">
        <v>52</v>
      </c>
    </row>
    <row r="15" spans="1:14" ht="30" customHeight="1" x14ac:dyDescent="0.15">
      <c r="A15" s="17" t="s">
        <v>149</v>
      </c>
      <c r="B15" s="17" t="s">
        <v>147</v>
      </c>
      <c r="C15" s="17" t="s">
        <v>143</v>
      </c>
      <c r="D15" s="17" t="s">
        <v>95</v>
      </c>
      <c r="E15" s="27">
        <f>일위대가!F75</f>
        <v>2043</v>
      </c>
      <c r="F15" s="27">
        <f>일위대가!H75</f>
        <v>10680</v>
      </c>
      <c r="G15" s="27">
        <f>일위대가!J75</f>
        <v>3187</v>
      </c>
      <c r="H15" s="27">
        <f t="shared" si="0"/>
        <v>15910</v>
      </c>
      <c r="I15" s="17" t="s">
        <v>148</v>
      </c>
      <c r="J15" s="17" t="s">
        <v>52</v>
      </c>
      <c r="K15" s="17" t="s">
        <v>52</v>
      </c>
      <c r="L15" s="17" t="s">
        <v>52</v>
      </c>
      <c r="M15" s="17" t="s">
        <v>626</v>
      </c>
      <c r="N15" s="2" t="s">
        <v>52</v>
      </c>
    </row>
    <row r="16" spans="1:14" ht="30" customHeight="1" x14ac:dyDescent="0.15">
      <c r="A16" s="17" t="s">
        <v>257</v>
      </c>
      <c r="B16" s="17" t="s">
        <v>254</v>
      </c>
      <c r="C16" s="17" t="s">
        <v>255</v>
      </c>
      <c r="D16" s="17" t="s">
        <v>118</v>
      </c>
      <c r="E16" s="27">
        <f>일위대가!F81</f>
        <v>17488</v>
      </c>
      <c r="F16" s="27">
        <f>일위대가!H81</f>
        <v>355880</v>
      </c>
      <c r="G16" s="27">
        <f>일위대가!J81</f>
        <v>213528</v>
      </c>
      <c r="H16" s="27">
        <f t="shared" si="0"/>
        <v>586896</v>
      </c>
      <c r="I16" s="17" t="s">
        <v>256</v>
      </c>
      <c r="J16" s="17" t="s">
        <v>52</v>
      </c>
      <c r="K16" s="17" t="s">
        <v>52</v>
      </c>
      <c r="L16" s="17" t="s">
        <v>52</v>
      </c>
      <c r="M16" s="17" t="s">
        <v>654</v>
      </c>
      <c r="N16" s="2" t="s">
        <v>52</v>
      </c>
    </row>
    <row r="17" spans="1:14" ht="30" customHeight="1" x14ac:dyDescent="0.15">
      <c r="A17" s="17" t="s">
        <v>262</v>
      </c>
      <c r="B17" s="17" t="s">
        <v>259</v>
      </c>
      <c r="C17" s="17" t="s">
        <v>260</v>
      </c>
      <c r="D17" s="17" t="s">
        <v>118</v>
      </c>
      <c r="E17" s="27">
        <f>일위대가!F86</f>
        <v>604</v>
      </c>
      <c r="F17" s="27">
        <f>일위대가!H86</f>
        <v>206203</v>
      </c>
      <c r="G17" s="27">
        <f>일위대가!J86</f>
        <v>0</v>
      </c>
      <c r="H17" s="27">
        <f t="shared" si="0"/>
        <v>206807</v>
      </c>
      <c r="I17" s="17" t="s">
        <v>261</v>
      </c>
      <c r="J17" s="17" t="s">
        <v>52</v>
      </c>
      <c r="K17" s="17" t="s">
        <v>52</v>
      </c>
      <c r="L17" s="17" t="s">
        <v>52</v>
      </c>
      <c r="M17" s="17" t="s">
        <v>667</v>
      </c>
      <c r="N17" s="2" t="s">
        <v>52</v>
      </c>
    </row>
    <row r="18" spans="1:14" ht="30" customHeight="1" x14ac:dyDescent="0.15">
      <c r="A18" s="17" t="s">
        <v>267</v>
      </c>
      <c r="B18" s="17" t="s">
        <v>264</v>
      </c>
      <c r="C18" s="17" t="s">
        <v>265</v>
      </c>
      <c r="D18" s="17" t="s">
        <v>118</v>
      </c>
      <c r="E18" s="27">
        <f>일위대가!F90</f>
        <v>0</v>
      </c>
      <c r="F18" s="27">
        <f>일위대가!H90</f>
        <v>123550</v>
      </c>
      <c r="G18" s="27">
        <f>일위대가!J90</f>
        <v>3706</v>
      </c>
      <c r="H18" s="27">
        <f t="shared" si="0"/>
        <v>127256</v>
      </c>
      <c r="I18" s="17" t="s">
        <v>266</v>
      </c>
      <c r="J18" s="17" t="s">
        <v>52</v>
      </c>
      <c r="K18" s="17" t="s">
        <v>52</v>
      </c>
      <c r="L18" s="17" t="s">
        <v>52</v>
      </c>
      <c r="M18" s="17" t="s">
        <v>678</v>
      </c>
      <c r="N18" s="2" t="s">
        <v>52</v>
      </c>
    </row>
    <row r="19" spans="1:14" ht="30" customHeight="1" x14ac:dyDescent="0.15">
      <c r="A19" s="17" t="s">
        <v>290</v>
      </c>
      <c r="B19" s="17" t="s">
        <v>287</v>
      </c>
      <c r="C19" s="17" t="s">
        <v>288</v>
      </c>
      <c r="D19" s="17" t="s">
        <v>217</v>
      </c>
      <c r="E19" s="27">
        <f>일위대가!F96</f>
        <v>0</v>
      </c>
      <c r="F19" s="27">
        <f>일위대가!H96</f>
        <v>41623</v>
      </c>
      <c r="G19" s="27">
        <f>일위대가!J96</f>
        <v>832</v>
      </c>
      <c r="H19" s="27">
        <f t="shared" si="0"/>
        <v>42455</v>
      </c>
      <c r="I19" s="17" t="s">
        <v>289</v>
      </c>
      <c r="J19" s="17" t="s">
        <v>52</v>
      </c>
      <c r="K19" s="17" t="s">
        <v>52</v>
      </c>
      <c r="L19" s="17" t="s">
        <v>52</v>
      </c>
      <c r="M19" s="17" t="s">
        <v>684</v>
      </c>
      <c r="N19" s="2" t="s">
        <v>52</v>
      </c>
    </row>
    <row r="20" spans="1:14" ht="30" customHeight="1" x14ac:dyDescent="0.15">
      <c r="A20" s="17" t="s">
        <v>294</v>
      </c>
      <c r="B20" s="17" t="s">
        <v>287</v>
      </c>
      <c r="C20" s="17" t="s">
        <v>292</v>
      </c>
      <c r="D20" s="17" t="s">
        <v>217</v>
      </c>
      <c r="E20" s="27">
        <f>일위대가!F102</f>
        <v>0</v>
      </c>
      <c r="F20" s="27">
        <f>일위대가!H102</f>
        <v>26994</v>
      </c>
      <c r="G20" s="27">
        <f>일위대가!J102</f>
        <v>539</v>
      </c>
      <c r="H20" s="27">
        <f t="shared" si="0"/>
        <v>27533</v>
      </c>
      <c r="I20" s="17" t="s">
        <v>293</v>
      </c>
      <c r="J20" s="17" t="s">
        <v>52</v>
      </c>
      <c r="K20" s="17" t="s">
        <v>52</v>
      </c>
      <c r="L20" s="17" t="s">
        <v>52</v>
      </c>
      <c r="M20" s="17" t="s">
        <v>684</v>
      </c>
      <c r="N20" s="2" t="s">
        <v>52</v>
      </c>
    </row>
    <row r="21" spans="1:14" ht="30" customHeight="1" x14ac:dyDescent="0.15">
      <c r="A21" s="17" t="s">
        <v>298</v>
      </c>
      <c r="B21" s="17" t="s">
        <v>296</v>
      </c>
      <c r="C21" s="17" t="s">
        <v>52</v>
      </c>
      <c r="D21" s="17" t="s">
        <v>118</v>
      </c>
      <c r="E21" s="27">
        <f>일위대가!F108</f>
        <v>71540</v>
      </c>
      <c r="F21" s="27">
        <f>일위대가!H108</f>
        <v>664431</v>
      </c>
      <c r="G21" s="27">
        <f>일위대가!J108</f>
        <v>226110</v>
      </c>
      <c r="H21" s="27">
        <f t="shared" si="0"/>
        <v>962081</v>
      </c>
      <c r="I21" s="17" t="s">
        <v>297</v>
      </c>
      <c r="J21" s="17" t="s">
        <v>52</v>
      </c>
      <c r="K21" s="17" t="s">
        <v>52</v>
      </c>
      <c r="L21" s="17" t="s">
        <v>52</v>
      </c>
      <c r="M21" s="17" t="s">
        <v>694</v>
      </c>
      <c r="N21" s="2" t="s">
        <v>52</v>
      </c>
    </row>
    <row r="22" spans="1:14" ht="30" customHeight="1" x14ac:dyDescent="0.15">
      <c r="A22" s="17" t="s">
        <v>304</v>
      </c>
      <c r="B22" s="17" t="s">
        <v>300</v>
      </c>
      <c r="C22" s="17" t="s">
        <v>301</v>
      </c>
      <c r="D22" s="17" t="s">
        <v>302</v>
      </c>
      <c r="E22" s="27">
        <f>일위대가!F115</f>
        <v>9627</v>
      </c>
      <c r="F22" s="27">
        <f>일위대가!H115</f>
        <v>59020</v>
      </c>
      <c r="G22" s="27">
        <f>일위대가!J115</f>
        <v>31344</v>
      </c>
      <c r="H22" s="27">
        <f t="shared" si="0"/>
        <v>99991</v>
      </c>
      <c r="I22" s="17" t="s">
        <v>303</v>
      </c>
      <c r="J22" s="17" t="s">
        <v>52</v>
      </c>
      <c r="K22" s="17" t="s">
        <v>702</v>
      </c>
      <c r="L22" s="17" t="s">
        <v>52</v>
      </c>
      <c r="M22" s="17" t="s">
        <v>703</v>
      </c>
      <c r="N22" s="2" t="s">
        <v>63</v>
      </c>
    </row>
    <row r="23" spans="1:14" ht="30" customHeight="1" x14ac:dyDescent="0.15">
      <c r="A23" s="17" t="s">
        <v>309</v>
      </c>
      <c r="B23" s="17" t="s">
        <v>306</v>
      </c>
      <c r="C23" s="17" t="s">
        <v>307</v>
      </c>
      <c r="D23" s="17" t="s">
        <v>60</v>
      </c>
      <c r="E23" s="27">
        <f>일위대가!F120</f>
        <v>6240</v>
      </c>
      <c r="F23" s="27">
        <f>일위대가!H120</f>
        <v>52967</v>
      </c>
      <c r="G23" s="27">
        <f>일위대가!J120</f>
        <v>0</v>
      </c>
      <c r="H23" s="27">
        <f t="shared" si="0"/>
        <v>59207</v>
      </c>
      <c r="I23" s="17" t="s">
        <v>308</v>
      </c>
      <c r="J23" s="17" t="s">
        <v>52</v>
      </c>
      <c r="K23" s="17" t="s">
        <v>52</v>
      </c>
      <c r="L23" s="17" t="s">
        <v>52</v>
      </c>
      <c r="M23" s="17" t="s">
        <v>720</v>
      </c>
      <c r="N23" s="2" t="s">
        <v>52</v>
      </c>
    </row>
    <row r="24" spans="1:14" ht="30" customHeight="1" x14ac:dyDescent="0.15">
      <c r="A24" s="17" t="s">
        <v>317</v>
      </c>
      <c r="B24" s="17" t="s">
        <v>315</v>
      </c>
      <c r="C24" s="17" t="s">
        <v>52</v>
      </c>
      <c r="D24" s="17" t="s">
        <v>76</v>
      </c>
      <c r="E24" s="27">
        <f>일위대가!F124</f>
        <v>0</v>
      </c>
      <c r="F24" s="27">
        <f>일위대가!H124</f>
        <v>942</v>
      </c>
      <c r="G24" s="27">
        <f>일위대가!J124</f>
        <v>0</v>
      </c>
      <c r="H24" s="27">
        <f t="shared" si="0"/>
        <v>942</v>
      </c>
      <c r="I24" s="17" t="s">
        <v>316</v>
      </c>
      <c r="J24" s="17" t="s">
        <v>52</v>
      </c>
      <c r="K24" s="17" t="s">
        <v>52</v>
      </c>
      <c r="L24" s="17" t="s">
        <v>52</v>
      </c>
      <c r="M24" s="17" t="s">
        <v>730</v>
      </c>
      <c r="N24" s="2" t="s">
        <v>52</v>
      </c>
    </row>
    <row r="25" spans="1:14" ht="30" customHeight="1" x14ac:dyDescent="0.15">
      <c r="A25" s="17" t="s">
        <v>322</v>
      </c>
      <c r="B25" s="17" t="s">
        <v>319</v>
      </c>
      <c r="C25" s="17" t="s">
        <v>320</v>
      </c>
      <c r="D25" s="17" t="s">
        <v>76</v>
      </c>
      <c r="E25" s="27">
        <f>일위대가!F132</f>
        <v>1700</v>
      </c>
      <c r="F25" s="27">
        <f>일위대가!H132</f>
        <v>1867</v>
      </c>
      <c r="G25" s="27">
        <f>일위대가!J132</f>
        <v>0</v>
      </c>
      <c r="H25" s="27">
        <f t="shared" si="0"/>
        <v>3567</v>
      </c>
      <c r="I25" s="17" t="s">
        <v>321</v>
      </c>
      <c r="J25" s="17" t="s">
        <v>52</v>
      </c>
      <c r="K25" s="17" t="s">
        <v>52</v>
      </c>
      <c r="L25" s="17" t="s">
        <v>52</v>
      </c>
      <c r="M25" s="17" t="s">
        <v>735</v>
      </c>
      <c r="N25" s="2" t="s">
        <v>52</v>
      </c>
    </row>
    <row r="26" spans="1:14" ht="30" customHeight="1" x14ac:dyDescent="0.15">
      <c r="A26" s="17" t="s">
        <v>326</v>
      </c>
      <c r="B26" s="17" t="s">
        <v>324</v>
      </c>
      <c r="C26" s="17" t="s">
        <v>320</v>
      </c>
      <c r="D26" s="17" t="s">
        <v>76</v>
      </c>
      <c r="E26" s="27">
        <f>일위대가!F140</f>
        <v>1004</v>
      </c>
      <c r="F26" s="27">
        <f>일위대가!H140</f>
        <v>933</v>
      </c>
      <c r="G26" s="27">
        <f>일위대가!J140</f>
        <v>0</v>
      </c>
      <c r="H26" s="27">
        <f t="shared" si="0"/>
        <v>1937</v>
      </c>
      <c r="I26" s="17" t="s">
        <v>325</v>
      </c>
      <c r="J26" s="17" t="s">
        <v>52</v>
      </c>
      <c r="K26" s="17" t="s">
        <v>52</v>
      </c>
      <c r="L26" s="17" t="s">
        <v>52</v>
      </c>
      <c r="M26" s="17" t="s">
        <v>735</v>
      </c>
      <c r="N26" s="2" t="s">
        <v>52</v>
      </c>
    </row>
    <row r="27" spans="1:14" ht="30" customHeight="1" x14ac:dyDescent="0.15">
      <c r="A27" s="17" t="s">
        <v>342</v>
      </c>
      <c r="B27" s="17" t="s">
        <v>339</v>
      </c>
      <c r="C27" s="17" t="s">
        <v>340</v>
      </c>
      <c r="D27" s="17" t="s">
        <v>153</v>
      </c>
      <c r="E27" s="27">
        <f>일위대가!F149</f>
        <v>82</v>
      </c>
      <c r="F27" s="27">
        <f>일위대가!H149</f>
        <v>2764</v>
      </c>
      <c r="G27" s="27">
        <f>일위대가!J149</f>
        <v>138</v>
      </c>
      <c r="H27" s="27">
        <f t="shared" si="0"/>
        <v>2984</v>
      </c>
      <c r="I27" s="17" t="s">
        <v>341</v>
      </c>
      <c r="J27" s="17" t="s">
        <v>52</v>
      </c>
      <c r="K27" s="17" t="s">
        <v>52</v>
      </c>
      <c r="L27" s="17" t="s">
        <v>52</v>
      </c>
      <c r="M27" s="17" t="s">
        <v>760</v>
      </c>
      <c r="N27" s="2" t="s">
        <v>52</v>
      </c>
    </row>
    <row r="28" spans="1:14" ht="30" customHeight="1" x14ac:dyDescent="0.15">
      <c r="A28" s="17" t="s">
        <v>400</v>
      </c>
      <c r="B28" s="17" t="s">
        <v>397</v>
      </c>
      <c r="C28" s="17" t="s">
        <v>398</v>
      </c>
      <c r="D28" s="17" t="s">
        <v>302</v>
      </c>
      <c r="E28" s="27">
        <f>일위대가!F156</f>
        <v>11154</v>
      </c>
      <c r="F28" s="27">
        <f>일위대가!H156</f>
        <v>49778</v>
      </c>
      <c r="G28" s="27">
        <f>일위대가!J156</f>
        <v>36594</v>
      </c>
      <c r="H28" s="27">
        <f t="shared" si="0"/>
        <v>97526</v>
      </c>
      <c r="I28" s="17" t="s">
        <v>399</v>
      </c>
      <c r="J28" s="17" t="s">
        <v>52</v>
      </c>
      <c r="K28" s="17" t="s">
        <v>702</v>
      </c>
      <c r="L28" s="17" t="s">
        <v>52</v>
      </c>
      <c r="M28" s="17" t="s">
        <v>773</v>
      </c>
      <c r="N28" s="2" t="s">
        <v>63</v>
      </c>
    </row>
    <row r="29" spans="1:14" ht="30" customHeight="1" x14ac:dyDescent="0.15">
      <c r="A29" s="17" t="s">
        <v>407</v>
      </c>
      <c r="B29" s="17" t="s">
        <v>404</v>
      </c>
      <c r="C29" s="17" t="s">
        <v>405</v>
      </c>
      <c r="D29" s="17" t="s">
        <v>60</v>
      </c>
      <c r="E29" s="27">
        <f>일위대가!F160</f>
        <v>10500000</v>
      </c>
      <c r="F29" s="27">
        <f>일위대가!H160</f>
        <v>0</v>
      </c>
      <c r="G29" s="27">
        <f>일위대가!J160</f>
        <v>0</v>
      </c>
      <c r="H29" s="27">
        <f t="shared" si="0"/>
        <v>10500000</v>
      </c>
      <c r="I29" s="17" t="s">
        <v>406</v>
      </c>
      <c r="J29" s="17" t="s">
        <v>52</v>
      </c>
      <c r="K29" s="17" t="s">
        <v>52</v>
      </c>
      <c r="L29" s="17" t="s">
        <v>52</v>
      </c>
      <c r="M29" s="17" t="s">
        <v>783</v>
      </c>
      <c r="N29" s="2" t="s">
        <v>52</v>
      </c>
    </row>
    <row r="30" spans="1:14" ht="30" customHeight="1" x14ac:dyDescent="0.15">
      <c r="A30" s="17" t="s">
        <v>412</v>
      </c>
      <c r="B30" s="17" t="s">
        <v>409</v>
      </c>
      <c r="C30" s="17" t="s">
        <v>410</v>
      </c>
      <c r="D30" s="17" t="s">
        <v>60</v>
      </c>
      <c r="E30" s="27">
        <f>일위대가!F164</f>
        <v>6800000</v>
      </c>
      <c r="F30" s="27">
        <f>일위대가!H164</f>
        <v>0</v>
      </c>
      <c r="G30" s="27">
        <f>일위대가!J164</f>
        <v>0</v>
      </c>
      <c r="H30" s="27">
        <f t="shared" si="0"/>
        <v>6800000</v>
      </c>
      <c r="I30" s="17" t="s">
        <v>411</v>
      </c>
      <c r="J30" s="17" t="s">
        <v>52</v>
      </c>
      <c r="K30" s="17" t="s">
        <v>52</v>
      </c>
      <c r="L30" s="17" t="s">
        <v>52</v>
      </c>
      <c r="M30" s="17" t="s">
        <v>783</v>
      </c>
      <c r="N30" s="2" t="s">
        <v>52</v>
      </c>
    </row>
    <row r="31" spans="1:14" ht="30" customHeight="1" x14ac:dyDescent="0.15">
      <c r="A31" s="17" t="s">
        <v>417</v>
      </c>
      <c r="B31" s="17" t="s">
        <v>414</v>
      </c>
      <c r="C31" s="17" t="s">
        <v>415</v>
      </c>
      <c r="D31" s="17" t="s">
        <v>60</v>
      </c>
      <c r="E31" s="27">
        <f>일위대가!F172</f>
        <v>455991</v>
      </c>
      <c r="F31" s="27">
        <f>일위대가!H172</f>
        <v>124508</v>
      </c>
      <c r="G31" s="27">
        <f>일위대가!J172</f>
        <v>3735</v>
      </c>
      <c r="H31" s="27">
        <f t="shared" si="0"/>
        <v>584234</v>
      </c>
      <c r="I31" s="17" t="s">
        <v>416</v>
      </c>
      <c r="J31" s="17" t="s">
        <v>52</v>
      </c>
      <c r="K31" s="17" t="s">
        <v>52</v>
      </c>
      <c r="L31" s="17" t="s">
        <v>52</v>
      </c>
      <c r="M31" s="17" t="s">
        <v>783</v>
      </c>
      <c r="N31" s="2" t="s">
        <v>52</v>
      </c>
    </row>
    <row r="32" spans="1:14" ht="30" customHeight="1" x14ac:dyDescent="0.15">
      <c r="A32" s="17" t="s">
        <v>422</v>
      </c>
      <c r="B32" s="17" t="s">
        <v>419</v>
      </c>
      <c r="C32" s="17" t="s">
        <v>420</v>
      </c>
      <c r="D32" s="17" t="s">
        <v>60</v>
      </c>
      <c r="E32" s="27">
        <f>일위대가!F182</f>
        <v>399628</v>
      </c>
      <c r="F32" s="27">
        <f>일위대가!H182</f>
        <v>197920</v>
      </c>
      <c r="G32" s="27">
        <f>일위대가!J182</f>
        <v>1196</v>
      </c>
      <c r="H32" s="27">
        <f t="shared" si="0"/>
        <v>598744</v>
      </c>
      <c r="I32" s="17" t="s">
        <v>421</v>
      </c>
      <c r="J32" s="17" t="s">
        <v>52</v>
      </c>
      <c r="K32" s="17" t="s">
        <v>52</v>
      </c>
      <c r="L32" s="17" t="s">
        <v>52</v>
      </c>
      <c r="M32" s="17" t="s">
        <v>783</v>
      </c>
      <c r="N32" s="2" t="s">
        <v>52</v>
      </c>
    </row>
    <row r="33" spans="1:14" ht="30" customHeight="1" x14ac:dyDescent="0.15">
      <c r="A33" s="17" t="s">
        <v>453</v>
      </c>
      <c r="B33" s="17" t="s">
        <v>449</v>
      </c>
      <c r="C33" s="17" t="s">
        <v>450</v>
      </c>
      <c r="D33" s="17" t="s">
        <v>451</v>
      </c>
      <c r="E33" s="27">
        <f>일위대가!F188</f>
        <v>0</v>
      </c>
      <c r="F33" s="27">
        <f>일위대가!H188</f>
        <v>0</v>
      </c>
      <c r="G33" s="27">
        <f>일위대가!J188</f>
        <v>187814</v>
      </c>
      <c r="H33" s="27">
        <f t="shared" si="0"/>
        <v>187814</v>
      </c>
      <c r="I33" s="17" t="s">
        <v>452</v>
      </c>
      <c r="J33" s="17" t="s">
        <v>52</v>
      </c>
      <c r="K33" s="17" t="s">
        <v>52</v>
      </c>
      <c r="L33" s="17" t="s">
        <v>52</v>
      </c>
      <c r="M33" s="17" t="s">
        <v>848</v>
      </c>
      <c r="N33" s="2" t="s">
        <v>52</v>
      </c>
    </row>
    <row r="34" spans="1:14" ht="30" customHeight="1" x14ac:dyDescent="0.15">
      <c r="A34" s="17" t="s">
        <v>458</v>
      </c>
      <c r="B34" s="17" t="s">
        <v>455</v>
      </c>
      <c r="C34" s="17" t="s">
        <v>456</v>
      </c>
      <c r="D34" s="17" t="s">
        <v>451</v>
      </c>
      <c r="E34" s="27">
        <f>일위대가!F193</f>
        <v>0</v>
      </c>
      <c r="F34" s="27">
        <f>일위대가!H193</f>
        <v>0</v>
      </c>
      <c r="G34" s="27">
        <f>일위대가!J193</f>
        <v>9317</v>
      </c>
      <c r="H34" s="27">
        <f t="shared" si="0"/>
        <v>9317</v>
      </c>
      <c r="I34" s="17" t="s">
        <v>457</v>
      </c>
      <c r="J34" s="17" t="s">
        <v>52</v>
      </c>
      <c r="K34" s="17" t="s">
        <v>52</v>
      </c>
      <c r="L34" s="17" t="s">
        <v>52</v>
      </c>
      <c r="M34" s="17" t="s">
        <v>848</v>
      </c>
      <c r="N34" s="2" t="s">
        <v>52</v>
      </c>
    </row>
    <row r="35" spans="1:14" ht="30" customHeight="1" x14ac:dyDescent="0.15">
      <c r="A35" s="17" t="s">
        <v>462</v>
      </c>
      <c r="B35" s="17" t="s">
        <v>455</v>
      </c>
      <c r="C35" s="17" t="s">
        <v>460</v>
      </c>
      <c r="D35" s="17" t="s">
        <v>451</v>
      </c>
      <c r="E35" s="27">
        <f>일위대가!F199</f>
        <v>0</v>
      </c>
      <c r="F35" s="27">
        <f>일위대가!H199</f>
        <v>0</v>
      </c>
      <c r="G35" s="27">
        <f>일위대가!J199</f>
        <v>2071</v>
      </c>
      <c r="H35" s="27">
        <f t="shared" si="0"/>
        <v>2071</v>
      </c>
      <c r="I35" s="17" t="s">
        <v>461</v>
      </c>
      <c r="J35" s="17" t="s">
        <v>52</v>
      </c>
      <c r="K35" s="17" t="s">
        <v>52</v>
      </c>
      <c r="L35" s="17" t="s">
        <v>52</v>
      </c>
      <c r="M35" s="17" t="s">
        <v>848</v>
      </c>
      <c r="N35" s="2" t="s">
        <v>52</v>
      </c>
    </row>
    <row r="36" spans="1:14" ht="30" customHeight="1" x14ac:dyDescent="0.15">
      <c r="A36" s="17" t="s">
        <v>466</v>
      </c>
      <c r="B36" s="17" t="s">
        <v>455</v>
      </c>
      <c r="C36" s="17" t="s">
        <v>464</v>
      </c>
      <c r="D36" s="17" t="s">
        <v>451</v>
      </c>
      <c r="E36" s="27">
        <f>일위대가!F206</f>
        <v>0</v>
      </c>
      <c r="F36" s="27">
        <f>일위대가!H206</f>
        <v>0</v>
      </c>
      <c r="G36" s="27">
        <f>일위대가!J206</f>
        <v>10812</v>
      </c>
      <c r="H36" s="27">
        <f t="shared" ref="H36:H63" si="1">E36+F36+G36</f>
        <v>10812</v>
      </c>
      <c r="I36" s="17" t="s">
        <v>465</v>
      </c>
      <c r="J36" s="17" t="s">
        <v>52</v>
      </c>
      <c r="K36" s="17" t="s">
        <v>52</v>
      </c>
      <c r="L36" s="17" t="s">
        <v>52</v>
      </c>
      <c r="M36" s="17" t="s">
        <v>848</v>
      </c>
      <c r="N36" s="2" t="s">
        <v>52</v>
      </c>
    </row>
    <row r="37" spans="1:14" ht="30" customHeight="1" x14ac:dyDescent="0.15">
      <c r="A37" s="17" t="s">
        <v>470</v>
      </c>
      <c r="B37" s="17" t="s">
        <v>455</v>
      </c>
      <c r="C37" s="17" t="s">
        <v>468</v>
      </c>
      <c r="D37" s="17" t="s">
        <v>451</v>
      </c>
      <c r="E37" s="27">
        <f>일위대가!F213</f>
        <v>0</v>
      </c>
      <c r="F37" s="27">
        <f>일위대가!H213</f>
        <v>0</v>
      </c>
      <c r="G37" s="27">
        <f>일위대가!J213</f>
        <v>9372</v>
      </c>
      <c r="H37" s="27">
        <f t="shared" si="1"/>
        <v>9372</v>
      </c>
      <c r="I37" s="17" t="s">
        <v>469</v>
      </c>
      <c r="J37" s="17" t="s">
        <v>52</v>
      </c>
      <c r="K37" s="17" t="s">
        <v>52</v>
      </c>
      <c r="L37" s="17" t="s">
        <v>52</v>
      </c>
      <c r="M37" s="17" t="s">
        <v>848</v>
      </c>
      <c r="N37" s="2" t="s">
        <v>52</v>
      </c>
    </row>
    <row r="38" spans="1:14" ht="30" customHeight="1" x14ac:dyDescent="0.15">
      <c r="A38" s="17" t="s">
        <v>474</v>
      </c>
      <c r="B38" s="17" t="s">
        <v>455</v>
      </c>
      <c r="C38" s="17" t="s">
        <v>472</v>
      </c>
      <c r="D38" s="17" t="s">
        <v>451</v>
      </c>
      <c r="E38" s="27">
        <f>일위대가!F220</f>
        <v>0</v>
      </c>
      <c r="F38" s="27">
        <f>일위대가!H220</f>
        <v>0</v>
      </c>
      <c r="G38" s="27">
        <f>일위대가!J220</f>
        <v>6049</v>
      </c>
      <c r="H38" s="27">
        <f t="shared" si="1"/>
        <v>6049</v>
      </c>
      <c r="I38" s="17" t="s">
        <v>473</v>
      </c>
      <c r="J38" s="17" t="s">
        <v>52</v>
      </c>
      <c r="K38" s="17" t="s">
        <v>52</v>
      </c>
      <c r="L38" s="17" t="s">
        <v>52</v>
      </c>
      <c r="M38" s="17" t="s">
        <v>848</v>
      </c>
      <c r="N38" s="2" t="s">
        <v>52</v>
      </c>
    </row>
    <row r="39" spans="1:14" ht="30" customHeight="1" x14ac:dyDescent="0.15">
      <c r="A39" s="17" t="s">
        <v>478</v>
      </c>
      <c r="B39" s="17" t="s">
        <v>455</v>
      </c>
      <c r="C39" s="17" t="s">
        <v>476</v>
      </c>
      <c r="D39" s="17" t="s">
        <v>451</v>
      </c>
      <c r="E39" s="27">
        <f>일위대가!F226</f>
        <v>0</v>
      </c>
      <c r="F39" s="27">
        <f>일위대가!H226</f>
        <v>0</v>
      </c>
      <c r="G39" s="27">
        <f>일위대가!J226</f>
        <v>40865</v>
      </c>
      <c r="H39" s="27">
        <f t="shared" si="1"/>
        <v>40865</v>
      </c>
      <c r="I39" s="17" t="s">
        <v>477</v>
      </c>
      <c r="J39" s="17" t="s">
        <v>52</v>
      </c>
      <c r="K39" s="17" t="s">
        <v>52</v>
      </c>
      <c r="L39" s="17" t="s">
        <v>52</v>
      </c>
      <c r="M39" s="17" t="s">
        <v>848</v>
      </c>
      <c r="N39" s="2" t="s">
        <v>52</v>
      </c>
    </row>
    <row r="40" spans="1:14" ht="30" customHeight="1" x14ac:dyDescent="0.15">
      <c r="A40" s="17" t="s">
        <v>483</v>
      </c>
      <c r="B40" s="17" t="s">
        <v>480</v>
      </c>
      <c r="C40" s="17" t="s">
        <v>481</v>
      </c>
      <c r="D40" s="17" t="s">
        <v>451</v>
      </c>
      <c r="E40" s="27">
        <f>일위대가!F233</f>
        <v>0</v>
      </c>
      <c r="F40" s="27">
        <f>일위대가!H233</f>
        <v>0</v>
      </c>
      <c r="G40" s="27">
        <f>일위대가!J233</f>
        <v>99049</v>
      </c>
      <c r="H40" s="27">
        <f t="shared" si="1"/>
        <v>99049</v>
      </c>
      <c r="I40" s="17" t="s">
        <v>482</v>
      </c>
      <c r="J40" s="17" t="s">
        <v>52</v>
      </c>
      <c r="K40" s="17" t="s">
        <v>52</v>
      </c>
      <c r="L40" s="17" t="s">
        <v>52</v>
      </c>
      <c r="M40" s="17" t="s">
        <v>848</v>
      </c>
      <c r="N40" s="2" t="s">
        <v>52</v>
      </c>
    </row>
    <row r="41" spans="1:14" ht="30" customHeight="1" x14ac:dyDescent="0.15">
      <c r="A41" s="17" t="s">
        <v>540</v>
      </c>
      <c r="B41" s="17" t="s">
        <v>538</v>
      </c>
      <c r="C41" s="17" t="s">
        <v>539</v>
      </c>
      <c r="D41" s="17" t="s">
        <v>60</v>
      </c>
      <c r="E41" s="27">
        <f>일위대가!F240</f>
        <v>0</v>
      </c>
      <c r="F41" s="27">
        <f>일위대가!H240</f>
        <v>0</v>
      </c>
      <c r="G41" s="27">
        <f>일위대가!J240</f>
        <v>440388</v>
      </c>
      <c r="H41" s="27">
        <f t="shared" si="1"/>
        <v>440388</v>
      </c>
      <c r="I41" s="17" t="s">
        <v>896</v>
      </c>
      <c r="J41" s="17" t="s">
        <v>52</v>
      </c>
      <c r="K41" s="17" t="s">
        <v>52</v>
      </c>
      <c r="L41" s="17" t="s">
        <v>52</v>
      </c>
      <c r="M41" s="17" t="s">
        <v>897</v>
      </c>
      <c r="N41" s="2" t="s">
        <v>52</v>
      </c>
    </row>
    <row r="42" spans="1:14" ht="30" customHeight="1" x14ac:dyDescent="0.15">
      <c r="A42" s="17" t="s">
        <v>905</v>
      </c>
      <c r="B42" s="17" t="s">
        <v>589</v>
      </c>
      <c r="C42" s="17" t="s">
        <v>906</v>
      </c>
      <c r="D42" s="17" t="s">
        <v>302</v>
      </c>
      <c r="E42" s="27">
        <f>일위대가!F247</f>
        <v>25795</v>
      </c>
      <c r="F42" s="27">
        <f>일위대가!H247</f>
        <v>59020</v>
      </c>
      <c r="G42" s="27">
        <f>일위대가!J247</f>
        <v>24554</v>
      </c>
      <c r="H42" s="27">
        <f t="shared" si="1"/>
        <v>109369</v>
      </c>
      <c r="I42" s="17" t="s">
        <v>907</v>
      </c>
      <c r="J42" s="17" t="s">
        <v>52</v>
      </c>
      <c r="K42" s="17" t="s">
        <v>702</v>
      </c>
      <c r="L42" s="17" t="s">
        <v>52</v>
      </c>
      <c r="M42" s="17" t="s">
        <v>908</v>
      </c>
      <c r="N42" s="2" t="s">
        <v>63</v>
      </c>
    </row>
    <row r="43" spans="1:14" ht="30" customHeight="1" x14ac:dyDescent="0.15">
      <c r="A43" s="17" t="s">
        <v>581</v>
      </c>
      <c r="B43" s="17" t="s">
        <v>578</v>
      </c>
      <c r="C43" s="17" t="s">
        <v>579</v>
      </c>
      <c r="D43" s="17" t="s">
        <v>76</v>
      </c>
      <c r="E43" s="27">
        <f>일위대가!F252</f>
        <v>0</v>
      </c>
      <c r="F43" s="27">
        <f>일위대가!H252</f>
        <v>1456</v>
      </c>
      <c r="G43" s="27">
        <f>일위대가!J252</f>
        <v>0</v>
      </c>
      <c r="H43" s="27">
        <f t="shared" si="1"/>
        <v>1456</v>
      </c>
      <c r="I43" s="17" t="s">
        <v>580</v>
      </c>
      <c r="J43" s="17" t="s">
        <v>52</v>
      </c>
      <c r="K43" s="17" t="s">
        <v>52</v>
      </c>
      <c r="L43" s="17" t="s">
        <v>52</v>
      </c>
      <c r="M43" s="17" t="s">
        <v>573</v>
      </c>
      <c r="N43" s="2" t="s">
        <v>52</v>
      </c>
    </row>
    <row r="44" spans="1:14" ht="30" customHeight="1" x14ac:dyDescent="0.15">
      <c r="A44" s="17" t="s">
        <v>592</v>
      </c>
      <c r="B44" s="17" t="s">
        <v>589</v>
      </c>
      <c r="C44" s="17" t="s">
        <v>590</v>
      </c>
      <c r="D44" s="17" t="s">
        <v>302</v>
      </c>
      <c r="E44" s="27">
        <f>일위대가!F259</f>
        <v>11027</v>
      </c>
      <c r="F44" s="27">
        <f>일위대가!H259</f>
        <v>59020</v>
      </c>
      <c r="G44" s="27">
        <f>일위대가!J259</f>
        <v>13873</v>
      </c>
      <c r="H44" s="27">
        <f t="shared" si="1"/>
        <v>83920</v>
      </c>
      <c r="I44" s="17" t="s">
        <v>591</v>
      </c>
      <c r="J44" s="17" t="s">
        <v>52</v>
      </c>
      <c r="K44" s="17" t="s">
        <v>702</v>
      </c>
      <c r="L44" s="17" t="s">
        <v>52</v>
      </c>
      <c r="M44" s="17" t="s">
        <v>908</v>
      </c>
      <c r="N44" s="2" t="s">
        <v>63</v>
      </c>
    </row>
    <row r="45" spans="1:14" ht="30" customHeight="1" x14ac:dyDescent="0.15">
      <c r="A45" s="17" t="s">
        <v>597</v>
      </c>
      <c r="B45" s="17" t="s">
        <v>594</v>
      </c>
      <c r="C45" s="17" t="s">
        <v>595</v>
      </c>
      <c r="D45" s="17" t="s">
        <v>302</v>
      </c>
      <c r="E45" s="27">
        <f>일위대가!F266</f>
        <v>4531</v>
      </c>
      <c r="F45" s="27">
        <f>일위대가!H266</f>
        <v>36248</v>
      </c>
      <c r="G45" s="27">
        <f>일위대가!J266</f>
        <v>1967</v>
      </c>
      <c r="H45" s="27">
        <f t="shared" si="1"/>
        <v>42746</v>
      </c>
      <c r="I45" s="17" t="s">
        <v>596</v>
      </c>
      <c r="J45" s="17" t="s">
        <v>52</v>
      </c>
      <c r="K45" s="17" t="s">
        <v>702</v>
      </c>
      <c r="L45" s="17" t="s">
        <v>52</v>
      </c>
      <c r="M45" s="17" t="s">
        <v>928</v>
      </c>
      <c r="N45" s="2" t="s">
        <v>63</v>
      </c>
    </row>
    <row r="46" spans="1:14" ht="30" customHeight="1" x14ac:dyDescent="0.15">
      <c r="A46" s="17" t="s">
        <v>606</v>
      </c>
      <c r="B46" s="17" t="s">
        <v>604</v>
      </c>
      <c r="C46" s="17" t="s">
        <v>133</v>
      </c>
      <c r="D46" s="17" t="s">
        <v>118</v>
      </c>
      <c r="E46" s="27">
        <f>일위대가!F272</f>
        <v>0</v>
      </c>
      <c r="F46" s="27">
        <f>일위대가!H272</f>
        <v>217540</v>
      </c>
      <c r="G46" s="27">
        <f>일위대가!J272</f>
        <v>19578</v>
      </c>
      <c r="H46" s="27">
        <f t="shared" si="1"/>
        <v>237118</v>
      </c>
      <c r="I46" s="17" t="s">
        <v>605</v>
      </c>
      <c r="J46" s="17" t="s">
        <v>52</v>
      </c>
      <c r="K46" s="17" t="s">
        <v>52</v>
      </c>
      <c r="L46" s="17" t="s">
        <v>52</v>
      </c>
      <c r="M46" s="17" t="s">
        <v>938</v>
      </c>
      <c r="N46" s="2" t="s">
        <v>52</v>
      </c>
    </row>
    <row r="47" spans="1:14" ht="30" customHeight="1" x14ac:dyDescent="0.15">
      <c r="A47" s="17" t="s">
        <v>610</v>
      </c>
      <c r="B47" s="17" t="s">
        <v>608</v>
      </c>
      <c r="C47" s="17" t="s">
        <v>133</v>
      </c>
      <c r="D47" s="17" t="s">
        <v>118</v>
      </c>
      <c r="E47" s="27">
        <f>일위대가!F279</f>
        <v>10101</v>
      </c>
      <c r="F47" s="27">
        <f>일위대가!H279</f>
        <v>573529</v>
      </c>
      <c r="G47" s="27">
        <f>일위대가!J279</f>
        <v>11470</v>
      </c>
      <c r="H47" s="27">
        <f t="shared" si="1"/>
        <v>595100</v>
      </c>
      <c r="I47" s="17" t="s">
        <v>609</v>
      </c>
      <c r="J47" s="17" t="s">
        <v>52</v>
      </c>
      <c r="K47" s="17" t="s">
        <v>52</v>
      </c>
      <c r="L47" s="17" t="s">
        <v>52</v>
      </c>
      <c r="M47" s="17" t="s">
        <v>946</v>
      </c>
      <c r="N47" s="2" t="s">
        <v>52</v>
      </c>
    </row>
    <row r="48" spans="1:14" ht="30" customHeight="1" x14ac:dyDescent="0.15">
      <c r="A48" s="17" t="s">
        <v>618</v>
      </c>
      <c r="B48" s="17" t="s">
        <v>614</v>
      </c>
      <c r="C48" s="17" t="s">
        <v>615</v>
      </c>
      <c r="D48" s="17" t="s">
        <v>616</v>
      </c>
      <c r="E48" s="27">
        <f>일위대가!F284</f>
        <v>39671</v>
      </c>
      <c r="F48" s="27">
        <f>일위대가!H284</f>
        <v>0</v>
      </c>
      <c r="G48" s="27">
        <f>일위대가!J284</f>
        <v>0</v>
      </c>
      <c r="H48" s="27">
        <f t="shared" si="1"/>
        <v>39671</v>
      </c>
      <c r="I48" s="17" t="s">
        <v>617</v>
      </c>
      <c r="J48" s="17" t="s">
        <v>52</v>
      </c>
      <c r="K48" s="17" t="s">
        <v>52</v>
      </c>
      <c r="L48" s="17" t="s">
        <v>52</v>
      </c>
      <c r="M48" s="17" t="s">
        <v>955</v>
      </c>
      <c r="N48" s="2" t="s">
        <v>52</v>
      </c>
    </row>
    <row r="49" spans="1:14" ht="30" customHeight="1" x14ac:dyDescent="0.15">
      <c r="A49" s="17" t="s">
        <v>623</v>
      </c>
      <c r="B49" s="17" t="s">
        <v>620</v>
      </c>
      <c r="C49" s="17" t="s">
        <v>621</v>
      </c>
      <c r="D49" s="17" t="s">
        <v>76</v>
      </c>
      <c r="E49" s="27">
        <f>일위대가!F290</f>
        <v>0</v>
      </c>
      <c r="F49" s="27">
        <f>일위대가!H290</f>
        <v>31880</v>
      </c>
      <c r="G49" s="27">
        <f>일위대가!J290</f>
        <v>956</v>
      </c>
      <c r="H49" s="27">
        <f t="shared" si="1"/>
        <v>32836</v>
      </c>
      <c r="I49" s="17" t="s">
        <v>622</v>
      </c>
      <c r="J49" s="17" t="s">
        <v>52</v>
      </c>
      <c r="K49" s="17" t="s">
        <v>52</v>
      </c>
      <c r="L49" s="17" t="s">
        <v>52</v>
      </c>
      <c r="M49" s="17" t="s">
        <v>965</v>
      </c>
      <c r="N49" s="2" t="s">
        <v>52</v>
      </c>
    </row>
    <row r="50" spans="1:14" ht="30" customHeight="1" x14ac:dyDescent="0.15">
      <c r="A50" s="17" t="s">
        <v>641</v>
      </c>
      <c r="B50" s="17" t="s">
        <v>638</v>
      </c>
      <c r="C50" s="17" t="s">
        <v>639</v>
      </c>
      <c r="D50" s="17" t="s">
        <v>302</v>
      </c>
      <c r="E50" s="27">
        <f>일위대가!F297</f>
        <v>42569</v>
      </c>
      <c r="F50" s="27">
        <f>일위대가!H297</f>
        <v>59020</v>
      </c>
      <c r="G50" s="27">
        <f>일위대가!J297</f>
        <v>72600</v>
      </c>
      <c r="H50" s="27">
        <f t="shared" si="1"/>
        <v>174189</v>
      </c>
      <c r="I50" s="17" t="s">
        <v>640</v>
      </c>
      <c r="J50" s="17" t="s">
        <v>52</v>
      </c>
      <c r="K50" s="17" t="s">
        <v>702</v>
      </c>
      <c r="L50" s="17" t="s">
        <v>52</v>
      </c>
      <c r="M50" s="17" t="s">
        <v>970</v>
      </c>
      <c r="N50" s="2" t="s">
        <v>63</v>
      </c>
    </row>
    <row r="51" spans="1:14" ht="30" customHeight="1" x14ac:dyDescent="0.15">
      <c r="A51" s="17" t="s">
        <v>658</v>
      </c>
      <c r="B51" s="17" t="s">
        <v>655</v>
      </c>
      <c r="C51" s="17" t="s">
        <v>656</v>
      </c>
      <c r="D51" s="17" t="s">
        <v>118</v>
      </c>
      <c r="E51" s="27">
        <f>일위대가!F304</f>
        <v>17488</v>
      </c>
      <c r="F51" s="27">
        <f>일위대가!H304</f>
        <v>0</v>
      </c>
      <c r="G51" s="27">
        <f>일위대가!J304</f>
        <v>0</v>
      </c>
      <c r="H51" s="27">
        <f t="shared" si="1"/>
        <v>17488</v>
      </c>
      <c r="I51" s="17" t="s">
        <v>657</v>
      </c>
      <c r="J51" s="17" t="s">
        <v>52</v>
      </c>
      <c r="K51" s="17" t="s">
        <v>52</v>
      </c>
      <c r="L51" s="17" t="s">
        <v>52</v>
      </c>
      <c r="M51" s="17" t="s">
        <v>978</v>
      </c>
      <c r="N51" s="2" t="s">
        <v>52</v>
      </c>
    </row>
    <row r="52" spans="1:14" ht="30" customHeight="1" x14ac:dyDescent="0.15">
      <c r="A52" s="17" t="s">
        <v>675</v>
      </c>
      <c r="B52" s="17" t="s">
        <v>672</v>
      </c>
      <c r="C52" s="17" t="s">
        <v>673</v>
      </c>
      <c r="D52" s="17" t="s">
        <v>118</v>
      </c>
      <c r="E52" s="27">
        <f>일위대가!F310</f>
        <v>0</v>
      </c>
      <c r="F52" s="27">
        <f>일위대가!H310</f>
        <v>138671</v>
      </c>
      <c r="G52" s="27">
        <f>일위대가!J310</f>
        <v>0</v>
      </c>
      <c r="H52" s="27">
        <f t="shared" si="1"/>
        <v>138671</v>
      </c>
      <c r="I52" s="17" t="s">
        <v>674</v>
      </c>
      <c r="J52" s="17" t="s">
        <v>52</v>
      </c>
      <c r="K52" s="17" t="s">
        <v>52</v>
      </c>
      <c r="L52" s="17" t="s">
        <v>52</v>
      </c>
      <c r="M52" s="17" t="s">
        <v>667</v>
      </c>
      <c r="N52" s="2" t="s">
        <v>52</v>
      </c>
    </row>
    <row r="53" spans="1:14" ht="30" customHeight="1" x14ac:dyDescent="0.15">
      <c r="A53" s="17" t="s">
        <v>682</v>
      </c>
      <c r="B53" s="17" t="s">
        <v>679</v>
      </c>
      <c r="C53" s="17" t="s">
        <v>680</v>
      </c>
      <c r="D53" s="17" t="s">
        <v>118</v>
      </c>
      <c r="E53" s="27">
        <f>일위대가!F316</f>
        <v>0</v>
      </c>
      <c r="F53" s="27">
        <f>일위대가!H316</f>
        <v>135770</v>
      </c>
      <c r="G53" s="27">
        <f>일위대가!J316</f>
        <v>4073</v>
      </c>
      <c r="H53" s="27">
        <f t="shared" si="1"/>
        <v>139843</v>
      </c>
      <c r="I53" s="17" t="s">
        <v>681</v>
      </c>
      <c r="J53" s="17" t="s">
        <v>52</v>
      </c>
      <c r="K53" s="17" t="s">
        <v>52</v>
      </c>
      <c r="L53" s="17" t="s">
        <v>52</v>
      </c>
      <c r="M53" s="17" t="s">
        <v>678</v>
      </c>
      <c r="N53" s="2" t="s">
        <v>52</v>
      </c>
    </row>
    <row r="54" spans="1:14" ht="30" customHeight="1" x14ac:dyDescent="0.15">
      <c r="A54" s="17" t="s">
        <v>699</v>
      </c>
      <c r="B54" s="17" t="s">
        <v>300</v>
      </c>
      <c r="C54" s="17" t="s">
        <v>697</v>
      </c>
      <c r="D54" s="17" t="s">
        <v>302</v>
      </c>
      <c r="E54" s="27">
        <f>일위대가!F323</f>
        <v>28616</v>
      </c>
      <c r="F54" s="27">
        <f>일위대가!H323</f>
        <v>59020</v>
      </c>
      <c r="G54" s="27">
        <f>일위대가!J323</f>
        <v>90444</v>
      </c>
      <c r="H54" s="27">
        <f t="shared" si="1"/>
        <v>178080</v>
      </c>
      <c r="I54" s="17" t="s">
        <v>698</v>
      </c>
      <c r="J54" s="17" t="s">
        <v>52</v>
      </c>
      <c r="K54" s="17" t="s">
        <v>702</v>
      </c>
      <c r="L54" s="17" t="s">
        <v>52</v>
      </c>
      <c r="M54" s="17" t="s">
        <v>703</v>
      </c>
      <c r="N54" s="2" t="s">
        <v>63</v>
      </c>
    </row>
    <row r="55" spans="1:14" ht="30" customHeight="1" x14ac:dyDescent="0.15">
      <c r="A55" s="17" t="s">
        <v>723</v>
      </c>
      <c r="B55" s="17" t="s">
        <v>306</v>
      </c>
      <c r="C55" s="17" t="s">
        <v>721</v>
      </c>
      <c r="D55" s="17" t="s">
        <v>60</v>
      </c>
      <c r="E55" s="27">
        <f>일위대가!F328</f>
        <v>0</v>
      </c>
      <c r="F55" s="27">
        <f>일위대가!H328</f>
        <v>52967</v>
      </c>
      <c r="G55" s="27">
        <f>일위대가!J328</f>
        <v>0</v>
      </c>
      <c r="H55" s="27">
        <f t="shared" si="1"/>
        <v>52967</v>
      </c>
      <c r="I55" s="17" t="s">
        <v>722</v>
      </c>
      <c r="J55" s="17" t="s">
        <v>52</v>
      </c>
      <c r="K55" s="17" t="s">
        <v>52</v>
      </c>
      <c r="L55" s="17" t="s">
        <v>52</v>
      </c>
      <c r="M55" s="17" t="s">
        <v>720</v>
      </c>
      <c r="N55" s="2" t="s">
        <v>52</v>
      </c>
    </row>
    <row r="56" spans="1:14" ht="30" customHeight="1" x14ac:dyDescent="0.15">
      <c r="A56" s="17" t="s">
        <v>796</v>
      </c>
      <c r="B56" s="17" t="s">
        <v>793</v>
      </c>
      <c r="C56" s="17" t="s">
        <v>794</v>
      </c>
      <c r="D56" s="17" t="s">
        <v>60</v>
      </c>
      <c r="E56" s="27">
        <f>일위대가!F334</f>
        <v>0</v>
      </c>
      <c r="F56" s="27">
        <f>일위대가!H334</f>
        <v>124508</v>
      </c>
      <c r="G56" s="27">
        <f>일위대가!J334</f>
        <v>3735</v>
      </c>
      <c r="H56" s="27">
        <f t="shared" si="1"/>
        <v>128243</v>
      </c>
      <c r="I56" s="17" t="s">
        <v>795</v>
      </c>
      <c r="J56" s="17" t="s">
        <v>52</v>
      </c>
      <c r="K56" s="17" t="s">
        <v>52</v>
      </c>
      <c r="L56" s="17" t="s">
        <v>52</v>
      </c>
      <c r="M56" s="17" t="s">
        <v>783</v>
      </c>
      <c r="N56" s="2" t="s">
        <v>52</v>
      </c>
    </row>
    <row r="57" spans="1:14" ht="30" customHeight="1" x14ac:dyDescent="0.15">
      <c r="A57" s="17" t="s">
        <v>826</v>
      </c>
      <c r="B57" s="17" t="s">
        <v>823</v>
      </c>
      <c r="C57" s="17" t="s">
        <v>824</v>
      </c>
      <c r="D57" s="17" t="s">
        <v>60</v>
      </c>
      <c r="E57" s="27">
        <f>일위대가!F340</f>
        <v>0</v>
      </c>
      <c r="F57" s="27">
        <f>일위대가!H340</f>
        <v>59824</v>
      </c>
      <c r="G57" s="27">
        <f>일위대가!J340</f>
        <v>1196</v>
      </c>
      <c r="H57" s="27">
        <f t="shared" si="1"/>
        <v>61020</v>
      </c>
      <c r="I57" s="17" t="s">
        <v>825</v>
      </c>
      <c r="J57" s="17" t="s">
        <v>52</v>
      </c>
      <c r="K57" s="17" t="s">
        <v>52</v>
      </c>
      <c r="L57" s="17" t="s">
        <v>52</v>
      </c>
      <c r="M57" s="17" t="s">
        <v>1018</v>
      </c>
      <c r="N57" s="2" t="s">
        <v>52</v>
      </c>
    </row>
    <row r="58" spans="1:14" ht="30" customHeight="1" x14ac:dyDescent="0.15">
      <c r="A58" s="17" t="s">
        <v>835</v>
      </c>
      <c r="B58" s="17" t="s">
        <v>832</v>
      </c>
      <c r="C58" s="17" t="s">
        <v>833</v>
      </c>
      <c r="D58" s="17" t="s">
        <v>76</v>
      </c>
      <c r="E58" s="27">
        <f>일위대가!F345</f>
        <v>0</v>
      </c>
      <c r="F58" s="27">
        <f>일위대가!H345</f>
        <v>34880</v>
      </c>
      <c r="G58" s="27">
        <f>일위대가!J345</f>
        <v>0</v>
      </c>
      <c r="H58" s="27">
        <f t="shared" si="1"/>
        <v>34880</v>
      </c>
      <c r="I58" s="17" t="s">
        <v>834</v>
      </c>
      <c r="J58" s="17" t="s">
        <v>52</v>
      </c>
      <c r="K58" s="17" t="s">
        <v>52</v>
      </c>
      <c r="L58" s="17" t="s">
        <v>52</v>
      </c>
      <c r="M58" s="17" t="s">
        <v>1023</v>
      </c>
      <c r="N58" s="2" t="s">
        <v>52</v>
      </c>
    </row>
    <row r="59" spans="1:14" ht="30" customHeight="1" x14ac:dyDescent="0.15">
      <c r="A59" s="17" t="s">
        <v>840</v>
      </c>
      <c r="B59" s="17" t="s">
        <v>837</v>
      </c>
      <c r="C59" s="17" t="s">
        <v>838</v>
      </c>
      <c r="D59" s="17" t="s">
        <v>336</v>
      </c>
      <c r="E59" s="27">
        <f>일위대가!F349</f>
        <v>311</v>
      </c>
      <c r="F59" s="27">
        <f>일위대가!H349</f>
        <v>0</v>
      </c>
      <c r="G59" s="27">
        <f>일위대가!J349</f>
        <v>0</v>
      </c>
      <c r="H59" s="27">
        <f t="shared" si="1"/>
        <v>311</v>
      </c>
      <c r="I59" s="17" t="s">
        <v>839</v>
      </c>
      <c r="J59" s="17" t="s">
        <v>52</v>
      </c>
      <c r="K59" s="17" t="s">
        <v>52</v>
      </c>
      <c r="L59" s="17" t="s">
        <v>52</v>
      </c>
      <c r="M59" s="17" t="s">
        <v>1029</v>
      </c>
      <c r="N59" s="2" t="s">
        <v>52</v>
      </c>
    </row>
    <row r="60" spans="1:14" ht="30" customHeight="1" x14ac:dyDescent="0.15">
      <c r="A60" s="17" t="s">
        <v>845</v>
      </c>
      <c r="B60" s="17" t="s">
        <v>842</v>
      </c>
      <c r="C60" s="17" t="s">
        <v>843</v>
      </c>
      <c r="D60" s="17" t="s">
        <v>336</v>
      </c>
      <c r="E60" s="27">
        <f>일위대가!F354</f>
        <v>622</v>
      </c>
      <c r="F60" s="27">
        <f>일위대가!H354</f>
        <v>5228</v>
      </c>
      <c r="G60" s="27">
        <f>일위대가!J354</f>
        <v>0</v>
      </c>
      <c r="H60" s="27">
        <f t="shared" si="1"/>
        <v>5850</v>
      </c>
      <c r="I60" s="17" t="s">
        <v>844</v>
      </c>
      <c r="J60" s="17" t="s">
        <v>52</v>
      </c>
      <c r="K60" s="17" t="s">
        <v>52</v>
      </c>
      <c r="L60" s="17" t="s">
        <v>52</v>
      </c>
      <c r="M60" s="17" t="s">
        <v>1029</v>
      </c>
      <c r="N60" s="2" t="s">
        <v>52</v>
      </c>
    </row>
    <row r="61" spans="1:14" ht="30" customHeight="1" x14ac:dyDescent="0.15">
      <c r="A61" s="17" t="s">
        <v>1039</v>
      </c>
      <c r="B61" s="17" t="s">
        <v>1036</v>
      </c>
      <c r="C61" s="17" t="s">
        <v>1037</v>
      </c>
      <c r="D61" s="17" t="s">
        <v>336</v>
      </c>
      <c r="E61" s="27">
        <f>일위대가!F358</f>
        <v>0</v>
      </c>
      <c r="F61" s="27">
        <f>일위대가!H358</f>
        <v>5228</v>
      </c>
      <c r="G61" s="27">
        <f>일위대가!J358</f>
        <v>0</v>
      </c>
      <c r="H61" s="27">
        <f t="shared" si="1"/>
        <v>5228</v>
      </c>
      <c r="I61" s="17" t="s">
        <v>1038</v>
      </c>
      <c r="J61" s="17" t="s">
        <v>52</v>
      </c>
      <c r="K61" s="17" t="s">
        <v>52</v>
      </c>
      <c r="L61" s="17" t="s">
        <v>52</v>
      </c>
      <c r="M61" s="17" t="s">
        <v>1029</v>
      </c>
      <c r="N61" s="2" t="s">
        <v>52</v>
      </c>
    </row>
    <row r="62" spans="1:14" ht="30" customHeight="1" x14ac:dyDescent="0.15">
      <c r="A62" s="17" t="s">
        <v>1047</v>
      </c>
      <c r="B62" s="17" t="s">
        <v>1048</v>
      </c>
      <c r="C62" s="17" t="s">
        <v>1049</v>
      </c>
      <c r="D62" s="17" t="s">
        <v>302</v>
      </c>
      <c r="E62" s="27">
        <f>일위대가!F365</f>
        <v>41803</v>
      </c>
      <c r="F62" s="27">
        <f>일위대가!H365</f>
        <v>59020</v>
      </c>
      <c r="G62" s="27">
        <f>일위대가!J365</f>
        <v>17314</v>
      </c>
      <c r="H62" s="27">
        <f t="shared" si="1"/>
        <v>118137</v>
      </c>
      <c r="I62" s="17" t="s">
        <v>1050</v>
      </c>
      <c r="J62" s="17" t="s">
        <v>52</v>
      </c>
      <c r="K62" s="17" t="s">
        <v>702</v>
      </c>
      <c r="L62" s="17" t="s">
        <v>52</v>
      </c>
      <c r="M62" s="17" t="s">
        <v>1051</v>
      </c>
      <c r="N62" s="2" t="s">
        <v>63</v>
      </c>
    </row>
    <row r="63" spans="1:14" ht="30" customHeight="1" x14ac:dyDescent="0.15">
      <c r="A63" s="17" t="s">
        <v>1058</v>
      </c>
      <c r="B63" s="17" t="s">
        <v>1059</v>
      </c>
      <c r="C63" s="17" t="s">
        <v>301</v>
      </c>
      <c r="D63" s="17" t="s">
        <v>302</v>
      </c>
      <c r="E63" s="27">
        <f>일위대가!F372</f>
        <v>22528</v>
      </c>
      <c r="F63" s="27">
        <f>일위대가!H372</f>
        <v>49778</v>
      </c>
      <c r="G63" s="27">
        <f>일위대가!J372</f>
        <v>23795</v>
      </c>
      <c r="H63" s="27">
        <f t="shared" si="1"/>
        <v>96101</v>
      </c>
      <c r="I63" s="17" t="s">
        <v>1060</v>
      </c>
      <c r="J63" s="17" t="s">
        <v>52</v>
      </c>
      <c r="K63" s="17" t="s">
        <v>702</v>
      </c>
      <c r="L63" s="17" t="s">
        <v>52</v>
      </c>
      <c r="M63" s="17" t="s">
        <v>1061</v>
      </c>
      <c r="N63" s="2" t="s">
        <v>63</v>
      </c>
    </row>
  </sheetData>
  <phoneticPr fontId="1" type="noConversion"/>
  <pageMargins left="0.78740157480314965" right="0" top="0.39370078740157483" bottom="0.19685039370078741" header="0" footer="0"/>
  <pageSetup paperSize="9" scale="7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372"/>
  <sheetViews>
    <sheetView topLeftCell="A81" workbookViewId="0">
      <selection activeCell="A93" sqref="A93"/>
    </sheetView>
  </sheetViews>
  <sheetFormatPr defaultRowHeight="13.5" x14ac:dyDescent="0.15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7" width="2.625" hidden="1" customWidth="1"/>
    <col min="48" max="48" width="1.625" hidden="1" customWidth="1"/>
    <col min="49" max="49" width="24.625" hidden="1" customWidth="1"/>
    <col min="50" max="51" width="2.625" hidden="1" customWidth="1"/>
    <col min="52" max="52" width="1.625" hidden="1" customWidth="1"/>
  </cols>
  <sheetData>
    <row r="1" spans="1:52" ht="30" customHeight="1" x14ac:dyDescent="0.15">
      <c r="A1" s="6" t="s">
        <v>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</row>
    <row r="2" spans="1:52" ht="30" customHeight="1" x14ac:dyDescent="0.15">
      <c r="A2" s="53" t="s">
        <v>2</v>
      </c>
      <c r="B2" s="53" t="s">
        <v>3</v>
      </c>
      <c r="C2" s="53" t="s">
        <v>4</v>
      </c>
      <c r="D2" s="53" t="s">
        <v>5</v>
      </c>
      <c r="E2" s="53" t="s">
        <v>6</v>
      </c>
      <c r="F2" s="53"/>
      <c r="G2" s="53" t="s">
        <v>9</v>
      </c>
      <c r="H2" s="53"/>
      <c r="I2" s="53" t="s">
        <v>10</v>
      </c>
      <c r="J2" s="53"/>
      <c r="K2" s="53" t="s">
        <v>11</v>
      </c>
      <c r="L2" s="53"/>
      <c r="M2" s="53" t="s">
        <v>12</v>
      </c>
      <c r="N2" s="55" t="s">
        <v>521</v>
      </c>
      <c r="O2" s="55" t="s">
        <v>20</v>
      </c>
      <c r="P2" s="55" t="s">
        <v>22</v>
      </c>
      <c r="Q2" s="55" t="s">
        <v>23</v>
      </c>
      <c r="R2" s="55" t="s">
        <v>24</v>
      </c>
      <c r="S2" s="55" t="s">
        <v>25</v>
      </c>
      <c r="T2" s="55" t="s">
        <v>26</v>
      </c>
      <c r="U2" s="55" t="s">
        <v>27</v>
      </c>
      <c r="V2" s="55" t="s">
        <v>28</v>
      </c>
      <c r="W2" s="55" t="s">
        <v>29</v>
      </c>
      <c r="X2" s="55" t="s">
        <v>30</v>
      </c>
      <c r="Y2" s="55" t="s">
        <v>31</v>
      </c>
      <c r="Z2" s="55" t="s">
        <v>32</v>
      </c>
      <c r="AA2" s="55" t="s">
        <v>33</v>
      </c>
      <c r="AB2" s="55" t="s">
        <v>34</v>
      </c>
      <c r="AC2" s="55" t="s">
        <v>35</v>
      </c>
      <c r="AD2" s="55" t="s">
        <v>36</v>
      </c>
      <c r="AE2" s="55" t="s">
        <v>37</v>
      </c>
      <c r="AF2" s="55" t="s">
        <v>38</v>
      </c>
      <c r="AG2" s="55" t="s">
        <v>39</v>
      </c>
      <c r="AH2" s="55" t="s">
        <v>40</v>
      </c>
      <c r="AI2" s="55" t="s">
        <v>41</v>
      </c>
      <c r="AJ2" s="55" t="s">
        <v>42</v>
      </c>
      <c r="AK2" s="55" t="s">
        <v>43</v>
      </c>
      <c r="AL2" s="55" t="s">
        <v>44</v>
      </c>
      <c r="AM2" s="55" t="s">
        <v>45</v>
      </c>
      <c r="AN2" s="55" t="s">
        <v>46</v>
      </c>
      <c r="AO2" s="55" t="s">
        <v>47</v>
      </c>
      <c r="AP2" s="55" t="s">
        <v>522</v>
      </c>
      <c r="AQ2" s="55" t="s">
        <v>523</v>
      </c>
      <c r="AR2" s="55" t="s">
        <v>524</v>
      </c>
      <c r="AS2" s="55" t="s">
        <v>525</v>
      </c>
      <c r="AT2" s="55" t="s">
        <v>526</v>
      </c>
      <c r="AU2" s="55" t="s">
        <v>527</v>
      </c>
      <c r="AV2" s="55" t="s">
        <v>48</v>
      </c>
      <c r="AW2" s="55" t="s">
        <v>528</v>
      </c>
      <c r="AX2" s="1" t="s">
        <v>520</v>
      </c>
      <c r="AY2" s="1" t="s">
        <v>21</v>
      </c>
      <c r="AZ2" s="1" t="s">
        <v>529</v>
      </c>
    </row>
    <row r="3" spans="1:52" ht="30" customHeight="1" x14ac:dyDescent="0.15">
      <c r="A3" s="53"/>
      <c r="B3" s="53"/>
      <c r="C3" s="53"/>
      <c r="D3" s="53"/>
      <c r="E3" s="10" t="s">
        <v>7</v>
      </c>
      <c r="F3" s="10" t="s">
        <v>8</v>
      </c>
      <c r="G3" s="10" t="s">
        <v>7</v>
      </c>
      <c r="H3" s="10" t="s">
        <v>8</v>
      </c>
      <c r="I3" s="10" t="s">
        <v>7</v>
      </c>
      <c r="J3" s="10" t="s">
        <v>8</v>
      </c>
      <c r="K3" s="10" t="s">
        <v>7</v>
      </c>
      <c r="L3" s="10" t="s">
        <v>8</v>
      </c>
      <c r="M3" s="53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</row>
    <row r="4" spans="1:52" ht="30" customHeight="1" x14ac:dyDescent="0.15">
      <c r="A4" s="20" t="s">
        <v>530</v>
      </c>
      <c r="B4" s="21"/>
      <c r="C4" s="21"/>
      <c r="D4" s="21"/>
      <c r="E4" s="25"/>
      <c r="F4" s="28"/>
      <c r="G4" s="25"/>
      <c r="H4" s="28"/>
      <c r="I4" s="25"/>
      <c r="J4" s="28"/>
      <c r="K4" s="25"/>
      <c r="L4" s="28"/>
      <c r="M4" s="22"/>
      <c r="N4" s="1" t="s">
        <v>62</v>
      </c>
    </row>
    <row r="5" spans="1:52" ht="30" customHeight="1" x14ac:dyDescent="0.15">
      <c r="A5" s="23" t="s">
        <v>532</v>
      </c>
      <c r="B5" s="23" t="s">
        <v>533</v>
      </c>
      <c r="C5" s="23" t="s">
        <v>217</v>
      </c>
      <c r="D5" s="24">
        <v>0.18</v>
      </c>
      <c r="E5" s="26">
        <f>단가대비표!O76</f>
        <v>3204160</v>
      </c>
      <c r="F5" s="29">
        <f>TRUNC(E5*D5,1)</f>
        <v>576748.80000000005</v>
      </c>
      <c r="G5" s="26">
        <f>단가대비표!P76</f>
        <v>0</v>
      </c>
      <c r="H5" s="29">
        <f>TRUNC(G5*D5,1)</f>
        <v>0</v>
      </c>
      <c r="I5" s="26">
        <f>단가대비표!V76</f>
        <v>0</v>
      </c>
      <c r="J5" s="29">
        <f>TRUNC(I5*D5,1)</f>
        <v>0</v>
      </c>
      <c r="K5" s="26">
        <f t="shared" ref="K5:L7" si="0">TRUNC(E5+G5+I5,1)</f>
        <v>3204160</v>
      </c>
      <c r="L5" s="29">
        <f t="shared" si="0"/>
        <v>576748.80000000005</v>
      </c>
      <c r="M5" s="23" t="s">
        <v>534</v>
      </c>
      <c r="N5" s="2" t="s">
        <v>52</v>
      </c>
      <c r="O5" s="2" t="s">
        <v>535</v>
      </c>
      <c r="P5" s="2" t="s">
        <v>64</v>
      </c>
      <c r="Q5" s="2" t="s">
        <v>64</v>
      </c>
      <c r="R5" s="2" t="s">
        <v>63</v>
      </c>
      <c r="S5" s="3"/>
      <c r="T5" s="3"/>
      <c r="U5" s="3"/>
      <c r="V5" s="3">
        <v>1</v>
      </c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2" t="s">
        <v>52</v>
      </c>
      <c r="AW5" s="2" t="s">
        <v>536</v>
      </c>
      <c r="AX5" s="2" t="s">
        <v>52</v>
      </c>
      <c r="AY5" s="2" t="s">
        <v>537</v>
      </c>
      <c r="AZ5" s="2" t="s">
        <v>52</v>
      </c>
    </row>
    <row r="6" spans="1:52" ht="30" customHeight="1" x14ac:dyDescent="0.15">
      <c r="A6" s="23" t="s">
        <v>538</v>
      </c>
      <c r="B6" s="23" t="s">
        <v>539</v>
      </c>
      <c r="C6" s="23" t="s">
        <v>60</v>
      </c>
      <c r="D6" s="24">
        <v>1</v>
      </c>
      <c r="E6" s="26">
        <f>일위대가목록!E41</f>
        <v>0</v>
      </c>
      <c r="F6" s="29">
        <f>TRUNC(E6*D6,1)</f>
        <v>0</v>
      </c>
      <c r="G6" s="26">
        <f>일위대가목록!F41</f>
        <v>0</v>
      </c>
      <c r="H6" s="29">
        <f>TRUNC(G6*D6,1)</f>
        <v>0</v>
      </c>
      <c r="I6" s="26">
        <f>일위대가목록!G41</f>
        <v>440388</v>
      </c>
      <c r="J6" s="29">
        <f>TRUNC(I6*D6,1)</f>
        <v>440388</v>
      </c>
      <c r="K6" s="26">
        <f t="shared" si="0"/>
        <v>440388</v>
      </c>
      <c r="L6" s="29">
        <f t="shared" si="0"/>
        <v>440388</v>
      </c>
      <c r="M6" s="23" t="s">
        <v>534</v>
      </c>
      <c r="N6" s="2" t="s">
        <v>52</v>
      </c>
      <c r="O6" s="2" t="s">
        <v>540</v>
      </c>
      <c r="P6" s="2" t="s">
        <v>63</v>
      </c>
      <c r="Q6" s="2" t="s">
        <v>64</v>
      </c>
      <c r="R6" s="2" t="s">
        <v>64</v>
      </c>
      <c r="S6" s="3"/>
      <c r="T6" s="3"/>
      <c r="U6" s="3"/>
      <c r="V6" s="3">
        <v>1</v>
      </c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2" t="s">
        <v>52</v>
      </c>
      <c r="AW6" s="2" t="s">
        <v>541</v>
      </c>
      <c r="AX6" s="2" t="s">
        <v>52</v>
      </c>
      <c r="AY6" s="2" t="s">
        <v>537</v>
      </c>
      <c r="AZ6" s="2" t="s">
        <v>52</v>
      </c>
    </row>
    <row r="7" spans="1:52" ht="30" customHeight="1" x14ac:dyDescent="0.15">
      <c r="A7" s="23" t="s">
        <v>542</v>
      </c>
      <c r="B7" s="23" t="s">
        <v>543</v>
      </c>
      <c r="C7" s="23" t="s">
        <v>437</v>
      </c>
      <c r="D7" s="24">
        <v>1</v>
      </c>
      <c r="E7" s="26">
        <v>0</v>
      </c>
      <c r="F7" s="29">
        <f>TRUNC(E7*D7,1)</f>
        <v>0</v>
      </c>
      <c r="G7" s="26">
        <v>0</v>
      </c>
      <c r="H7" s="29">
        <f>TRUNC(G7*D7,1)</f>
        <v>0</v>
      </c>
      <c r="I7" s="26">
        <f>TRUNC(SUMIF(V5:V7, RIGHTB(O7, 1), L5:L7)*U7, 2)</f>
        <v>1017136.8</v>
      </c>
      <c r="J7" s="29">
        <f>TRUNC(I7*D7,1)</f>
        <v>1017136.8</v>
      </c>
      <c r="K7" s="26">
        <f t="shared" si="0"/>
        <v>1017136.8</v>
      </c>
      <c r="L7" s="29">
        <f t="shared" si="0"/>
        <v>1017136.8</v>
      </c>
      <c r="M7" s="23" t="s">
        <v>52</v>
      </c>
      <c r="N7" s="2" t="s">
        <v>62</v>
      </c>
      <c r="O7" s="2" t="s">
        <v>500</v>
      </c>
      <c r="P7" s="2" t="s">
        <v>64</v>
      </c>
      <c r="Q7" s="2" t="s">
        <v>64</v>
      </c>
      <c r="R7" s="2" t="s">
        <v>64</v>
      </c>
      <c r="S7" s="3">
        <v>3</v>
      </c>
      <c r="T7" s="3">
        <v>2</v>
      </c>
      <c r="U7" s="3">
        <v>1</v>
      </c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2" t="s">
        <v>52</v>
      </c>
      <c r="AW7" s="2" t="s">
        <v>544</v>
      </c>
      <c r="AX7" s="2" t="s">
        <v>52</v>
      </c>
      <c r="AY7" s="2" t="s">
        <v>52</v>
      </c>
      <c r="AZ7" s="2" t="s">
        <v>52</v>
      </c>
    </row>
    <row r="8" spans="1:52" ht="30" customHeight="1" x14ac:dyDescent="0.15">
      <c r="A8" s="23" t="s">
        <v>545</v>
      </c>
      <c r="B8" s="23" t="s">
        <v>52</v>
      </c>
      <c r="C8" s="23" t="s">
        <v>52</v>
      </c>
      <c r="D8" s="24"/>
      <c r="E8" s="26"/>
      <c r="F8" s="29">
        <f>TRUNC(SUMIF(N5:N7, N4, F5:F7),0)</f>
        <v>0</v>
      </c>
      <c r="G8" s="26"/>
      <c r="H8" s="29">
        <f>TRUNC(SUMIF(N5:N7, N4, H5:H7),0)</f>
        <v>0</v>
      </c>
      <c r="I8" s="26"/>
      <c r="J8" s="29">
        <f>TRUNC(SUMIF(N5:N7, N4, J5:J7),0)</f>
        <v>1017136</v>
      </c>
      <c r="K8" s="26"/>
      <c r="L8" s="29">
        <f>F8+H8+J8</f>
        <v>1017136</v>
      </c>
      <c r="M8" s="23" t="s">
        <v>52</v>
      </c>
      <c r="N8" s="2" t="s">
        <v>90</v>
      </c>
      <c r="O8" s="2" t="s">
        <v>90</v>
      </c>
      <c r="P8" s="2" t="s">
        <v>52</v>
      </c>
      <c r="Q8" s="2" t="s">
        <v>52</v>
      </c>
      <c r="R8" s="2" t="s">
        <v>52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2" t="s">
        <v>52</v>
      </c>
      <c r="AW8" s="2" t="s">
        <v>52</v>
      </c>
      <c r="AX8" s="2" t="s">
        <v>52</v>
      </c>
      <c r="AY8" s="2" t="s">
        <v>52</v>
      </c>
      <c r="AZ8" s="2" t="s">
        <v>52</v>
      </c>
    </row>
    <row r="9" spans="1:52" ht="30" customHeight="1" x14ac:dyDescent="0.15">
      <c r="A9" s="24"/>
      <c r="B9" s="24"/>
      <c r="C9" s="24"/>
      <c r="D9" s="24"/>
      <c r="E9" s="26"/>
      <c r="F9" s="29"/>
      <c r="G9" s="26"/>
      <c r="H9" s="29"/>
      <c r="I9" s="26"/>
      <c r="J9" s="29"/>
      <c r="K9" s="26"/>
      <c r="L9" s="29"/>
      <c r="M9" s="24"/>
    </row>
    <row r="10" spans="1:52" ht="30" customHeight="1" x14ac:dyDescent="0.15">
      <c r="A10" s="20" t="s">
        <v>546</v>
      </c>
      <c r="B10" s="21"/>
      <c r="C10" s="21"/>
      <c r="D10" s="21"/>
      <c r="E10" s="25"/>
      <c r="F10" s="28"/>
      <c r="G10" s="25"/>
      <c r="H10" s="28"/>
      <c r="I10" s="25"/>
      <c r="J10" s="28"/>
      <c r="K10" s="25"/>
      <c r="L10" s="28"/>
      <c r="M10" s="22"/>
      <c r="N10" s="1" t="s">
        <v>68</v>
      </c>
    </row>
    <row r="11" spans="1:52" ht="30" customHeight="1" x14ac:dyDescent="0.15">
      <c r="A11" s="23" t="s">
        <v>548</v>
      </c>
      <c r="B11" s="23" t="s">
        <v>549</v>
      </c>
      <c r="C11" s="23" t="s">
        <v>95</v>
      </c>
      <c r="D11" s="24">
        <v>1.4E-2</v>
      </c>
      <c r="E11" s="26">
        <f>단가대비표!O47</f>
        <v>571556</v>
      </c>
      <c r="F11" s="29">
        <f>TRUNC(E11*D11,1)</f>
        <v>8001.7</v>
      </c>
      <c r="G11" s="26">
        <f>단가대비표!P47</f>
        <v>0</v>
      </c>
      <c r="H11" s="29">
        <f>TRUNC(G11*D11,1)</f>
        <v>0</v>
      </c>
      <c r="I11" s="26">
        <f>단가대비표!V47</f>
        <v>0</v>
      </c>
      <c r="J11" s="29">
        <f>TRUNC(I11*D11,1)</f>
        <v>0</v>
      </c>
      <c r="K11" s="26">
        <f t="shared" ref="K11:L13" si="1">TRUNC(E11+G11+I11,1)</f>
        <v>571556</v>
      </c>
      <c r="L11" s="29">
        <f t="shared" si="1"/>
        <v>8001.7</v>
      </c>
      <c r="M11" s="23" t="s">
        <v>52</v>
      </c>
      <c r="N11" s="2" t="s">
        <v>68</v>
      </c>
      <c r="O11" s="2" t="s">
        <v>550</v>
      </c>
      <c r="P11" s="2" t="s">
        <v>64</v>
      </c>
      <c r="Q11" s="2" t="s">
        <v>64</v>
      </c>
      <c r="R11" s="2" t="s">
        <v>63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2" t="s">
        <v>52</v>
      </c>
      <c r="AW11" s="2" t="s">
        <v>551</v>
      </c>
      <c r="AX11" s="2" t="s">
        <v>52</v>
      </c>
      <c r="AY11" s="2" t="s">
        <v>52</v>
      </c>
      <c r="AZ11" s="2" t="s">
        <v>52</v>
      </c>
    </row>
    <row r="12" spans="1:52" ht="30" customHeight="1" x14ac:dyDescent="0.15">
      <c r="A12" s="23" t="s">
        <v>552</v>
      </c>
      <c r="B12" s="23" t="s">
        <v>553</v>
      </c>
      <c r="C12" s="23" t="s">
        <v>554</v>
      </c>
      <c r="D12" s="24">
        <v>0.15</v>
      </c>
      <c r="E12" s="26">
        <f>단가대비표!O105</f>
        <v>0</v>
      </c>
      <c r="F12" s="29">
        <f>TRUNC(E12*D12,1)</f>
        <v>0</v>
      </c>
      <c r="G12" s="26">
        <f>단가대비표!P105</f>
        <v>277642</v>
      </c>
      <c r="H12" s="29">
        <f>TRUNC(G12*D12,1)</f>
        <v>41646.300000000003</v>
      </c>
      <c r="I12" s="26">
        <f>단가대비표!V105</f>
        <v>0</v>
      </c>
      <c r="J12" s="29">
        <f>TRUNC(I12*D12,1)</f>
        <v>0</v>
      </c>
      <c r="K12" s="26">
        <f t="shared" si="1"/>
        <v>277642</v>
      </c>
      <c r="L12" s="29">
        <f t="shared" si="1"/>
        <v>41646.300000000003</v>
      </c>
      <c r="M12" s="23" t="s">
        <v>52</v>
      </c>
      <c r="N12" s="2" t="s">
        <v>68</v>
      </c>
      <c r="O12" s="2" t="s">
        <v>555</v>
      </c>
      <c r="P12" s="2" t="s">
        <v>64</v>
      </c>
      <c r="Q12" s="2" t="s">
        <v>64</v>
      </c>
      <c r="R12" s="2" t="s">
        <v>63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2" t="s">
        <v>52</v>
      </c>
      <c r="AW12" s="2" t="s">
        <v>556</v>
      </c>
      <c r="AX12" s="2" t="s">
        <v>52</v>
      </c>
      <c r="AY12" s="2" t="s">
        <v>52</v>
      </c>
      <c r="AZ12" s="2" t="s">
        <v>52</v>
      </c>
    </row>
    <row r="13" spans="1:52" ht="30" customHeight="1" x14ac:dyDescent="0.15">
      <c r="A13" s="23" t="s">
        <v>557</v>
      </c>
      <c r="B13" s="23" t="s">
        <v>553</v>
      </c>
      <c r="C13" s="23" t="s">
        <v>554</v>
      </c>
      <c r="D13" s="24">
        <v>0.3</v>
      </c>
      <c r="E13" s="26">
        <f>단가대비표!O96</f>
        <v>0</v>
      </c>
      <c r="F13" s="29">
        <f>TRUNC(E13*D13,1)</f>
        <v>0</v>
      </c>
      <c r="G13" s="26">
        <f>단가대비표!P96</f>
        <v>172068</v>
      </c>
      <c r="H13" s="29">
        <f>TRUNC(G13*D13,1)</f>
        <v>51620.4</v>
      </c>
      <c r="I13" s="26">
        <f>단가대비표!V96</f>
        <v>0</v>
      </c>
      <c r="J13" s="29">
        <f>TRUNC(I13*D13,1)</f>
        <v>0</v>
      </c>
      <c r="K13" s="26">
        <f t="shared" si="1"/>
        <v>172068</v>
      </c>
      <c r="L13" s="29">
        <f t="shared" si="1"/>
        <v>51620.4</v>
      </c>
      <c r="M13" s="23" t="s">
        <v>52</v>
      </c>
      <c r="N13" s="2" t="s">
        <v>68</v>
      </c>
      <c r="O13" s="2" t="s">
        <v>558</v>
      </c>
      <c r="P13" s="2" t="s">
        <v>64</v>
      </c>
      <c r="Q13" s="2" t="s">
        <v>64</v>
      </c>
      <c r="R13" s="2" t="s">
        <v>63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2" t="s">
        <v>52</v>
      </c>
      <c r="AW13" s="2" t="s">
        <v>559</v>
      </c>
      <c r="AX13" s="2" t="s">
        <v>52</v>
      </c>
      <c r="AY13" s="2" t="s">
        <v>52</v>
      </c>
      <c r="AZ13" s="2" t="s">
        <v>52</v>
      </c>
    </row>
    <row r="14" spans="1:52" ht="30" customHeight="1" x14ac:dyDescent="0.15">
      <c r="A14" s="23" t="s">
        <v>545</v>
      </c>
      <c r="B14" s="23" t="s">
        <v>52</v>
      </c>
      <c r="C14" s="23" t="s">
        <v>52</v>
      </c>
      <c r="D14" s="24"/>
      <c r="E14" s="26"/>
      <c r="F14" s="29">
        <f>TRUNC(SUMIF(N11:N13, N10, F11:F13),0)</f>
        <v>8001</v>
      </c>
      <c r="G14" s="26"/>
      <c r="H14" s="29">
        <f>TRUNC(SUMIF(N11:N13, N10, H11:H13),0)</f>
        <v>93266</v>
      </c>
      <c r="I14" s="26"/>
      <c r="J14" s="29">
        <f>TRUNC(SUMIF(N11:N13, N10, J11:J13),0)</f>
        <v>0</v>
      </c>
      <c r="K14" s="26"/>
      <c r="L14" s="29">
        <f>F14+H14+J14</f>
        <v>101267</v>
      </c>
      <c r="M14" s="23" t="s">
        <v>52</v>
      </c>
      <c r="N14" s="2" t="s">
        <v>90</v>
      </c>
      <c r="O14" s="2" t="s">
        <v>90</v>
      </c>
      <c r="P14" s="2" t="s">
        <v>52</v>
      </c>
      <c r="Q14" s="2" t="s">
        <v>52</v>
      </c>
      <c r="R14" s="2" t="s">
        <v>52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2" t="s">
        <v>52</v>
      </c>
      <c r="AW14" s="2" t="s">
        <v>52</v>
      </c>
      <c r="AX14" s="2" t="s">
        <v>52</v>
      </c>
      <c r="AY14" s="2" t="s">
        <v>52</v>
      </c>
      <c r="AZ14" s="2" t="s">
        <v>52</v>
      </c>
    </row>
    <row r="15" spans="1:52" ht="30" customHeight="1" x14ac:dyDescent="0.15">
      <c r="A15" s="24"/>
      <c r="B15" s="24"/>
      <c r="C15" s="24"/>
      <c r="D15" s="24"/>
      <c r="E15" s="26"/>
      <c r="F15" s="29"/>
      <c r="G15" s="26"/>
      <c r="H15" s="29"/>
      <c r="I15" s="26"/>
      <c r="J15" s="29"/>
      <c r="K15" s="26"/>
      <c r="L15" s="29"/>
      <c r="M15" s="24"/>
    </row>
    <row r="16" spans="1:52" ht="30" customHeight="1" x14ac:dyDescent="0.15">
      <c r="A16" s="20" t="s">
        <v>560</v>
      </c>
      <c r="B16" s="21"/>
      <c r="C16" s="21"/>
      <c r="D16" s="21"/>
      <c r="E16" s="25"/>
      <c r="F16" s="28"/>
      <c r="G16" s="25"/>
      <c r="H16" s="28"/>
      <c r="I16" s="25"/>
      <c r="J16" s="28"/>
      <c r="K16" s="25"/>
      <c r="L16" s="28"/>
      <c r="M16" s="22"/>
      <c r="N16" s="1" t="s">
        <v>72</v>
      </c>
    </row>
    <row r="17" spans="1:52" ht="30" customHeight="1" x14ac:dyDescent="0.15">
      <c r="A17" s="23" t="s">
        <v>548</v>
      </c>
      <c r="B17" s="23" t="s">
        <v>549</v>
      </c>
      <c r="C17" s="23" t="s">
        <v>95</v>
      </c>
      <c r="D17" s="24">
        <v>2.1999999999999999E-2</v>
      </c>
      <c r="E17" s="26">
        <f>단가대비표!O47</f>
        <v>571556</v>
      </c>
      <c r="F17" s="29">
        <f>TRUNC(E17*D17,1)</f>
        <v>12574.2</v>
      </c>
      <c r="G17" s="26">
        <f>단가대비표!P47</f>
        <v>0</v>
      </c>
      <c r="H17" s="29">
        <f>TRUNC(G17*D17,1)</f>
        <v>0</v>
      </c>
      <c r="I17" s="26">
        <f>단가대비표!V47</f>
        <v>0</v>
      </c>
      <c r="J17" s="29">
        <f>TRUNC(I17*D17,1)</f>
        <v>0</v>
      </c>
      <c r="K17" s="26">
        <f t="shared" ref="K17:L19" si="2">TRUNC(E17+G17+I17,1)</f>
        <v>571556</v>
      </c>
      <c r="L17" s="29">
        <f t="shared" si="2"/>
        <v>12574.2</v>
      </c>
      <c r="M17" s="23" t="s">
        <v>52</v>
      </c>
      <c r="N17" s="2" t="s">
        <v>72</v>
      </c>
      <c r="O17" s="2" t="s">
        <v>550</v>
      </c>
      <c r="P17" s="2" t="s">
        <v>64</v>
      </c>
      <c r="Q17" s="2" t="s">
        <v>64</v>
      </c>
      <c r="R17" s="2" t="s">
        <v>63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2" t="s">
        <v>52</v>
      </c>
      <c r="AW17" s="2" t="s">
        <v>561</v>
      </c>
      <c r="AX17" s="2" t="s">
        <v>52</v>
      </c>
      <c r="AY17" s="2" t="s">
        <v>52</v>
      </c>
      <c r="AZ17" s="2" t="s">
        <v>52</v>
      </c>
    </row>
    <row r="18" spans="1:52" ht="30" customHeight="1" x14ac:dyDescent="0.15">
      <c r="A18" s="23" t="s">
        <v>552</v>
      </c>
      <c r="B18" s="23" t="s">
        <v>553</v>
      </c>
      <c r="C18" s="23" t="s">
        <v>554</v>
      </c>
      <c r="D18" s="24">
        <v>0.3</v>
      </c>
      <c r="E18" s="26">
        <f>단가대비표!O105</f>
        <v>0</v>
      </c>
      <c r="F18" s="29">
        <f>TRUNC(E18*D18,1)</f>
        <v>0</v>
      </c>
      <c r="G18" s="26">
        <f>단가대비표!P105</f>
        <v>277642</v>
      </c>
      <c r="H18" s="29">
        <f>TRUNC(G18*D18,1)</f>
        <v>83292.600000000006</v>
      </c>
      <c r="I18" s="26">
        <f>단가대비표!V105</f>
        <v>0</v>
      </c>
      <c r="J18" s="29">
        <f>TRUNC(I18*D18,1)</f>
        <v>0</v>
      </c>
      <c r="K18" s="26">
        <f t="shared" si="2"/>
        <v>277642</v>
      </c>
      <c r="L18" s="29">
        <f t="shared" si="2"/>
        <v>83292.600000000006</v>
      </c>
      <c r="M18" s="23" t="s">
        <v>52</v>
      </c>
      <c r="N18" s="2" t="s">
        <v>72</v>
      </c>
      <c r="O18" s="2" t="s">
        <v>555</v>
      </c>
      <c r="P18" s="2" t="s">
        <v>64</v>
      </c>
      <c r="Q18" s="2" t="s">
        <v>64</v>
      </c>
      <c r="R18" s="2" t="s">
        <v>63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2" t="s">
        <v>52</v>
      </c>
      <c r="AW18" s="2" t="s">
        <v>562</v>
      </c>
      <c r="AX18" s="2" t="s">
        <v>52</v>
      </c>
      <c r="AY18" s="2" t="s">
        <v>52</v>
      </c>
      <c r="AZ18" s="2" t="s">
        <v>52</v>
      </c>
    </row>
    <row r="19" spans="1:52" ht="30" customHeight="1" x14ac:dyDescent="0.15">
      <c r="A19" s="23" t="s">
        <v>557</v>
      </c>
      <c r="B19" s="23" t="s">
        <v>553</v>
      </c>
      <c r="C19" s="23" t="s">
        <v>554</v>
      </c>
      <c r="D19" s="24">
        <v>0.45</v>
      </c>
      <c r="E19" s="26">
        <f>단가대비표!O96</f>
        <v>0</v>
      </c>
      <c r="F19" s="29">
        <f>TRUNC(E19*D19,1)</f>
        <v>0</v>
      </c>
      <c r="G19" s="26">
        <f>단가대비표!P96</f>
        <v>172068</v>
      </c>
      <c r="H19" s="29">
        <f>TRUNC(G19*D19,1)</f>
        <v>77430.600000000006</v>
      </c>
      <c r="I19" s="26">
        <f>단가대비표!V96</f>
        <v>0</v>
      </c>
      <c r="J19" s="29">
        <f>TRUNC(I19*D19,1)</f>
        <v>0</v>
      </c>
      <c r="K19" s="26">
        <f t="shared" si="2"/>
        <v>172068</v>
      </c>
      <c r="L19" s="29">
        <f t="shared" si="2"/>
        <v>77430.600000000006</v>
      </c>
      <c r="M19" s="23" t="s">
        <v>52</v>
      </c>
      <c r="N19" s="2" t="s">
        <v>72</v>
      </c>
      <c r="O19" s="2" t="s">
        <v>558</v>
      </c>
      <c r="P19" s="2" t="s">
        <v>64</v>
      </c>
      <c r="Q19" s="2" t="s">
        <v>64</v>
      </c>
      <c r="R19" s="2" t="s">
        <v>63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2" t="s">
        <v>52</v>
      </c>
      <c r="AW19" s="2" t="s">
        <v>563</v>
      </c>
      <c r="AX19" s="2" t="s">
        <v>52</v>
      </c>
      <c r="AY19" s="2" t="s">
        <v>52</v>
      </c>
      <c r="AZ19" s="2" t="s">
        <v>52</v>
      </c>
    </row>
    <row r="20" spans="1:52" ht="30" customHeight="1" x14ac:dyDescent="0.15">
      <c r="A20" s="23" t="s">
        <v>545</v>
      </c>
      <c r="B20" s="23" t="s">
        <v>52</v>
      </c>
      <c r="C20" s="23" t="s">
        <v>52</v>
      </c>
      <c r="D20" s="24"/>
      <c r="E20" s="26"/>
      <c r="F20" s="29">
        <f>TRUNC(SUMIF(N17:N19, N16, F17:F19),0)</f>
        <v>12574</v>
      </c>
      <c r="G20" s="26"/>
      <c r="H20" s="29">
        <f>TRUNC(SUMIF(N17:N19, N16, H17:H19),0)</f>
        <v>160723</v>
      </c>
      <c r="I20" s="26"/>
      <c r="J20" s="29">
        <f>TRUNC(SUMIF(N17:N19, N16, J17:J19),0)</f>
        <v>0</v>
      </c>
      <c r="K20" s="26"/>
      <c r="L20" s="29">
        <f>F20+H20+J20</f>
        <v>173297</v>
      </c>
      <c r="M20" s="23" t="s">
        <v>52</v>
      </c>
      <c r="N20" s="2" t="s">
        <v>90</v>
      </c>
      <c r="O20" s="2" t="s">
        <v>90</v>
      </c>
      <c r="P20" s="2" t="s">
        <v>52</v>
      </c>
      <c r="Q20" s="2" t="s">
        <v>52</v>
      </c>
      <c r="R20" s="2" t="s">
        <v>52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2" t="s">
        <v>52</v>
      </c>
      <c r="AW20" s="2" t="s">
        <v>52</v>
      </c>
      <c r="AX20" s="2" t="s">
        <v>52</v>
      </c>
      <c r="AY20" s="2" t="s">
        <v>52</v>
      </c>
      <c r="AZ20" s="2" t="s">
        <v>52</v>
      </c>
    </row>
    <row r="21" spans="1:52" ht="30" customHeight="1" x14ac:dyDescent="0.15">
      <c r="A21" s="24"/>
      <c r="B21" s="24"/>
      <c r="C21" s="24"/>
      <c r="D21" s="24"/>
      <c r="E21" s="26"/>
      <c r="F21" s="29"/>
      <c r="G21" s="26"/>
      <c r="H21" s="29"/>
      <c r="I21" s="26"/>
      <c r="J21" s="29"/>
      <c r="K21" s="26"/>
      <c r="L21" s="29"/>
      <c r="M21" s="24"/>
    </row>
    <row r="22" spans="1:52" ht="30" customHeight="1" x14ac:dyDescent="0.15">
      <c r="A22" s="20" t="s">
        <v>564</v>
      </c>
      <c r="B22" s="21"/>
      <c r="C22" s="21"/>
      <c r="D22" s="21"/>
      <c r="E22" s="25"/>
      <c r="F22" s="28"/>
      <c r="G22" s="25"/>
      <c r="H22" s="28"/>
      <c r="I22" s="25"/>
      <c r="J22" s="28"/>
      <c r="K22" s="25"/>
      <c r="L22" s="28"/>
      <c r="M22" s="22"/>
      <c r="N22" s="1" t="s">
        <v>78</v>
      </c>
    </row>
    <row r="23" spans="1:52" ht="30" customHeight="1" x14ac:dyDescent="0.15">
      <c r="A23" s="23" t="s">
        <v>557</v>
      </c>
      <c r="B23" s="23" t="s">
        <v>553</v>
      </c>
      <c r="C23" s="23" t="s">
        <v>554</v>
      </c>
      <c r="D23" s="24">
        <v>0.05</v>
      </c>
      <c r="E23" s="26">
        <f>단가대비표!O96</f>
        <v>0</v>
      </c>
      <c r="F23" s="29">
        <f>TRUNC(E23*D23,1)</f>
        <v>0</v>
      </c>
      <c r="G23" s="26">
        <f>단가대비표!P96</f>
        <v>172068</v>
      </c>
      <c r="H23" s="29">
        <f>TRUNC(G23*D23,1)</f>
        <v>8603.4</v>
      </c>
      <c r="I23" s="26">
        <f>단가대비표!V96</f>
        <v>0</v>
      </c>
      <c r="J23" s="29">
        <f>TRUNC(I23*D23,1)</f>
        <v>0</v>
      </c>
      <c r="K23" s="26">
        <f>TRUNC(E23+G23+I23,1)</f>
        <v>172068</v>
      </c>
      <c r="L23" s="29">
        <f>TRUNC(F23+H23+J23,1)</f>
        <v>8603.4</v>
      </c>
      <c r="M23" s="23" t="s">
        <v>52</v>
      </c>
      <c r="N23" s="2" t="s">
        <v>78</v>
      </c>
      <c r="O23" s="2" t="s">
        <v>558</v>
      </c>
      <c r="P23" s="2" t="s">
        <v>64</v>
      </c>
      <c r="Q23" s="2" t="s">
        <v>64</v>
      </c>
      <c r="R23" s="2" t="s">
        <v>63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2" t="s">
        <v>52</v>
      </c>
      <c r="AW23" s="2" t="s">
        <v>566</v>
      </c>
      <c r="AX23" s="2" t="s">
        <v>52</v>
      </c>
      <c r="AY23" s="2" t="s">
        <v>52</v>
      </c>
      <c r="AZ23" s="2" t="s">
        <v>52</v>
      </c>
    </row>
    <row r="24" spans="1:52" ht="30" customHeight="1" x14ac:dyDescent="0.15">
      <c r="A24" s="23" t="s">
        <v>545</v>
      </c>
      <c r="B24" s="23" t="s">
        <v>52</v>
      </c>
      <c r="C24" s="23" t="s">
        <v>52</v>
      </c>
      <c r="D24" s="24"/>
      <c r="E24" s="26"/>
      <c r="F24" s="29">
        <f>TRUNC(SUMIF(N23:N23, N22, F23:F23),0)</f>
        <v>0</v>
      </c>
      <c r="G24" s="26"/>
      <c r="H24" s="29">
        <f>TRUNC(SUMIF(N23:N23, N22, H23:H23),0)</f>
        <v>8603</v>
      </c>
      <c r="I24" s="26"/>
      <c r="J24" s="29">
        <f>TRUNC(SUMIF(N23:N23, N22, J23:J23),0)</f>
        <v>0</v>
      </c>
      <c r="K24" s="26"/>
      <c r="L24" s="29">
        <f>F24+H24+J24</f>
        <v>8603</v>
      </c>
      <c r="M24" s="23" t="s">
        <v>52</v>
      </c>
      <c r="N24" s="2" t="s">
        <v>90</v>
      </c>
      <c r="O24" s="2" t="s">
        <v>90</v>
      </c>
      <c r="P24" s="2" t="s">
        <v>52</v>
      </c>
      <c r="Q24" s="2" t="s">
        <v>52</v>
      </c>
      <c r="R24" s="2" t="s">
        <v>52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2" t="s">
        <v>52</v>
      </c>
      <c r="AW24" s="2" t="s">
        <v>52</v>
      </c>
      <c r="AX24" s="2" t="s">
        <v>52</v>
      </c>
      <c r="AY24" s="2" t="s">
        <v>52</v>
      </c>
      <c r="AZ24" s="2" t="s">
        <v>52</v>
      </c>
    </row>
    <row r="25" spans="1:52" ht="30" customHeight="1" x14ac:dyDescent="0.15">
      <c r="A25" s="24"/>
      <c r="B25" s="24"/>
      <c r="C25" s="24"/>
      <c r="D25" s="24"/>
      <c r="E25" s="26"/>
      <c r="F25" s="29"/>
      <c r="G25" s="26"/>
      <c r="H25" s="29"/>
      <c r="I25" s="26"/>
      <c r="J25" s="29"/>
      <c r="K25" s="26"/>
      <c r="L25" s="29"/>
      <c r="M25" s="24"/>
    </row>
    <row r="26" spans="1:52" ht="30" customHeight="1" x14ac:dyDescent="0.15">
      <c r="A26" s="20" t="s">
        <v>567</v>
      </c>
      <c r="B26" s="21"/>
      <c r="C26" s="21"/>
      <c r="D26" s="21"/>
      <c r="E26" s="25"/>
      <c r="F26" s="28"/>
      <c r="G26" s="25"/>
      <c r="H26" s="28"/>
      <c r="I26" s="25"/>
      <c r="J26" s="28"/>
      <c r="K26" s="25"/>
      <c r="L26" s="28"/>
      <c r="M26" s="22"/>
      <c r="N26" s="1" t="s">
        <v>83</v>
      </c>
    </row>
    <row r="27" spans="1:52" ht="30" customHeight="1" x14ac:dyDescent="0.15">
      <c r="A27" s="23" t="s">
        <v>552</v>
      </c>
      <c r="B27" s="23" t="s">
        <v>553</v>
      </c>
      <c r="C27" s="23" t="s">
        <v>554</v>
      </c>
      <c r="D27" s="24">
        <v>5.0000000000000001E-3</v>
      </c>
      <c r="E27" s="26">
        <f>단가대비표!O105</f>
        <v>0</v>
      </c>
      <c r="F27" s="29">
        <f>TRUNC(E27*D27,1)</f>
        <v>0</v>
      </c>
      <c r="G27" s="26">
        <f>단가대비표!P105</f>
        <v>277642</v>
      </c>
      <c r="H27" s="29">
        <f>TRUNC(G27*D27,1)</f>
        <v>1388.2</v>
      </c>
      <c r="I27" s="26">
        <f>단가대비표!V105</f>
        <v>0</v>
      </c>
      <c r="J27" s="29">
        <f>TRUNC(I27*D27,1)</f>
        <v>0</v>
      </c>
      <c r="K27" s="26">
        <f>TRUNC(E27+G27+I27,1)</f>
        <v>277642</v>
      </c>
      <c r="L27" s="29">
        <f>TRUNC(F27+H27+J27,1)</f>
        <v>1388.2</v>
      </c>
      <c r="M27" s="23" t="s">
        <v>52</v>
      </c>
      <c r="N27" s="2" t="s">
        <v>83</v>
      </c>
      <c r="O27" s="2" t="s">
        <v>555</v>
      </c>
      <c r="P27" s="2" t="s">
        <v>64</v>
      </c>
      <c r="Q27" s="2" t="s">
        <v>64</v>
      </c>
      <c r="R27" s="2" t="s">
        <v>63</v>
      </c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2" t="s">
        <v>52</v>
      </c>
      <c r="AW27" s="2" t="s">
        <v>569</v>
      </c>
      <c r="AX27" s="2" t="s">
        <v>52</v>
      </c>
      <c r="AY27" s="2" t="s">
        <v>52</v>
      </c>
      <c r="AZ27" s="2" t="s">
        <v>52</v>
      </c>
    </row>
    <row r="28" spans="1:52" ht="30" customHeight="1" x14ac:dyDescent="0.15">
      <c r="A28" s="23" t="s">
        <v>545</v>
      </c>
      <c r="B28" s="23" t="s">
        <v>52</v>
      </c>
      <c r="C28" s="23" t="s">
        <v>52</v>
      </c>
      <c r="D28" s="24"/>
      <c r="E28" s="26"/>
      <c r="F28" s="29">
        <f>TRUNC(SUMIF(N27:N27, N26, F27:F27),0)</f>
        <v>0</v>
      </c>
      <c r="G28" s="26"/>
      <c r="H28" s="29">
        <f>TRUNC(SUMIF(N27:N27, N26, H27:H27),0)</f>
        <v>1388</v>
      </c>
      <c r="I28" s="26"/>
      <c r="J28" s="29">
        <f>TRUNC(SUMIF(N27:N27, N26, J27:J27),0)</f>
        <v>0</v>
      </c>
      <c r="K28" s="26"/>
      <c r="L28" s="29">
        <f>F28+H28+J28</f>
        <v>1388</v>
      </c>
      <c r="M28" s="23" t="s">
        <v>52</v>
      </c>
      <c r="N28" s="2" t="s">
        <v>90</v>
      </c>
      <c r="O28" s="2" t="s">
        <v>90</v>
      </c>
      <c r="P28" s="2" t="s">
        <v>52</v>
      </c>
      <c r="Q28" s="2" t="s">
        <v>52</v>
      </c>
      <c r="R28" s="2" t="s">
        <v>52</v>
      </c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2" t="s">
        <v>52</v>
      </c>
      <c r="AW28" s="2" t="s">
        <v>52</v>
      </c>
      <c r="AX28" s="2" t="s">
        <v>52</v>
      </c>
      <c r="AY28" s="2" t="s">
        <v>52</v>
      </c>
      <c r="AZ28" s="2" t="s">
        <v>52</v>
      </c>
    </row>
    <row r="29" spans="1:52" ht="30" customHeight="1" x14ac:dyDescent="0.15">
      <c r="A29" s="24"/>
      <c r="B29" s="24"/>
      <c r="C29" s="24"/>
      <c r="D29" s="24"/>
      <c r="E29" s="26"/>
      <c r="F29" s="29"/>
      <c r="G29" s="26"/>
      <c r="H29" s="29"/>
      <c r="I29" s="26"/>
      <c r="J29" s="29"/>
      <c r="K29" s="26"/>
      <c r="L29" s="29"/>
      <c r="M29" s="24"/>
    </row>
    <row r="30" spans="1:52" ht="30" customHeight="1" x14ac:dyDescent="0.15">
      <c r="A30" s="20" t="s">
        <v>570</v>
      </c>
      <c r="B30" s="21"/>
      <c r="C30" s="21"/>
      <c r="D30" s="21"/>
      <c r="E30" s="25"/>
      <c r="F30" s="28"/>
      <c r="G30" s="25"/>
      <c r="H30" s="28"/>
      <c r="I30" s="25"/>
      <c r="J30" s="28"/>
      <c r="K30" s="25"/>
      <c r="L30" s="28"/>
      <c r="M30" s="22"/>
      <c r="N30" s="1" t="s">
        <v>87</v>
      </c>
    </row>
    <row r="31" spans="1:52" ht="30" customHeight="1" x14ac:dyDescent="0.15">
      <c r="A31" s="23" t="s">
        <v>552</v>
      </c>
      <c r="B31" s="23" t="s">
        <v>553</v>
      </c>
      <c r="C31" s="23" t="s">
        <v>554</v>
      </c>
      <c r="D31" s="24">
        <v>1.2E-2</v>
      </c>
      <c r="E31" s="26">
        <f>단가대비표!O105</f>
        <v>0</v>
      </c>
      <c r="F31" s="29">
        <f>TRUNC(E31*D31,1)</f>
        <v>0</v>
      </c>
      <c r="G31" s="26">
        <f>단가대비표!P105</f>
        <v>277642</v>
      </c>
      <c r="H31" s="29">
        <f>TRUNC(G31*D31,1)</f>
        <v>3331.7</v>
      </c>
      <c r="I31" s="26">
        <f>단가대비표!V105</f>
        <v>0</v>
      </c>
      <c r="J31" s="29">
        <f>TRUNC(I31*D31,1)</f>
        <v>0</v>
      </c>
      <c r="K31" s="26">
        <f>TRUNC(E31+G31+I31,1)</f>
        <v>277642</v>
      </c>
      <c r="L31" s="29">
        <f>TRUNC(F31+H31+J31,1)</f>
        <v>3331.7</v>
      </c>
      <c r="M31" s="23" t="s">
        <v>52</v>
      </c>
      <c r="N31" s="2" t="s">
        <v>87</v>
      </c>
      <c r="O31" s="2" t="s">
        <v>555</v>
      </c>
      <c r="P31" s="2" t="s">
        <v>64</v>
      </c>
      <c r="Q31" s="2" t="s">
        <v>64</v>
      </c>
      <c r="R31" s="2" t="s">
        <v>63</v>
      </c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2" t="s">
        <v>52</v>
      </c>
      <c r="AW31" s="2" t="s">
        <v>571</v>
      </c>
      <c r="AX31" s="2" t="s">
        <v>52</v>
      </c>
      <c r="AY31" s="2" t="s">
        <v>52</v>
      </c>
      <c r="AZ31" s="2" t="s">
        <v>52</v>
      </c>
    </row>
    <row r="32" spans="1:52" ht="30" customHeight="1" x14ac:dyDescent="0.15">
      <c r="A32" s="23" t="s">
        <v>545</v>
      </c>
      <c r="B32" s="23" t="s">
        <v>52</v>
      </c>
      <c r="C32" s="23" t="s">
        <v>52</v>
      </c>
      <c r="D32" s="24"/>
      <c r="E32" s="26"/>
      <c r="F32" s="29">
        <f>TRUNC(SUMIF(N31:N31, N30, F31:F31),0)</f>
        <v>0</v>
      </c>
      <c r="G32" s="26"/>
      <c r="H32" s="29">
        <f>TRUNC(SUMIF(N31:N31, N30, H31:H31),0)</f>
        <v>3331</v>
      </c>
      <c r="I32" s="26"/>
      <c r="J32" s="29">
        <f>TRUNC(SUMIF(N31:N31, N30, J31:J31),0)</f>
        <v>0</v>
      </c>
      <c r="K32" s="26"/>
      <c r="L32" s="29">
        <f>F32+H32+J32</f>
        <v>3331</v>
      </c>
      <c r="M32" s="23" t="s">
        <v>52</v>
      </c>
      <c r="N32" s="2" t="s">
        <v>90</v>
      </c>
      <c r="O32" s="2" t="s">
        <v>90</v>
      </c>
      <c r="P32" s="2" t="s">
        <v>52</v>
      </c>
      <c r="Q32" s="2" t="s">
        <v>52</v>
      </c>
      <c r="R32" s="2" t="s">
        <v>52</v>
      </c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2" t="s">
        <v>52</v>
      </c>
      <c r="AW32" s="2" t="s">
        <v>52</v>
      </c>
      <c r="AX32" s="2" t="s">
        <v>52</v>
      </c>
      <c r="AY32" s="2" t="s">
        <v>52</v>
      </c>
      <c r="AZ32" s="2" t="s">
        <v>52</v>
      </c>
    </row>
    <row r="33" spans="1:52" ht="30" customHeight="1" x14ac:dyDescent="0.15">
      <c r="A33" s="24"/>
      <c r="B33" s="24"/>
      <c r="C33" s="24"/>
      <c r="D33" s="24"/>
      <c r="E33" s="26"/>
      <c r="F33" s="29"/>
      <c r="G33" s="26"/>
      <c r="H33" s="29"/>
      <c r="I33" s="26"/>
      <c r="J33" s="29"/>
      <c r="K33" s="26"/>
      <c r="L33" s="29"/>
      <c r="M33" s="24"/>
    </row>
    <row r="34" spans="1:52" ht="30" customHeight="1" x14ac:dyDescent="0.15">
      <c r="A34" s="20" t="s">
        <v>572</v>
      </c>
      <c r="B34" s="21"/>
      <c r="C34" s="21"/>
      <c r="D34" s="21"/>
      <c r="E34" s="25"/>
      <c r="F34" s="28"/>
      <c r="G34" s="25"/>
      <c r="H34" s="28"/>
      <c r="I34" s="25"/>
      <c r="J34" s="28"/>
      <c r="K34" s="25"/>
      <c r="L34" s="28"/>
      <c r="M34" s="22"/>
      <c r="N34" s="1" t="s">
        <v>107</v>
      </c>
    </row>
    <row r="35" spans="1:52" ht="30" customHeight="1" x14ac:dyDescent="0.15">
      <c r="A35" s="23" t="s">
        <v>574</v>
      </c>
      <c r="B35" s="23" t="s">
        <v>575</v>
      </c>
      <c r="C35" s="23" t="s">
        <v>76</v>
      </c>
      <c r="D35" s="24">
        <v>2.2999999999999998</v>
      </c>
      <c r="E35" s="26">
        <f>단가대비표!O17</f>
        <v>182</v>
      </c>
      <c r="F35" s="29">
        <f>TRUNC(E35*D35,1)</f>
        <v>418.6</v>
      </c>
      <c r="G35" s="26">
        <f>단가대비표!P17</f>
        <v>0</v>
      </c>
      <c r="H35" s="29">
        <f>TRUNC(G35*D35,1)</f>
        <v>0</v>
      </c>
      <c r="I35" s="26">
        <f>단가대비표!V17</f>
        <v>0</v>
      </c>
      <c r="J35" s="29">
        <f>TRUNC(I35*D35,1)</f>
        <v>0</v>
      </c>
      <c r="K35" s="26">
        <f>TRUNC(E35+G35+I35,1)</f>
        <v>182</v>
      </c>
      <c r="L35" s="29">
        <f>TRUNC(F35+H35+J35,1)</f>
        <v>418.6</v>
      </c>
      <c r="M35" s="23" t="s">
        <v>52</v>
      </c>
      <c r="N35" s="2" t="s">
        <v>107</v>
      </c>
      <c r="O35" s="2" t="s">
        <v>576</v>
      </c>
      <c r="P35" s="2" t="s">
        <v>64</v>
      </c>
      <c r="Q35" s="2" t="s">
        <v>64</v>
      </c>
      <c r="R35" s="2" t="s">
        <v>63</v>
      </c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2" t="s">
        <v>52</v>
      </c>
      <c r="AW35" s="2" t="s">
        <v>577</v>
      </c>
      <c r="AX35" s="2" t="s">
        <v>52</v>
      </c>
      <c r="AY35" s="2" t="s">
        <v>52</v>
      </c>
      <c r="AZ35" s="2" t="s">
        <v>52</v>
      </c>
    </row>
    <row r="36" spans="1:52" ht="30" customHeight="1" x14ac:dyDescent="0.15">
      <c r="A36" s="23" t="s">
        <v>578</v>
      </c>
      <c r="B36" s="23" t="s">
        <v>579</v>
      </c>
      <c r="C36" s="23" t="s">
        <v>76</v>
      </c>
      <c r="D36" s="24">
        <v>1</v>
      </c>
      <c r="E36" s="26">
        <f>일위대가목록!E43</f>
        <v>0</v>
      </c>
      <c r="F36" s="29">
        <f>TRUNC(E36*D36,1)</f>
        <v>0</v>
      </c>
      <c r="G36" s="26">
        <f>일위대가목록!F43</f>
        <v>1456</v>
      </c>
      <c r="H36" s="29">
        <f>TRUNC(G36*D36,1)</f>
        <v>1456</v>
      </c>
      <c r="I36" s="26">
        <f>일위대가목록!G43</f>
        <v>0</v>
      </c>
      <c r="J36" s="29">
        <f>TRUNC(I36*D36,1)</f>
        <v>0</v>
      </c>
      <c r="K36" s="26">
        <f>TRUNC(E36+G36+I36,1)</f>
        <v>1456</v>
      </c>
      <c r="L36" s="29">
        <f>TRUNC(F36+H36+J36,1)</f>
        <v>1456</v>
      </c>
      <c r="M36" s="23" t="s">
        <v>580</v>
      </c>
      <c r="N36" s="2" t="s">
        <v>107</v>
      </c>
      <c r="O36" s="2" t="s">
        <v>581</v>
      </c>
      <c r="P36" s="2" t="s">
        <v>63</v>
      </c>
      <c r="Q36" s="2" t="s">
        <v>64</v>
      </c>
      <c r="R36" s="2" t="s">
        <v>64</v>
      </c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2" t="s">
        <v>52</v>
      </c>
      <c r="AW36" s="2" t="s">
        <v>582</v>
      </c>
      <c r="AX36" s="2" t="s">
        <v>52</v>
      </c>
      <c r="AY36" s="2" t="s">
        <v>52</v>
      </c>
      <c r="AZ36" s="2" t="s">
        <v>52</v>
      </c>
    </row>
    <row r="37" spans="1:52" ht="30" customHeight="1" x14ac:dyDescent="0.15">
      <c r="A37" s="23" t="s">
        <v>545</v>
      </c>
      <c r="B37" s="23" t="s">
        <v>52</v>
      </c>
      <c r="C37" s="23" t="s">
        <v>52</v>
      </c>
      <c r="D37" s="24"/>
      <c r="E37" s="26"/>
      <c r="F37" s="29">
        <f>TRUNC(SUMIF(N35:N36, N34, F35:F36),0)</f>
        <v>418</v>
      </c>
      <c r="G37" s="26"/>
      <c r="H37" s="29">
        <f>TRUNC(SUMIF(N35:N36, N34, H35:H36),0)</f>
        <v>1456</v>
      </c>
      <c r="I37" s="26"/>
      <c r="J37" s="29">
        <f>TRUNC(SUMIF(N35:N36, N34, J35:J36),0)</f>
        <v>0</v>
      </c>
      <c r="K37" s="26"/>
      <c r="L37" s="29">
        <f>F37+H37+J37</f>
        <v>1874</v>
      </c>
      <c r="M37" s="23" t="s">
        <v>52</v>
      </c>
      <c r="N37" s="2" t="s">
        <v>90</v>
      </c>
      <c r="O37" s="2" t="s">
        <v>90</v>
      </c>
      <c r="P37" s="2" t="s">
        <v>52</v>
      </c>
      <c r="Q37" s="2" t="s">
        <v>52</v>
      </c>
      <c r="R37" s="2" t="s">
        <v>52</v>
      </c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2" t="s">
        <v>52</v>
      </c>
      <c r="AW37" s="2" t="s">
        <v>52</v>
      </c>
      <c r="AX37" s="2" t="s">
        <v>52</v>
      </c>
      <c r="AY37" s="2" t="s">
        <v>52</v>
      </c>
      <c r="AZ37" s="2" t="s">
        <v>52</v>
      </c>
    </row>
    <row r="38" spans="1:52" ht="30" customHeight="1" x14ac:dyDescent="0.15">
      <c r="A38" s="24"/>
      <c r="B38" s="24"/>
      <c r="C38" s="24"/>
      <c r="D38" s="24"/>
      <c r="E38" s="26"/>
      <c r="F38" s="29"/>
      <c r="G38" s="26"/>
      <c r="H38" s="29"/>
      <c r="I38" s="26"/>
      <c r="J38" s="29"/>
      <c r="K38" s="26"/>
      <c r="L38" s="29"/>
      <c r="M38" s="24"/>
    </row>
    <row r="39" spans="1:52" ht="30" customHeight="1" x14ac:dyDescent="0.15">
      <c r="A39" s="20" t="s">
        <v>583</v>
      </c>
      <c r="B39" s="21"/>
      <c r="C39" s="21"/>
      <c r="D39" s="21"/>
      <c r="E39" s="25"/>
      <c r="F39" s="28"/>
      <c r="G39" s="25"/>
      <c r="H39" s="28"/>
      <c r="I39" s="25"/>
      <c r="J39" s="28"/>
      <c r="K39" s="25"/>
      <c r="L39" s="28"/>
      <c r="M39" s="22"/>
      <c r="N39" s="1" t="s">
        <v>112</v>
      </c>
    </row>
    <row r="40" spans="1:52" ht="30" customHeight="1" x14ac:dyDescent="0.15">
      <c r="A40" s="23" t="s">
        <v>585</v>
      </c>
      <c r="B40" s="23" t="s">
        <v>553</v>
      </c>
      <c r="C40" s="23" t="s">
        <v>554</v>
      </c>
      <c r="D40" s="24">
        <v>1.0999999999999999E-2</v>
      </c>
      <c r="E40" s="26">
        <f>단가대비표!O97</f>
        <v>0</v>
      </c>
      <c r="F40" s="29">
        <f>TRUNC(E40*D40,1)</f>
        <v>0</v>
      </c>
      <c r="G40" s="26">
        <f>단가대비표!P97</f>
        <v>226122</v>
      </c>
      <c r="H40" s="29">
        <f>TRUNC(G40*D40,1)</f>
        <v>2487.3000000000002</v>
      </c>
      <c r="I40" s="26">
        <f>단가대비표!V97</f>
        <v>0</v>
      </c>
      <c r="J40" s="29">
        <f>TRUNC(I40*D40,1)</f>
        <v>0</v>
      </c>
      <c r="K40" s="26">
        <f t="shared" ref="K40:L44" si="3">TRUNC(E40+G40+I40,1)</f>
        <v>226122</v>
      </c>
      <c r="L40" s="29">
        <f t="shared" si="3"/>
        <v>2487.3000000000002</v>
      </c>
      <c r="M40" s="23" t="s">
        <v>52</v>
      </c>
      <c r="N40" s="2" t="s">
        <v>112</v>
      </c>
      <c r="O40" s="2" t="s">
        <v>586</v>
      </c>
      <c r="P40" s="2" t="s">
        <v>64</v>
      </c>
      <c r="Q40" s="2" t="s">
        <v>64</v>
      </c>
      <c r="R40" s="2" t="s">
        <v>63</v>
      </c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2" t="s">
        <v>52</v>
      </c>
      <c r="AW40" s="2" t="s">
        <v>587</v>
      </c>
      <c r="AX40" s="2" t="s">
        <v>52</v>
      </c>
      <c r="AY40" s="2" t="s">
        <v>52</v>
      </c>
      <c r="AZ40" s="2" t="s">
        <v>52</v>
      </c>
    </row>
    <row r="41" spans="1:52" ht="30" customHeight="1" x14ac:dyDescent="0.15">
      <c r="A41" s="23" t="s">
        <v>557</v>
      </c>
      <c r="B41" s="23" t="s">
        <v>553</v>
      </c>
      <c r="C41" s="23" t="s">
        <v>554</v>
      </c>
      <c r="D41" s="24">
        <v>1.0999999999999999E-2</v>
      </c>
      <c r="E41" s="26">
        <f>단가대비표!O96</f>
        <v>0</v>
      </c>
      <c r="F41" s="29">
        <f>TRUNC(E41*D41,1)</f>
        <v>0</v>
      </c>
      <c r="G41" s="26">
        <f>단가대비표!P96</f>
        <v>172068</v>
      </c>
      <c r="H41" s="29">
        <f>TRUNC(G41*D41,1)</f>
        <v>1892.7</v>
      </c>
      <c r="I41" s="26">
        <f>단가대비표!V96</f>
        <v>0</v>
      </c>
      <c r="J41" s="29">
        <f>TRUNC(I41*D41,1)</f>
        <v>0</v>
      </c>
      <c r="K41" s="26">
        <f t="shared" si="3"/>
        <v>172068</v>
      </c>
      <c r="L41" s="29">
        <f t="shared" si="3"/>
        <v>1892.7</v>
      </c>
      <c r="M41" s="23" t="s">
        <v>52</v>
      </c>
      <c r="N41" s="2" t="s">
        <v>112</v>
      </c>
      <c r="O41" s="2" t="s">
        <v>558</v>
      </c>
      <c r="P41" s="2" t="s">
        <v>64</v>
      </c>
      <c r="Q41" s="2" t="s">
        <v>64</v>
      </c>
      <c r="R41" s="2" t="s">
        <v>63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2" t="s">
        <v>52</v>
      </c>
      <c r="AW41" s="2" t="s">
        <v>588</v>
      </c>
      <c r="AX41" s="2" t="s">
        <v>52</v>
      </c>
      <c r="AY41" s="2" t="s">
        <v>52</v>
      </c>
      <c r="AZ41" s="2" t="s">
        <v>52</v>
      </c>
    </row>
    <row r="42" spans="1:52" ht="30" customHeight="1" x14ac:dyDescent="0.15">
      <c r="A42" s="23" t="s">
        <v>589</v>
      </c>
      <c r="B42" s="23" t="s">
        <v>590</v>
      </c>
      <c r="C42" s="23" t="s">
        <v>302</v>
      </c>
      <c r="D42" s="24">
        <v>8.8999999999999996E-2</v>
      </c>
      <c r="E42" s="26">
        <f>일위대가목록!E44</f>
        <v>11027</v>
      </c>
      <c r="F42" s="29">
        <f>TRUNC(E42*D42,1)</f>
        <v>981.4</v>
      </c>
      <c r="G42" s="26">
        <f>일위대가목록!F44</f>
        <v>59020</v>
      </c>
      <c r="H42" s="29">
        <f>TRUNC(G42*D42,1)</f>
        <v>5252.7</v>
      </c>
      <c r="I42" s="26">
        <f>일위대가목록!G44</f>
        <v>13873</v>
      </c>
      <c r="J42" s="29">
        <f>TRUNC(I42*D42,1)</f>
        <v>1234.5999999999999</v>
      </c>
      <c r="K42" s="26">
        <f t="shared" si="3"/>
        <v>83920</v>
      </c>
      <c r="L42" s="29">
        <f t="shared" si="3"/>
        <v>7468.7</v>
      </c>
      <c r="M42" s="23" t="s">
        <v>591</v>
      </c>
      <c r="N42" s="2" t="s">
        <v>112</v>
      </c>
      <c r="O42" s="2" t="s">
        <v>592</v>
      </c>
      <c r="P42" s="2" t="s">
        <v>63</v>
      </c>
      <c r="Q42" s="2" t="s">
        <v>64</v>
      </c>
      <c r="R42" s="2" t="s">
        <v>64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2" t="s">
        <v>52</v>
      </c>
      <c r="AW42" s="2" t="s">
        <v>593</v>
      </c>
      <c r="AX42" s="2" t="s">
        <v>52</v>
      </c>
      <c r="AY42" s="2" t="s">
        <v>52</v>
      </c>
      <c r="AZ42" s="2" t="s">
        <v>52</v>
      </c>
    </row>
    <row r="43" spans="1:52" ht="30" customHeight="1" x14ac:dyDescent="0.15">
      <c r="A43" s="23" t="s">
        <v>594</v>
      </c>
      <c r="B43" s="23" t="s">
        <v>595</v>
      </c>
      <c r="C43" s="23" t="s">
        <v>302</v>
      </c>
      <c r="D43" s="24">
        <v>8.8999999999999996E-2</v>
      </c>
      <c r="E43" s="26">
        <f>일위대가목록!E45</f>
        <v>4531</v>
      </c>
      <c r="F43" s="29">
        <f>TRUNC(E43*D43,1)</f>
        <v>403.2</v>
      </c>
      <c r="G43" s="26">
        <f>일위대가목록!F45</f>
        <v>36248</v>
      </c>
      <c r="H43" s="29">
        <f>TRUNC(G43*D43,1)</f>
        <v>3226</v>
      </c>
      <c r="I43" s="26">
        <f>일위대가목록!G45</f>
        <v>1967</v>
      </c>
      <c r="J43" s="29">
        <f>TRUNC(I43*D43,1)</f>
        <v>175</v>
      </c>
      <c r="K43" s="26">
        <f t="shared" si="3"/>
        <v>42746</v>
      </c>
      <c r="L43" s="29">
        <f t="shared" si="3"/>
        <v>3804.2</v>
      </c>
      <c r="M43" s="23" t="s">
        <v>596</v>
      </c>
      <c r="N43" s="2" t="s">
        <v>112</v>
      </c>
      <c r="O43" s="2" t="s">
        <v>597</v>
      </c>
      <c r="P43" s="2" t="s">
        <v>63</v>
      </c>
      <c r="Q43" s="2" t="s">
        <v>64</v>
      </c>
      <c r="R43" s="2" t="s">
        <v>64</v>
      </c>
      <c r="S43" s="3"/>
      <c r="T43" s="3"/>
      <c r="U43" s="3"/>
      <c r="V43" s="3">
        <v>1</v>
      </c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2" t="s">
        <v>52</v>
      </c>
      <c r="AW43" s="2" t="s">
        <v>598</v>
      </c>
      <c r="AX43" s="2" t="s">
        <v>52</v>
      </c>
      <c r="AY43" s="2" t="s">
        <v>52</v>
      </c>
      <c r="AZ43" s="2" t="s">
        <v>52</v>
      </c>
    </row>
    <row r="44" spans="1:52" ht="30" customHeight="1" x14ac:dyDescent="0.15">
      <c r="A44" s="23" t="s">
        <v>599</v>
      </c>
      <c r="B44" s="23" t="s">
        <v>600</v>
      </c>
      <c r="C44" s="23" t="s">
        <v>437</v>
      </c>
      <c r="D44" s="24">
        <v>-1</v>
      </c>
      <c r="E44" s="26">
        <v>0</v>
      </c>
      <c r="F44" s="29">
        <f>TRUNC(E44*D44,1)</f>
        <v>0</v>
      </c>
      <c r="G44" s="26">
        <f>TRUNC(SUMIF(V40:V44, RIGHTB(O44, 1), H40:H44)*U44, 2)</f>
        <v>3226</v>
      </c>
      <c r="H44" s="29">
        <f>TRUNC(G44*D44,1)</f>
        <v>-3226</v>
      </c>
      <c r="I44" s="26">
        <v>0</v>
      </c>
      <c r="J44" s="29">
        <f>TRUNC(I44*D44,1)</f>
        <v>0</v>
      </c>
      <c r="K44" s="26">
        <f t="shared" si="3"/>
        <v>3226</v>
      </c>
      <c r="L44" s="29">
        <f t="shared" si="3"/>
        <v>-3226</v>
      </c>
      <c r="M44" s="23" t="s">
        <v>52</v>
      </c>
      <c r="N44" s="2" t="s">
        <v>112</v>
      </c>
      <c r="O44" s="2" t="s">
        <v>500</v>
      </c>
      <c r="P44" s="2" t="s">
        <v>64</v>
      </c>
      <c r="Q44" s="2" t="s">
        <v>64</v>
      </c>
      <c r="R44" s="2" t="s">
        <v>64</v>
      </c>
      <c r="S44" s="3">
        <v>1</v>
      </c>
      <c r="T44" s="3">
        <v>1</v>
      </c>
      <c r="U44" s="3">
        <v>1</v>
      </c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2" t="s">
        <v>52</v>
      </c>
      <c r="AW44" s="2" t="s">
        <v>601</v>
      </c>
      <c r="AX44" s="2" t="s">
        <v>52</v>
      </c>
      <c r="AY44" s="2" t="s">
        <v>52</v>
      </c>
      <c r="AZ44" s="2" t="s">
        <v>52</v>
      </c>
    </row>
    <row r="45" spans="1:52" ht="30" customHeight="1" x14ac:dyDescent="0.15">
      <c r="A45" s="23" t="s">
        <v>545</v>
      </c>
      <c r="B45" s="23" t="s">
        <v>52</v>
      </c>
      <c r="C45" s="23" t="s">
        <v>52</v>
      </c>
      <c r="D45" s="24"/>
      <c r="E45" s="26"/>
      <c r="F45" s="29">
        <f>TRUNC(SUMIF(N40:N44, N39, F40:F44),0)</f>
        <v>1384</v>
      </c>
      <c r="G45" s="26"/>
      <c r="H45" s="29">
        <f>TRUNC(SUMIF(N40:N44, N39, H40:H44),0)</f>
        <v>9632</v>
      </c>
      <c r="I45" s="26"/>
      <c r="J45" s="29">
        <f>TRUNC(SUMIF(N40:N44, N39, J40:J44),0)</f>
        <v>1409</v>
      </c>
      <c r="K45" s="26"/>
      <c r="L45" s="29">
        <f>F45+H45+J45</f>
        <v>12425</v>
      </c>
      <c r="M45" s="23" t="s">
        <v>52</v>
      </c>
      <c r="N45" s="2" t="s">
        <v>90</v>
      </c>
      <c r="O45" s="2" t="s">
        <v>90</v>
      </c>
      <c r="P45" s="2" t="s">
        <v>52</v>
      </c>
      <c r="Q45" s="2" t="s">
        <v>52</v>
      </c>
      <c r="R45" s="2" t="s">
        <v>52</v>
      </c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2" t="s">
        <v>52</v>
      </c>
      <c r="AW45" s="2" t="s">
        <v>52</v>
      </c>
      <c r="AX45" s="2" t="s">
        <v>52</v>
      </c>
      <c r="AY45" s="2" t="s">
        <v>52</v>
      </c>
      <c r="AZ45" s="2" t="s">
        <v>52</v>
      </c>
    </row>
    <row r="46" spans="1:52" ht="30" customHeight="1" x14ac:dyDescent="0.15">
      <c r="A46" s="24"/>
      <c r="B46" s="24"/>
      <c r="C46" s="24"/>
      <c r="D46" s="24"/>
      <c r="E46" s="26"/>
      <c r="F46" s="29"/>
      <c r="G46" s="26"/>
      <c r="H46" s="29"/>
      <c r="I46" s="26"/>
      <c r="J46" s="29"/>
      <c r="K46" s="26"/>
      <c r="L46" s="29"/>
      <c r="M46" s="24"/>
    </row>
    <row r="47" spans="1:52" ht="30" customHeight="1" x14ac:dyDescent="0.15">
      <c r="A47" s="20" t="s">
        <v>602</v>
      </c>
      <c r="B47" s="21"/>
      <c r="C47" s="21"/>
      <c r="D47" s="21"/>
      <c r="E47" s="25"/>
      <c r="F47" s="28"/>
      <c r="G47" s="25"/>
      <c r="H47" s="28"/>
      <c r="I47" s="25"/>
      <c r="J47" s="28"/>
      <c r="K47" s="25"/>
      <c r="L47" s="28"/>
      <c r="M47" s="22"/>
      <c r="N47" s="1" t="s">
        <v>135</v>
      </c>
    </row>
    <row r="48" spans="1:52" ht="30" customHeight="1" x14ac:dyDescent="0.15">
      <c r="A48" s="23" t="s">
        <v>604</v>
      </c>
      <c r="B48" s="23" t="s">
        <v>133</v>
      </c>
      <c r="C48" s="23" t="s">
        <v>118</v>
      </c>
      <c r="D48" s="24">
        <v>1</v>
      </c>
      <c r="E48" s="26">
        <f>일위대가목록!E46</f>
        <v>0</v>
      </c>
      <c r="F48" s="29">
        <f>TRUNC(E48*D48,1)</f>
        <v>0</v>
      </c>
      <c r="G48" s="26">
        <f>일위대가목록!F46</f>
        <v>217540</v>
      </c>
      <c r="H48" s="29">
        <f>TRUNC(G48*D48,1)</f>
        <v>217540</v>
      </c>
      <c r="I48" s="26">
        <f>일위대가목록!G46</f>
        <v>19578</v>
      </c>
      <c r="J48" s="29">
        <f>TRUNC(I48*D48,1)</f>
        <v>19578</v>
      </c>
      <c r="K48" s="26">
        <f>TRUNC(E48+G48+I48,1)</f>
        <v>237118</v>
      </c>
      <c r="L48" s="29">
        <f>TRUNC(F48+H48+J48,1)</f>
        <v>237118</v>
      </c>
      <c r="M48" s="23" t="s">
        <v>605</v>
      </c>
      <c r="N48" s="2" t="s">
        <v>135</v>
      </c>
      <c r="O48" s="2" t="s">
        <v>606</v>
      </c>
      <c r="P48" s="2" t="s">
        <v>63</v>
      </c>
      <c r="Q48" s="2" t="s">
        <v>64</v>
      </c>
      <c r="R48" s="2" t="s">
        <v>64</v>
      </c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2" t="s">
        <v>52</v>
      </c>
      <c r="AW48" s="2" t="s">
        <v>607</v>
      </c>
      <c r="AX48" s="2" t="s">
        <v>52</v>
      </c>
      <c r="AY48" s="2" t="s">
        <v>52</v>
      </c>
      <c r="AZ48" s="2" t="s">
        <v>52</v>
      </c>
    </row>
    <row r="49" spans="1:52" ht="30" customHeight="1" x14ac:dyDescent="0.15">
      <c r="A49" s="23" t="s">
        <v>608</v>
      </c>
      <c r="B49" s="23" t="s">
        <v>133</v>
      </c>
      <c r="C49" s="23" t="s">
        <v>118</v>
      </c>
      <c r="D49" s="24">
        <v>1</v>
      </c>
      <c r="E49" s="26">
        <f>일위대가목록!E47</f>
        <v>10101</v>
      </c>
      <c r="F49" s="29">
        <f>TRUNC(E49*D49,1)</f>
        <v>10101</v>
      </c>
      <c r="G49" s="26">
        <f>일위대가목록!F47</f>
        <v>573529</v>
      </c>
      <c r="H49" s="29">
        <f>TRUNC(G49*D49,1)</f>
        <v>573529</v>
      </c>
      <c r="I49" s="26">
        <f>일위대가목록!G47</f>
        <v>11470</v>
      </c>
      <c r="J49" s="29">
        <f>TRUNC(I49*D49,1)</f>
        <v>11470</v>
      </c>
      <c r="K49" s="26">
        <f>TRUNC(E49+G49+I49,1)</f>
        <v>595100</v>
      </c>
      <c r="L49" s="29">
        <f>TRUNC(F49+H49+J49,1)</f>
        <v>595100</v>
      </c>
      <c r="M49" s="23" t="s">
        <v>609</v>
      </c>
      <c r="N49" s="2" t="s">
        <v>135</v>
      </c>
      <c r="O49" s="2" t="s">
        <v>610</v>
      </c>
      <c r="P49" s="2" t="s">
        <v>63</v>
      </c>
      <c r="Q49" s="2" t="s">
        <v>64</v>
      </c>
      <c r="R49" s="2" t="s">
        <v>64</v>
      </c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2" t="s">
        <v>52</v>
      </c>
      <c r="AW49" s="2" t="s">
        <v>611</v>
      </c>
      <c r="AX49" s="2" t="s">
        <v>52</v>
      </c>
      <c r="AY49" s="2" t="s">
        <v>52</v>
      </c>
      <c r="AZ49" s="2" t="s">
        <v>52</v>
      </c>
    </row>
    <row r="50" spans="1:52" ht="30" customHeight="1" x14ac:dyDescent="0.15">
      <c r="A50" s="23" t="s">
        <v>545</v>
      </c>
      <c r="B50" s="23" t="s">
        <v>52</v>
      </c>
      <c r="C50" s="23" t="s">
        <v>52</v>
      </c>
      <c r="D50" s="24"/>
      <c r="E50" s="26"/>
      <c r="F50" s="29">
        <f>TRUNC(SUMIF(N48:N49, N47, F48:F49),0)</f>
        <v>10101</v>
      </c>
      <c r="G50" s="26"/>
      <c r="H50" s="29">
        <f>TRUNC(SUMIF(N48:N49, N47, H48:H49),0)</f>
        <v>791069</v>
      </c>
      <c r="I50" s="26"/>
      <c r="J50" s="29">
        <f>TRUNC(SUMIF(N48:N49, N47, J48:J49),0)</f>
        <v>31048</v>
      </c>
      <c r="K50" s="26"/>
      <c r="L50" s="29">
        <f>F50+H50+J50</f>
        <v>832218</v>
      </c>
      <c r="M50" s="23" t="s">
        <v>52</v>
      </c>
      <c r="N50" s="2" t="s">
        <v>90</v>
      </c>
      <c r="O50" s="2" t="s">
        <v>90</v>
      </c>
      <c r="P50" s="2" t="s">
        <v>52</v>
      </c>
      <c r="Q50" s="2" t="s">
        <v>52</v>
      </c>
      <c r="R50" s="2" t="s">
        <v>52</v>
      </c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2" t="s">
        <v>52</v>
      </c>
      <c r="AW50" s="2" t="s">
        <v>52</v>
      </c>
      <c r="AX50" s="2" t="s">
        <v>52</v>
      </c>
      <c r="AY50" s="2" t="s">
        <v>52</v>
      </c>
      <c r="AZ50" s="2" t="s">
        <v>52</v>
      </c>
    </row>
    <row r="51" spans="1:52" ht="30" customHeight="1" x14ac:dyDescent="0.15">
      <c r="A51" s="24"/>
      <c r="B51" s="24"/>
      <c r="C51" s="24"/>
      <c r="D51" s="24"/>
      <c r="E51" s="26"/>
      <c r="F51" s="29"/>
      <c r="G51" s="26"/>
      <c r="H51" s="29"/>
      <c r="I51" s="26"/>
      <c r="J51" s="29"/>
      <c r="K51" s="26"/>
      <c r="L51" s="29"/>
      <c r="M51" s="24"/>
    </row>
    <row r="52" spans="1:52" ht="30" customHeight="1" x14ac:dyDescent="0.15">
      <c r="A52" s="20" t="s">
        <v>612</v>
      </c>
      <c r="B52" s="21"/>
      <c r="C52" s="21"/>
      <c r="D52" s="21"/>
      <c r="E52" s="25"/>
      <c r="F52" s="28"/>
      <c r="G52" s="25"/>
      <c r="H52" s="28"/>
      <c r="I52" s="25"/>
      <c r="J52" s="28"/>
      <c r="K52" s="25"/>
      <c r="L52" s="28"/>
      <c r="M52" s="22"/>
      <c r="N52" s="1" t="s">
        <v>140</v>
      </c>
    </row>
    <row r="53" spans="1:52" ht="30" customHeight="1" x14ac:dyDescent="0.15">
      <c r="A53" s="23" t="s">
        <v>614</v>
      </c>
      <c r="B53" s="23" t="s">
        <v>615</v>
      </c>
      <c r="C53" s="23" t="s">
        <v>616</v>
      </c>
      <c r="D53" s="24">
        <v>0.1</v>
      </c>
      <c r="E53" s="26">
        <f>일위대가목록!E48</f>
        <v>39671</v>
      </c>
      <c r="F53" s="29">
        <f>TRUNC(E53*D53,1)</f>
        <v>3967.1</v>
      </c>
      <c r="G53" s="26">
        <f>일위대가목록!F48</f>
        <v>0</v>
      </c>
      <c r="H53" s="29">
        <f>TRUNC(G53*D53,1)</f>
        <v>0</v>
      </c>
      <c r="I53" s="26">
        <f>일위대가목록!G48</f>
        <v>0</v>
      </c>
      <c r="J53" s="29">
        <f>TRUNC(I53*D53,1)</f>
        <v>0</v>
      </c>
      <c r="K53" s="26">
        <f>TRUNC(E53+G53+I53,1)</f>
        <v>39671</v>
      </c>
      <c r="L53" s="29">
        <f>TRUNC(F53+H53+J53,1)</f>
        <v>3967.1</v>
      </c>
      <c r="M53" s="23" t="s">
        <v>617</v>
      </c>
      <c r="N53" s="2" t="s">
        <v>140</v>
      </c>
      <c r="O53" s="2" t="s">
        <v>618</v>
      </c>
      <c r="P53" s="2" t="s">
        <v>63</v>
      </c>
      <c r="Q53" s="2" t="s">
        <v>64</v>
      </c>
      <c r="R53" s="2" t="s">
        <v>64</v>
      </c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2" t="s">
        <v>52</v>
      </c>
      <c r="AW53" s="2" t="s">
        <v>619</v>
      </c>
      <c r="AX53" s="2" t="s">
        <v>52</v>
      </c>
      <c r="AY53" s="2" t="s">
        <v>52</v>
      </c>
      <c r="AZ53" s="2" t="s">
        <v>52</v>
      </c>
    </row>
    <row r="54" spans="1:52" ht="30" customHeight="1" x14ac:dyDescent="0.15">
      <c r="A54" s="23" t="s">
        <v>620</v>
      </c>
      <c r="B54" s="23" t="s">
        <v>621</v>
      </c>
      <c r="C54" s="23" t="s">
        <v>76</v>
      </c>
      <c r="D54" s="24">
        <v>1</v>
      </c>
      <c r="E54" s="26">
        <f>일위대가목록!E49</f>
        <v>0</v>
      </c>
      <c r="F54" s="29">
        <f>TRUNC(E54*D54,1)</f>
        <v>0</v>
      </c>
      <c r="G54" s="26">
        <f>일위대가목록!F49</f>
        <v>31880</v>
      </c>
      <c r="H54" s="29">
        <f>TRUNC(G54*D54,1)</f>
        <v>31880</v>
      </c>
      <c r="I54" s="26">
        <f>일위대가목록!G49</f>
        <v>956</v>
      </c>
      <c r="J54" s="29">
        <f>TRUNC(I54*D54,1)</f>
        <v>956</v>
      </c>
      <c r="K54" s="26">
        <f>TRUNC(E54+G54+I54,1)</f>
        <v>32836</v>
      </c>
      <c r="L54" s="29">
        <f>TRUNC(F54+H54+J54,1)</f>
        <v>32836</v>
      </c>
      <c r="M54" s="23" t="s">
        <v>622</v>
      </c>
      <c r="N54" s="2" t="s">
        <v>140</v>
      </c>
      <c r="O54" s="2" t="s">
        <v>623</v>
      </c>
      <c r="P54" s="2" t="s">
        <v>63</v>
      </c>
      <c r="Q54" s="2" t="s">
        <v>64</v>
      </c>
      <c r="R54" s="2" t="s">
        <v>64</v>
      </c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2" t="s">
        <v>52</v>
      </c>
      <c r="AW54" s="2" t="s">
        <v>624</v>
      </c>
      <c r="AX54" s="2" t="s">
        <v>52</v>
      </c>
      <c r="AY54" s="2" t="s">
        <v>52</v>
      </c>
      <c r="AZ54" s="2" t="s">
        <v>52</v>
      </c>
    </row>
    <row r="55" spans="1:52" ht="30" customHeight="1" x14ac:dyDescent="0.15">
      <c r="A55" s="23" t="s">
        <v>545</v>
      </c>
      <c r="B55" s="23" t="s">
        <v>52</v>
      </c>
      <c r="C55" s="23" t="s">
        <v>52</v>
      </c>
      <c r="D55" s="24"/>
      <c r="E55" s="26"/>
      <c r="F55" s="29">
        <f>TRUNC(SUMIF(N53:N54, N52, F53:F54),0)</f>
        <v>3967</v>
      </c>
      <c r="G55" s="26"/>
      <c r="H55" s="29">
        <f>TRUNC(SUMIF(N53:N54, N52, H53:H54),0)</f>
        <v>31880</v>
      </c>
      <c r="I55" s="26"/>
      <c r="J55" s="29">
        <f>TRUNC(SUMIF(N53:N54, N52, J53:J54),0)</f>
        <v>956</v>
      </c>
      <c r="K55" s="26"/>
      <c r="L55" s="29">
        <f>F55+H55+J55</f>
        <v>36803</v>
      </c>
      <c r="M55" s="23" t="s">
        <v>52</v>
      </c>
      <c r="N55" s="2" t="s">
        <v>90</v>
      </c>
      <c r="O55" s="2" t="s">
        <v>90</v>
      </c>
      <c r="P55" s="2" t="s">
        <v>52</v>
      </c>
      <c r="Q55" s="2" t="s">
        <v>52</v>
      </c>
      <c r="R55" s="2" t="s">
        <v>52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2" t="s">
        <v>52</v>
      </c>
      <c r="AW55" s="2" t="s">
        <v>52</v>
      </c>
      <c r="AX55" s="2" t="s">
        <v>52</v>
      </c>
      <c r="AY55" s="2" t="s">
        <v>52</v>
      </c>
      <c r="AZ55" s="2" t="s">
        <v>52</v>
      </c>
    </row>
    <row r="56" spans="1:52" ht="30" customHeight="1" x14ac:dyDescent="0.15">
      <c r="A56" s="24"/>
      <c r="B56" s="24"/>
      <c r="C56" s="24"/>
      <c r="D56" s="24"/>
      <c r="E56" s="26"/>
      <c r="F56" s="29"/>
      <c r="G56" s="26"/>
      <c r="H56" s="29"/>
      <c r="I56" s="26"/>
      <c r="J56" s="29"/>
      <c r="K56" s="26"/>
      <c r="L56" s="29"/>
      <c r="M56" s="24"/>
    </row>
    <row r="57" spans="1:52" ht="30" customHeight="1" x14ac:dyDescent="0.15">
      <c r="A57" s="20" t="s">
        <v>625</v>
      </c>
      <c r="B57" s="21"/>
      <c r="C57" s="21"/>
      <c r="D57" s="21"/>
      <c r="E57" s="25"/>
      <c r="F57" s="28"/>
      <c r="G57" s="25"/>
      <c r="H57" s="28"/>
      <c r="I57" s="25"/>
      <c r="J57" s="28"/>
      <c r="K57" s="25"/>
      <c r="L57" s="28"/>
      <c r="M57" s="22"/>
      <c r="N57" s="1" t="s">
        <v>145</v>
      </c>
    </row>
    <row r="58" spans="1:52" ht="30" customHeight="1" x14ac:dyDescent="0.15">
      <c r="A58" s="23" t="s">
        <v>627</v>
      </c>
      <c r="B58" s="23" t="s">
        <v>553</v>
      </c>
      <c r="C58" s="23" t="s">
        <v>554</v>
      </c>
      <c r="D58" s="24">
        <v>9.1999999999999998E-3</v>
      </c>
      <c r="E58" s="26">
        <f>단가대비표!O104</f>
        <v>0</v>
      </c>
      <c r="F58" s="29">
        <f t="shared" ref="F58:F64" si="4">TRUNC(E58*D58,1)</f>
        <v>0</v>
      </c>
      <c r="G58" s="26">
        <f>단가대비표!P104</f>
        <v>273540</v>
      </c>
      <c r="H58" s="29">
        <f t="shared" ref="H58:H64" si="5">TRUNC(G58*D58,1)</f>
        <v>2516.5</v>
      </c>
      <c r="I58" s="26">
        <f>단가대비표!V104</f>
        <v>0</v>
      </c>
      <c r="J58" s="29">
        <f t="shared" ref="J58:J64" si="6">TRUNC(I58*D58,1)</f>
        <v>0</v>
      </c>
      <c r="K58" s="26">
        <f t="shared" ref="K58:L64" si="7">TRUNC(E58+G58+I58,1)</f>
        <v>273540</v>
      </c>
      <c r="L58" s="29">
        <f t="shared" si="7"/>
        <v>2516.5</v>
      </c>
      <c r="M58" s="23" t="s">
        <v>52</v>
      </c>
      <c r="N58" s="2" t="s">
        <v>145</v>
      </c>
      <c r="O58" s="2" t="s">
        <v>628</v>
      </c>
      <c r="P58" s="2" t="s">
        <v>64</v>
      </c>
      <c r="Q58" s="2" t="s">
        <v>64</v>
      </c>
      <c r="R58" s="2" t="s">
        <v>63</v>
      </c>
      <c r="S58" s="3"/>
      <c r="T58" s="3"/>
      <c r="U58" s="3"/>
      <c r="V58" s="3">
        <v>1</v>
      </c>
      <c r="W58" s="3">
        <v>2</v>
      </c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2" t="s">
        <v>52</v>
      </c>
      <c r="AW58" s="2" t="s">
        <v>629</v>
      </c>
      <c r="AX58" s="2" t="s">
        <v>52</v>
      </c>
      <c r="AY58" s="2" t="s">
        <v>52</v>
      </c>
      <c r="AZ58" s="2" t="s">
        <v>52</v>
      </c>
    </row>
    <row r="59" spans="1:52" ht="30" customHeight="1" x14ac:dyDescent="0.15">
      <c r="A59" s="23" t="s">
        <v>585</v>
      </c>
      <c r="B59" s="23" t="s">
        <v>553</v>
      </c>
      <c r="C59" s="23" t="s">
        <v>554</v>
      </c>
      <c r="D59" s="24"/>
      <c r="E59" s="26">
        <f>단가대비표!O97</f>
        <v>0</v>
      </c>
      <c r="F59" s="29">
        <f t="shared" si="4"/>
        <v>0</v>
      </c>
      <c r="G59" s="26">
        <f>단가대비표!P97</f>
        <v>226122</v>
      </c>
      <c r="H59" s="29">
        <f t="shared" si="5"/>
        <v>0</v>
      </c>
      <c r="I59" s="26">
        <f>단가대비표!V97</f>
        <v>0</v>
      </c>
      <c r="J59" s="29">
        <f t="shared" si="6"/>
        <v>0</v>
      </c>
      <c r="K59" s="26">
        <f t="shared" si="7"/>
        <v>226122</v>
      </c>
      <c r="L59" s="29">
        <f t="shared" si="7"/>
        <v>0</v>
      </c>
      <c r="M59" s="23" t="s">
        <v>52</v>
      </c>
      <c r="N59" s="2" t="s">
        <v>145</v>
      </c>
      <c r="O59" s="2" t="s">
        <v>586</v>
      </c>
      <c r="P59" s="2" t="s">
        <v>64</v>
      </c>
      <c r="Q59" s="2" t="s">
        <v>64</v>
      </c>
      <c r="R59" s="2" t="s">
        <v>63</v>
      </c>
      <c r="S59" s="3"/>
      <c r="T59" s="3"/>
      <c r="U59" s="3"/>
      <c r="V59" s="3">
        <v>1</v>
      </c>
      <c r="W59" s="3">
        <v>2</v>
      </c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2" t="s">
        <v>52</v>
      </c>
      <c r="AW59" s="2" t="s">
        <v>630</v>
      </c>
      <c r="AX59" s="2" t="s">
        <v>52</v>
      </c>
      <c r="AY59" s="2" t="s">
        <v>52</v>
      </c>
      <c r="AZ59" s="2" t="s">
        <v>52</v>
      </c>
    </row>
    <row r="60" spans="1:52" ht="30" customHeight="1" x14ac:dyDescent="0.15">
      <c r="A60" s="23" t="s">
        <v>631</v>
      </c>
      <c r="B60" s="23" t="s">
        <v>553</v>
      </c>
      <c r="C60" s="23" t="s">
        <v>554</v>
      </c>
      <c r="D60" s="24">
        <v>4.5999999999999999E-3</v>
      </c>
      <c r="E60" s="26">
        <f>단가대비표!O99</f>
        <v>0</v>
      </c>
      <c r="F60" s="29">
        <f t="shared" si="4"/>
        <v>0</v>
      </c>
      <c r="G60" s="26">
        <f>단가대비표!P99</f>
        <v>275790</v>
      </c>
      <c r="H60" s="29">
        <f t="shared" si="5"/>
        <v>1268.5999999999999</v>
      </c>
      <c r="I60" s="26">
        <f>단가대비표!V99</f>
        <v>0</v>
      </c>
      <c r="J60" s="29">
        <f t="shared" si="6"/>
        <v>0</v>
      </c>
      <c r="K60" s="26">
        <f t="shared" si="7"/>
        <v>275790</v>
      </c>
      <c r="L60" s="29">
        <f t="shared" si="7"/>
        <v>1268.5999999999999</v>
      </c>
      <c r="M60" s="23" t="s">
        <v>52</v>
      </c>
      <c r="N60" s="2" t="s">
        <v>145</v>
      </c>
      <c r="O60" s="2" t="s">
        <v>632</v>
      </c>
      <c r="P60" s="2" t="s">
        <v>64</v>
      </c>
      <c r="Q60" s="2" t="s">
        <v>64</v>
      </c>
      <c r="R60" s="2" t="s">
        <v>63</v>
      </c>
      <c r="S60" s="3"/>
      <c r="T60" s="3"/>
      <c r="U60" s="3"/>
      <c r="V60" s="3">
        <v>1</v>
      </c>
      <c r="W60" s="3">
        <v>2</v>
      </c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2" t="s">
        <v>52</v>
      </c>
      <c r="AW60" s="2" t="s">
        <v>633</v>
      </c>
      <c r="AX60" s="2" t="s">
        <v>52</v>
      </c>
      <c r="AY60" s="2" t="s">
        <v>52</v>
      </c>
      <c r="AZ60" s="2" t="s">
        <v>52</v>
      </c>
    </row>
    <row r="61" spans="1:52" ht="30" customHeight="1" x14ac:dyDescent="0.15">
      <c r="A61" s="23" t="s">
        <v>557</v>
      </c>
      <c r="B61" s="23" t="s">
        <v>553</v>
      </c>
      <c r="C61" s="23" t="s">
        <v>554</v>
      </c>
      <c r="D61" s="24">
        <v>4.5999999999999999E-3</v>
      </c>
      <c r="E61" s="26">
        <f>단가대비표!O96</f>
        <v>0</v>
      </c>
      <c r="F61" s="29">
        <f t="shared" si="4"/>
        <v>0</v>
      </c>
      <c r="G61" s="26">
        <f>단가대비표!P96</f>
        <v>172068</v>
      </c>
      <c r="H61" s="29">
        <f t="shared" si="5"/>
        <v>791.5</v>
      </c>
      <c r="I61" s="26">
        <f>단가대비표!V96</f>
        <v>0</v>
      </c>
      <c r="J61" s="29">
        <f t="shared" si="6"/>
        <v>0</v>
      </c>
      <c r="K61" s="26">
        <f t="shared" si="7"/>
        <v>172068</v>
      </c>
      <c r="L61" s="29">
        <f t="shared" si="7"/>
        <v>791.5</v>
      </c>
      <c r="M61" s="23" t="s">
        <v>52</v>
      </c>
      <c r="N61" s="2" t="s">
        <v>145</v>
      </c>
      <c r="O61" s="2" t="s">
        <v>558</v>
      </c>
      <c r="P61" s="2" t="s">
        <v>64</v>
      </c>
      <c r="Q61" s="2" t="s">
        <v>64</v>
      </c>
      <c r="R61" s="2" t="s">
        <v>63</v>
      </c>
      <c r="S61" s="3"/>
      <c r="T61" s="3"/>
      <c r="U61" s="3"/>
      <c r="V61" s="3">
        <v>1</v>
      </c>
      <c r="W61" s="3">
        <v>2</v>
      </c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2" t="s">
        <v>52</v>
      </c>
      <c r="AW61" s="2" t="s">
        <v>634</v>
      </c>
      <c r="AX61" s="2" t="s">
        <v>52</v>
      </c>
      <c r="AY61" s="2" t="s">
        <v>52</v>
      </c>
      <c r="AZ61" s="2" t="s">
        <v>52</v>
      </c>
    </row>
    <row r="62" spans="1:52" ht="30" customHeight="1" x14ac:dyDescent="0.15">
      <c r="A62" s="23" t="s">
        <v>635</v>
      </c>
      <c r="B62" s="23" t="s">
        <v>636</v>
      </c>
      <c r="C62" s="23" t="s">
        <v>437</v>
      </c>
      <c r="D62" s="24">
        <v>1</v>
      </c>
      <c r="E62" s="26">
        <v>0</v>
      </c>
      <c r="F62" s="29">
        <f t="shared" si="4"/>
        <v>0</v>
      </c>
      <c r="G62" s="26">
        <v>0</v>
      </c>
      <c r="H62" s="29">
        <f t="shared" si="5"/>
        <v>0</v>
      </c>
      <c r="I62" s="26">
        <f>TRUNC(SUMIF(V58:V64, RIGHTB(O62, 1), H58:H64)*U62, 2)</f>
        <v>228.83</v>
      </c>
      <c r="J62" s="29">
        <f t="shared" si="6"/>
        <v>228.8</v>
      </c>
      <c r="K62" s="26">
        <f t="shared" si="7"/>
        <v>228.8</v>
      </c>
      <c r="L62" s="29">
        <f t="shared" si="7"/>
        <v>228.8</v>
      </c>
      <c r="M62" s="23" t="s">
        <v>52</v>
      </c>
      <c r="N62" s="2" t="s">
        <v>145</v>
      </c>
      <c r="O62" s="2" t="s">
        <v>500</v>
      </c>
      <c r="P62" s="2" t="s">
        <v>64</v>
      </c>
      <c r="Q62" s="2" t="s">
        <v>64</v>
      </c>
      <c r="R62" s="2" t="s">
        <v>64</v>
      </c>
      <c r="S62" s="3">
        <v>1</v>
      </c>
      <c r="T62" s="3">
        <v>2</v>
      </c>
      <c r="U62" s="3">
        <v>0.05</v>
      </c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2" t="s">
        <v>52</v>
      </c>
      <c r="AW62" s="2" t="s">
        <v>637</v>
      </c>
      <c r="AX62" s="2" t="s">
        <v>52</v>
      </c>
      <c r="AY62" s="2" t="s">
        <v>52</v>
      </c>
      <c r="AZ62" s="2" t="s">
        <v>52</v>
      </c>
    </row>
    <row r="63" spans="1:52" ht="30" customHeight="1" x14ac:dyDescent="0.15">
      <c r="A63" s="23" t="s">
        <v>638</v>
      </c>
      <c r="B63" s="23" t="s">
        <v>639</v>
      </c>
      <c r="C63" s="23" t="s">
        <v>302</v>
      </c>
      <c r="D63" s="24">
        <v>3.6600000000000001E-2</v>
      </c>
      <c r="E63" s="26">
        <f>일위대가목록!E50</f>
        <v>42569</v>
      </c>
      <c r="F63" s="29">
        <f t="shared" si="4"/>
        <v>1558</v>
      </c>
      <c r="G63" s="26">
        <f>일위대가목록!F50</f>
        <v>59020</v>
      </c>
      <c r="H63" s="29">
        <f t="shared" si="5"/>
        <v>2160.1</v>
      </c>
      <c r="I63" s="26">
        <f>일위대가목록!G50</f>
        <v>72600</v>
      </c>
      <c r="J63" s="29">
        <f t="shared" si="6"/>
        <v>2657.1</v>
      </c>
      <c r="K63" s="26">
        <f t="shared" si="7"/>
        <v>174189</v>
      </c>
      <c r="L63" s="29">
        <f t="shared" si="7"/>
        <v>6375.2</v>
      </c>
      <c r="M63" s="23" t="s">
        <v>640</v>
      </c>
      <c r="N63" s="2" t="s">
        <v>145</v>
      </c>
      <c r="O63" s="2" t="s">
        <v>641</v>
      </c>
      <c r="P63" s="2" t="s">
        <v>63</v>
      </c>
      <c r="Q63" s="2" t="s">
        <v>64</v>
      </c>
      <c r="R63" s="2" t="s">
        <v>64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2" t="s">
        <v>52</v>
      </c>
      <c r="AW63" s="2" t="s">
        <v>642</v>
      </c>
      <c r="AX63" s="2" t="s">
        <v>52</v>
      </c>
      <c r="AY63" s="2" t="s">
        <v>52</v>
      </c>
      <c r="AZ63" s="2" t="s">
        <v>52</v>
      </c>
    </row>
    <row r="64" spans="1:52" ht="30" customHeight="1" x14ac:dyDescent="0.15">
      <c r="A64" s="23" t="s">
        <v>643</v>
      </c>
      <c r="B64" s="23" t="s">
        <v>636</v>
      </c>
      <c r="C64" s="23" t="s">
        <v>437</v>
      </c>
      <c r="D64" s="24">
        <v>1</v>
      </c>
      <c r="E64" s="26">
        <f>TRUNC(SUMIF(W58:W64, RIGHTB(O64, 1), H58:H64)*U64, 2)</f>
        <v>228.83</v>
      </c>
      <c r="F64" s="29">
        <f t="shared" si="4"/>
        <v>228.8</v>
      </c>
      <c r="G64" s="26">
        <v>0</v>
      </c>
      <c r="H64" s="29">
        <f t="shared" si="5"/>
        <v>0</v>
      </c>
      <c r="I64" s="26">
        <v>0</v>
      </c>
      <c r="J64" s="29">
        <f t="shared" si="6"/>
        <v>0</v>
      </c>
      <c r="K64" s="26">
        <f t="shared" si="7"/>
        <v>228.8</v>
      </c>
      <c r="L64" s="29">
        <f t="shared" si="7"/>
        <v>228.8</v>
      </c>
      <c r="M64" s="23" t="s">
        <v>52</v>
      </c>
      <c r="N64" s="2" t="s">
        <v>145</v>
      </c>
      <c r="O64" s="2" t="s">
        <v>507</v>
      </c>
      <c r="P64" s="2" t="s">
        <v>64</v>
      </c>
      <c r="Q64" s="2" t="s">
        <v>64</v>
      </c>
      <c r="R64" s="2" t="s">
        <v>64</v>
      </c>
      <c r="S64" s="3">
        <v>1</v>
      </c>
      <c r="T64" s="3">
        <v>0</v>
      </c>
      <c r="U64" s="3">
        <v>0.05</v>
      </c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2" t="s">
        <v>52</v>
      </c>
      <c r="AW64" s="2" t="s">
        <v>644</v>
      </c>
      <c r="AX64" s="2" t="s">
        <v>52</v>
      </c>
      <c r="AY64" s="2" t="s">
        <v>52</v>
      </c>
      <c r="AZ64" s="2" t="s">
        <v>52</v>
      </c>
    </row>
    <row r="65" spans="1:52" ht="30" customHeight="1" x14ac:dyDescent="0.15">
      <c r="A65" s="23" t="s">
        <v>545</v>
      </c>
      <c r="B65" s="23" t="s">
        <v>52</v>
      </c>
      <c r="C65" s="23" t="s">
        <v>52</v>
      </c>
      <c r="D65" s="24"/>
      <c r="E65" s="26"/>
      <c r="F65" s="29">
        <f>TRUNC(SUMIF(N58:N64, N57, F58:F64),0)</f>
        <v>1786</v>
      </c>
      <c r="G65" s="26"/>
      <c r="H65" s="29">
        <f>TRUNC(SUMIF(N58:N64, N57, H58:H64),0)</f>
        <v>6736</v>
      </c>
      <c r="I65" s="26"/>
      <c r="J65" s="29">
        <f>TRUNC(SUMIF(N58:N64, N57, J58:J64),0)</f>
        <v>2885</v>
      </c>
      <c r="K65" s="26"/>
      <c r="L65" s="29">
        <f>F65+H65+J65</f>
        <v>11407</v>
      </c>
      <c r="M65" s="23" t="s">
        <v>52</v>
      </c>
      <c r="N65" s="2" t="s">
        <v>90</v>
      </c>
      <c r="O65" s="2" t="s">
        <v>90</v>
      </c>
      <c r="P65" s="2" t="s">
        <v>52</v>
      </c>
      <c r="Q65" s="2" t="s">
        <v>52</v>
      </c>
      <c r="R65" s="2" t="s">
        <v>52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2" t="s">
        <v>52</v>
      </c>
      <c r="AW65" s="2" t="s">
        <v>52</v>
      </c>
      <c r="AX65" s="2" t="s">
        <v>52</v>
      </c>
      <c r="AY65" s="2" t="s">
        <v>52</v>
      </c>
      <c r="AZ65" s="2" t="s">
        <v>52</v>
      </c>
    </row>
    <row r="66" spans="1:52" ht="30" customHeight="1" x14ac:dyDescent="0.15">
      <c r="A66" s="24"/>
      <c r="B66" s="24"/>
      <c r="C66" s="24"/>
      <c r="D66" s="24"/>
      <c r="E66" s="26"/>
      <c r="F66" s="29"/>
      <c r="G66" s="26"/>
      <c r="H66" s="29"/>
      <c r="I66" s="26"/>
      <c r="J66" s="29"/>
      <c r="K66" s="26"/>
      <c r="L66" s="29"/>
      <c r="M66" s="24"/>
    </row>
    <row r="67" spans="1:52" ht="30" customHeight="1" x14ac:dyDescent="0.15">
      <c r="A67" s="20" t="s">
        <v>645</v>
      </c>
      <c r="B67" s="21"/>
      <c r="C67" s="21"/>
      <c r="D67" s="21"/>
      <c r="E67" s="25"/>
      <c r="F67" s="28"/>
      <c r="G67" s="25"/>
      <c r="H67" s="28"/>
      <c r="I67" s="25"/>
      <c r="J67" s="28"/>
      <c r="K67" s="25"/>
      <c r="L67" s="28"/>
      <c r="M67" s="22"/>
      <c r="N67" s="1" t="s">
        <v>149</v>
      </c>
    </row>
    <row r="68" spans="1:52" ht="30" customHeight="1" x14ac:dyDescent="0.15">
      <c r="A68" s="23" t="s">
        <v>627</v>
      </c>
      <c r="B68" s="23" t="s">
        <v>553</v>
      </c>
      <c r="C68" s="23" t="s">
        <v>554</v>
      </c>
      <c r="D68" s="24">
        <v>1.9E-2</v>
      </c>
      <c r="E68" s="26">
        <f>단가대비표!O104</f>
        <v>0</v>
      </c>
      <c r="F68" s="29">
        <f t="shared" ref="F68:F74" si="8">TRUNC(E68*D68,1)</f>
        <v>0</v>
      </c>
      <c r="G68" s="26">
        <f>단가대비표!P104</f>
        <v>273540</v>
      </c>
      <c r="H68" s="29">
        <f t="shared" ref="H68:H74" si="9">TRUNC(G68*D68,1)</f>
        <v>5197.2</v>
      </c>
      <c r="I68" s="26">
        <f>단가대비표!V104</f>
        <v>0</v>
      </c>
      <c r="J68" s="29">
        <f t="shared" ref="J68:J74" si="10">TRUNC(I68*D68,1)</f>
        <v>0</v>
      </c>
      <c r="K68" s="26">
        <f t="shared" ref="K68:L74" si="11">TRUNC(E68+G68+I68,1)</f>
        <v>273540</v>
      </c>
      <c r="L68" s="29">
        <f t="shared" si="11"/>
        <v>5197.2</v>
      </c>
      <c r="M68" s="23" t="s">
        <v>52</v>
      </c>
      <c r="N68" s="2" t="s">
        <v>149</v>
      </c>
      <c r="O68" s="2" t="s">
        <v>628</v>
      </c>
      <c r="P68" s="2" t="s">
        <v>64</v>
      </c>
      <c r="Q68" s="2" t="s">
        <v>64</v>
      </c>
      <c r="R68" s="2" t="s">
        <v>63</v>
      </c>
      <c r="S68" s="3"/>
      <c r="T68" s="3"/>
      <c r="U68" s="3"/>
      <c r="V68" s="3">
        <v>1</v>
      </c>
      <c r="W68" s="3">
        <v>2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2" t="s">
        <v>52</v>
      </c>
      <c r="AW68" s="2" t="s">
        <v>646</v>
      </c>
      <c r="AX68" s="2" t="s">
        <v>52</v>
      </c>
      <c r="AY68" s="2" t="s">
        <v>52</v>
      </c>
      <c r="AZ68" s="2" t="s">
        <v>52</v>
      </c>
    </row>
    <row r="69" spans="1:52" ht="30" customHeight="1" x14ac:dyDescent="0.15">
      <c r="A69" s="23" t="s">
        <v>585</v>
      </c>
      <c r="B69" s="23" t="s">
        <v>553</v>
      </c>
      <c r="C69" s="23" t="s">
        <v>554</v>
      </c>
      <c r="D69" s="24">
        <v>4.7999999999999996E-3</v>
      </c>
      <c r="E69" s="26">
        <f>단가대비표!O97</f>
        <v>0</v>
      </c>
      <c r="F69" s="29">
        <f t="shared" si="8"/>
        <v>0</v>
      </c>
      <c r="G69" s="26">
        <f>단가대비표!P97</f>
        <v>226122</v>
      </c>
      <c r="H69" s="29">
        <f t="shared" si="9"/>
        <v>1085.3</v>
      </c>
      <c r="I69" s="26">
        <f>단가대비표!V97</f>
        <v>0</v>
      </c>
      <c r="J69" s="29">
        <f t="shared" si="10"/>
        <v>0</v>
      </c>
      <c r="K69" s="26">
        <f t="shared" si="11"/>
        <v>226122</v>
      </c>
      <c r="L69" s="29">
        <f t="shared" si="11"/>
        <v>1085.3</v>
      </c>
      <c r="M69" s="23" t="s">
        <v>52</v>
      </c>
      <c r="N69" s="2" t="s">
        <v>149</v>
      </c>
      <c r="O69" s="2" t="s">
        <v>586</v>
      </c>
      <c r="P69" s="2" t="s">
        <v>64</v>
      </c>
      <c r="Q69" s="2" t="s">
        <v>64</v>
      </c>
      <c r="R69" s="2" t="s">
        <v>63</v>
      </c>
      <c r="S69" s="3"/>
      <c r="T69" s="3"/>
      <c r="U69" s="3"/>
      <c r="V69" s="3">
        <v>1</v>
      </c>
      <c r="W69" s="3">
        <v>2</v>
      </c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2" t="s">
        <v>52</v>
      </c>
      <c r="AW69" s="2" t="s">
        <v>647</v>
      </c>
      <c r="AX69" s="2" t="s">
        <v>52</v>
      </c>
      <c r="AY69" s="2" t="s">
        <v>52</v>
      </c>
      <c r="AZ69" s="2" t="s">
        <v>52</v>
      </c>
    </row>
    <row r="70" spans="1:52" ht="30" customHeight="1" x14ac:dyDescent="0.15">
      <c r="A70" s="23" t="s">
        <v>631</v>
      </c>
      <c r="B70" s="23" t="s">
        <v>553</v>
      </c>
      <c r="C70" s="23" t="s">
        <v>554</v>
      </c>
      <c r="D70" s="24">
        <v>4.7999999999999996E-3</v>
      </c>
      <c r="E70" s="26">
        <f>단가대비표!O99</f>
        <v>0</v>
      </c>
      <c r="F70" s="29">
        <f t="shared" si="8"/>
        <v>0</v>
      </c>
      <c r="G70" s="26">
        <f>단가대비표!P99</f>
        <v>275790</v>
      </c>
      <c r="H70" s="29">
        <f t="shared" si="9"/>
        <v>1323.7</v>
      </c>
      <c r="I70" s="26">
        <f>단가대비표!V99</f>
        <v>0</v>
      </c>
      <c r="J70" s="29">
        <f t="shared" si="10"/>
        <v>0</v>
      </c>
      <c r="K70" s="26">
        <f t="shared" si="11"/>
        <v>275790</v>
      </c>
      <c r="L70" s="29">
        <f t="shared" si="11"/>
        <v>1323.7</v>
      </c>
      <c r="M70" s="23" t="s">
        <v>52</v>
      </c>
      <c r="N70" s="2" t="s">
        <v>149</v>
      </c>
      <c r="O70" s="2" t="s">
        <v>632</v>
      </c>
      <c r="P70" s="2" t="s">
        <v>64</v>
      </c>
      <c r="Q70" s="2" t="s">
        <v>64</v>
      </c>
      <c r="R70" s="2" t="s">
        <v>63</v>
      </c>
      <c r="S70" s="3"/>
      <c r="T70" s="3"/>
      <c r="U70" s="3"/>
      <c r="V70" s="3">
        <v>1</v>
      </c>
      <c r="W70" s="3">
        <v>2</v>
      </c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2" t="s">
        <v>52</v>
      </c>
      <c r="AW70" s="2" t="s">
        <v>648</v>
      </c>
      <c r="AX70" s="2" t="s">
        <v>52</v>
      </c>
      <c r="AY70" s="2" t="s">
        <v>52</v>
      </c>
      <c r="AZ70" s="2" t="s">
        <v>52</v>
      </c>
    </row>
    <row r="71" spans="1:52" ht="30" customHeight="1" x14ac:dyDescent="0.15">
      <c r="A71" s="23" t="s">
        <v>557</v>
      </c>
      <c r="B71" s="23" t="s">
        <v>553</v>
      </c>
      <c r="C71" s="23" t="s">
        <v>554</v>
      </c>
      <c r="D71" s="24">
        <v>4.7999999999999996E-3</v>
      </c>
      <c r="E71" s="26">
        <f>단가대비표!O96</f>
        <v>0</v>
      </c>
      <c r="F71" s="29">
        <f t="shared" si="8"/>
        <v>0</v>
      </c>
      <c r="G71" s="26">
        <f>단가대비표!P96</f>
        <v>172068</v>
      </c>
      <c r="H71" s="29">
        <f t="shared" si="9"/>
        <v>825.9</v>
      </c>
      <c r="I71" s="26">
        <f>단가대비표!V96</f>
        <v>0</v>
      </c>
      <c r="J71" s="29">
        <f t="shared" si="10"/>
        <v>0</v>
      </c>
      <c r="K71" s="26">
        <f t="shared" si="11"/>
        <v>172068</v>
      </c>
      <c r="L71" s="29">
        <f t="shared" si="11"/>
        <v>825.9</v>
      </c>
      <c r="M71" s="23" t="s">
        <v>52</v>
      </c>
      <c r="N71" s="2" t="s">
        <v>149</v>
      </c>
      <c r="O71" s="2" t="s">
        <v>558</v>
      </c>
      <c r="P71" s="2" t="s">
        <v>64</v>
      </c>
      <c r="Q71" s="2" t="s">
        <v>64</v>
      </c>
      <c r="R71" s="2" t="s">
        <v>63</v>
      </c>
      <c r="S71" s="3"/>
      <c r="T71" s="3"/>
      <c r="U71" s="3"/>
      <c r="V71" s="3">
        <v>1</v>
      </c>
      <c r="W71" s="3">
        <v>2</v>
      </c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2" t="s">
        <v>52</v>
      </c>
      <c r="AW71" s="2" t="s">
        <v>649</v>
      </c>
      <c r="AX71" s="2" t="s">
        <v>52</v>
      </c>
      <c r="AY71" s="2" t="s">
        <v>52</v>
      </c>
      <c r="AZ71" s="2" t="s">
        <v>52</v>
      </c>
    </row>
    <row r="72" spans="1:52" ht="30" customHeight="1" x14ac:dyDescent="0.15">
      <c r="A72" s="23" t="s">
        <v>635</v>
      </c>
      <c r="B72" s="23" t="s">
        <v>636</v>
      </c>
      <c r="C72" s="23" t="s">
        <v>437</v>
      </c>
      <c r="D72" s="24">
        <v>1</v>
      </c>
      <c r="E72" s="26">
        <v>0</v>
      </c>
      <c r="F72" s="29">
        <f t="shared" si="8"/>
        <v>0</v>
      </c>
      <c r="G72" s="26">
        <v>0</v>
      </c>
      <c r="H72" s="29">
        <f t="shared" si="9"/>
        <v>0</v>
      </c>
      <c r="I72" s="26">
        <f>TRUNC(SUMIF(V68:V74, RIGHTB(O72, 1), H68:H74)*U72, 2)</f>
        <v>421.6</v>
      </c>
      <c r="J72" s="29">
        <f t="shared" si="10"/>
        <v>421.6</v>
      </c>
      <c r="K72" s="26">
        <f t="shared" si="11"/>
        <v>421.6</v>
      </c>
      <c r="L72" s="29">
        <f t="shared" si="11"/>
        <v>421.6</v>
      </c>
      <c r="M72" s="23" t="s">
        <v>52</v>
      </c>
      <c r="N72" s="2" t="s">
        <v>149</v>
      </c>
      <c r="O72" s="2" t="s">
        <v>500</v>
      </c>
      <c r="P72" s="2" t="s">
        <v>64</v>
      </c>
      <c r="Q72" s="2" t="s">
        <v>64</v>
      </c>
      <c r="R72" s="2" t="s">
        <v>64</v>
      </c>
      <c r="S72" s="3">
        <v>1</v>
      </c>
      <c r="T72" s="3">
        <v>2</v>
      </c>
      <c r="U72" s="3">
        <v>0.05</v>
      </c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2" t="s">
        <v>52</v>
      </c>
      <c r="AW72" s="2" t="s">
        <v>650</v>
      </c>
      <c r="AX72" s="2" t="s">
        <v>52</v>
      </c>
      <c r="AY72" s="2" t="s">
        <v>52</v>
      </c>
      <c r="AZ72" s="2" t="s">
        <v>52</v>
      </c>
    </row>
    <row r="73" spans="1:52" ht="30" customHeight="1" x14ac:dyDescent="0.15">
      <c r="A73" s="23" t="s">
        <v>638</v>
      </c>
      <c r="B73" s="23" t="s">
        <v>639</v>
      </c>
      <c r="C73" s="23" t="s">
        <v>302</v>
      </c>
      <c r="D73" s="24">
        <v>3.8100000000000002E-2</v>
      </c>
      <c r="E73" s="26">
        <f>일위대가목록!E50</f>
        <v>42569</v>
      </c>
      <c r="F73" s="29">
        <f t="shared" si="8"/>
        <v>1621.8</v>
      </c>
      <c r="G73" s="26">
        <f>일위대가목록!F50</f>
        <v>59020</v>
      </c>
      <c r="H73" s="29">
        <f t="shared" si="9"/>
        <v>2248.6</v>
      </c>
      <c r="I73" s="26">
        <f>일위대가목록!G50</f>
        <v>72600</v>
      </c>
      <c r="J73" s="29">
        <f t="shared" si="10"/>
        <v>2766</v>
      </c>
      <c r="K73" s="26">
        <f t="shared" si="11"/>
        <v>174189</v>
      </c>
      <c r="L73" s="29">
        <f t="shared" si="11"/>
        <v>6636.4</v>
      </c>
      <c r="M73" s="23" t="s">
        <v>640</v>
      </c>
      <c r="N73" s="2" t="s">
        <v>149</v>
      </c>
      <c r="O73" s="2" t="s">
        <v>641</v>
      </c>
      <c r="P73" s="2" t="s">
        <v>63</v>
      </c>
      <c r="Q73" s="2" t="s">
        <v>64</v>
      </c>
      <c r="R73" s="2" t="s">
        <v>64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2" t="s">
        <v>52</v>
      </c>
      <c r="AW73" s="2" t="s">
        <v>651</v>
      </c>
      <c r="AX73" s="2" t="s">
        <v>52</v>
      </c>
      <c r="AY73" s="2" t="s">
        <v>52</v>
      </c>
      <c r="AZ73" s="2" t="s">
        <v>52</v>
      </c>
    </row>
    <row r="74" spans="1:52" ht="30" customHeight="1" x14ac:dyDescent="0.15">
      <c r="A74" s="23" t="s">
        <v>643</v>
      </c>
      <c r="B74" s="23" t="s">
        <v>636</v>
      </c>
      <c r="C74" s="23" t="s">
        <v>437</v>
      </c>
      <c r="D74" s="24">
        <v>1</v>
      </c>
      <c r="E74" s="26">
        <f>TRUNC(SUMIF(W68:W74, RIGHTB(O74, 1), H68:H74)*U74, 2)</f>
        <v>421.6</v>
      </c>
      <c r="F74" s="29">
        <f t="shared" si="8"/>
        <v>421.6</v>
      </c>
      <c r="G74" s="26">
        <v>0</v>
      </c>
      <c r="H74" s="29">
        <f t="shared" si="9"/>
        <v>0</v>
      </c>
      <c r="I74" s="26">
        <v>0</v>
      </c>
      <c r="J74" s="29">
        <f t="shared" si="10"/>
        <v>0</v>
      </c>
      <c r="K74" s="26">
        <f t="shared" si="11"/>
        <v>421.6</v>
      </c>
      <c r="L74" s="29">
        <f t="shared" si="11"/>
        <v>421.6</v>
      </c>
      <c r="M74" s="23" t="s">
        <v>52</v>
      </c>
      <c r="N74" s="2" t="s">
        <v>149</v>
      </c>
      <c r="O74" s="2" t="s">
        <v>507</v>
      </c>
      <c r="P74" s="2" t="s">
        <v>64</v>
      </c>
      <c r="Q74" s="2" t="s">
        <v>64</v>
      </c>
      <c r="R74" s="2" t="s">
        <v>64</v>
      </c>
      <c r="S74" s="3">
        <v>1</v>
      </c>
      <c r="T74" s="3">
        <v>0</v>
      </c>
      <c r="U74" s="3">
        <v>0.05</v>
      </c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2" t="s">
        <v>52</v>
      </c>
      <c r="AW74" s="2" t="s">
        <v>652</v>
      </c>
      <c r="AX74" s="2" t="s">
        <v>52</v>
      </c>
      <c r="AY74" s="2" t="s">
        <v>52</v>
      </c>
      <c r="AZ74" s="2" t="s">
        <v>52</v>
      </c>
    </row>
    <row r="75" spans="1:52" ht="30" customHeight="1" x14ac:dyDescent="0.15">
      <c r="A75" s="23" t="s">
        <v>545</v>
      </c>
      <c r="B75" s="23" t="s">
        <v>52</v>
      </c>
      <c r="C75" s="23" t="s">
        <v>52</v>
      </c>
      <c r="D75" s="24"/>
      <c r="E75" s="26"/>
      <c r="F75" s="29">
        <f>TRUNC(SUMIF(N68:N74, N67, F68:F74),0)</f>
        <v>2043</v>
      </c>
      <c r="G75" s="26"/>
      <c r="H75" s="29">
        <f>TRUNC(SUMIF(N68:N74, N67, H68:H74),0)</f>
        <v>10680</v>
      </c>
      <c r="I75" s="26"/>
      <c r="J75" s="29">
        <f>TRUNC(SUMIF(N68:N74, N67, J68:J74),0)</f>
        <v>3187</v>
      </c>
      <c r="K75" s="26"/>
      <c r="L75" s="29">
        <f>F75+H75+J75</f>
        <v>15910</v>
      </c>
      <c r="M75" s="23" t="s">
        <v>52</v>
      </c>
      <c r="N75" s="2" t="s">
        <v>90</v>
      </c>
      <c r="O75" s="2" t="s">
        <v>90</v>
      </c>
      <c r="P75" s="2" t="s">
        <v>52</v>
      </c>
      <c r="Q75" s="2" t="s">
        <v>52</v>
      </c>
      <c r="R75" s="2" t="s">
        <v>52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2" t="s">
        <v>52</v>
      </c>
      <c r="AW75" s="2" t="s">
        <v>52</v>
      </c>
      <c r="AX75" s="2" t="s">
        <v>52</v>
      </c>
      <c r="AY75" s="2" t="s">
        <v>52</v>
      </c>
      <c r="AZ75" s="2" t="s">
        <v>52</v>
      </c>
    </row>
    <row r="76" spans="1:52" ht="30" customHeight="1" x14ac:dyDescent="0.15">
      <c r="A76" s="24"/>
      <c r="B76" s="24"/>
      <c r="C76" s="24"/>
      <c r="D76" s="24"/>
      <c r="E76" s="26"/>
      <c r="F76" s="29"/>
      <c r="G76" s="26"/>
      <c r="H76" s="29"/>
      <c r="I76" s="26"/>
      <c r="J76" s="29"/>
      <c r="K76" s="26"/>
      <c r="L76" s="29"/>
      <c r="M76" s="24"/>
    </row>
    <row r="77" spans="1:52" ht="30" customHeight="1" x14ac:dyDescent="0.15">
      <c r="A77" s="20" t="s">
        <v>653</v>
      </c>
      <c r="B77" s="21"/>
      <c r="C77" s="21"/>
      <c r="D77" s="21"/>
      <c r="E77" s="25"/>
      <c r="F77" s="28"/>
      <c r="G77" s="25"/>
      <c r="H77" s="28"/>
      <c r="I77" s="25"/>
      <c r="J77" s="28"/>
      <c r="K77" s="25"/>
      <c r="L77" s="28"/>
      <c r="M77" s="22"/>
      <c r="N77" s="1" t="s">
        <v>257</v>
      </c>
    </row>
    <row r="78" spans="1:52" ht="30" customHeight="1" x14ac:dyDescent="0.15">
      <c r="A78" s="23" t="s">
        <v>655</v>
      </c>
      <c r="B78" s="23" t="s">
        <v>656</v>
      </c>
      <c r="C78" s="23" t="s">
        <v>118</v>
      </c>
      <c r="D78" s="24">
        <v>1</v>
      </c>
      <c r="E78" s="26">
        <f>일위대가목록!E51</f>
        <v>17488</v>
      </c>
      <c r="F78" s="29">
        <f>TRUNC(E78*D78,1)</f>
        <v>17488</v>
      </c>
      <c r="G78" s="26">
        <f>일위대가목록!F51</f>
        <v>0</v>
      </c>
      <c r="H78" s="29">
        <f>TRUNC(G78*D78,1)</f>
        <v>0</v>
      </c>
      <c r="I78" s="26">
        <f>일위대가목록!G51</f>
        <v>0</v>
      </c>
      <c r="J78" s="29">
        <f>TRUNC(I78*D78,1)</f>
        <v>0</v>
      </c>
      <c r="K78" s="26">
        <f t="shared" ref="K78:L80" si="12">TRUNC(E78+G78+I78,1)</f>
        <v>17488</v>
      </c>
      <c r="L78" s="29">
        <f t="shared" si="12"/>
        <v>17488</v>
      </c>
      <c r="M78" s="23" t="s">
        <v>657</v>
      </c>
      <c r="N78" s="2" t="s">
        <v>257</v>
      </c>
      <c r="O78" s="2" t="s">
        <v>658</v>
      </c>
      <c r="P78" s="2" t="s">
        <v>63</v>
      </c>
      <c r="Q78" s="2" t="s">
        <v>64</v>
      </c>
      <c r="R78" s="2" t="s">
        <v>64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2" t="s">
        <v>52</v>
      </c>
      <c r="AW78" s="2" t="s">
        <v>659</v>
      </c>
      <c r="AX78" s="2" t="s">
        <v>52</v>
      </c>
      <c r="AY78" s="2" t="s">
        <v>52</v>
      </c>
      <c r="AZ78" s="2" t="s">
        <v>52</v>
      </c>
    </row>
    <row r="79" spans="1:52" ht="30" customHeight="1" x14ac:dyDescent="0.15">
      <c r="A79" s="23" t="s">
        <v>660</v>
      </c>
      <c r="B79" s="23" t="s">
        <v>553</v>
      </c>
      <c r="C79" s="23" t="s">
        <v>554</v>
      </c>
      <c r="D79" s="24">
        <v>1.4086399999999999</v>
      </c>
      <c r="E79" s="26">
        <f>단가대비표!O102</f>
        <v>0</v>
      </c>
      <c r="F79" s="29">
        <f>TRUNC(E79*D79,1)</f>
        <v>0</v>
      </c>
      <c r="G79" s="26">
        <f>단가대비표!P102</f>
        <v>252641</v>
      </c>
      <c r="H79" s="29">
        <f>TRUNC(G79*D79,1)</f>
        <v>355880.2</v>
      </c>
      <c r="I79" s="26">
        <f>단가대비표!V102</f>
        <v>0</v>
      </c>
      <c r="J79" s="29">
        <f>TRUNC(I79*D79,1)</f>
        <v>0</v>
      </c>
      <c r="K79" s="26">
        <f t="shared" si="12"/>
        <v>252641</v>
      </c>
      <c r="L79" s="29">
        <f t="shared" si="12"/>
        <v>355880.2</v>
      </c>
      <c r="M79" s="23" t="s">
        <v>52</v>
      </c>
      <c r="N79" s="2" t="s">
        <v>257</v>
      </c>
      <c r="O79" s="2" t="s">
        <v>661</v>
      </c>
      <c r="P79" s="2" t="s">
        <v>64</v>
      </c>
      <c r="Q79" s="2" t="s">
        <v>64</v>
      </c>
      <c r="R79" s="2" t="s">
        <v>63</v>
      </c>
      <c r="S79" s="3"/>
      <c r="T79" s="3"/>
      <c r="U79" s="3"/>
      <c r="V79" s="3">
        <v>1</v>
      </c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2" t="s">
        <v>52</v>
      </c>
      <c r="AW79" s="2" t="s">
        <v>662</v>
      </c>
      <c r="AX79" s="2" t="s">
        <v>52</v>
      </c>
      <c r="AY79" s="2" t="s">
        <v>52</v>
      </c>
      <c r="AZ79" s="2" t="s">
        <v>52</v>
      </c>
    </row>
    <row r="80" spans="1:52" ht="30" customHeight="1" x14ac:dyDescent="0.15">
      <c r="A80" s="23" t="s">
        <v>663</v>
      </c>
      <c r="B80" s="23" t="s">
        <v>664</v>
      </c>
      <c r="C80" s="23" t="s">
        <v>437</v>
      </c>
      <c r="D80" s="24">
        <v>1</v>
      </c>
      <c r="E80" s="26">
        <v>0</v>
      </c>
      <c r="F80" s="29">
        <f>TRUNC(E80*D80,1)</f>
        <v>0</v>
      </c>
      <c r="G80" s="26">
        <v>0</v>
      </c>
      <c r="H80" s="29">
        <f>TRUNC(G80*D80,1)</f>
        <v>0</v>
      </c>
      <c r="I80" s="26">
        <f>TRUNC(SUMIF(V78:V80, RIGHTB(O80, 1), H78:H80)*U80, 2)</f>
        <v>213528.12</v>
      </c>
      <c r="J80" s="29">
        <f>TRUNC(I80*D80,1)</f>
        <v>213528.1</v>
      </c>
      <c r="K80" s="26">
        <f t="shared" si="12"/>
        <v>213528.1</v>
      </c>
      <c r="L80" s="29">
        <f t="shared" si="12"/>
        <v>213528.1</v>
      </c>
      <c r="M80" s="23" t="s">
        <v>52</v>
      </c>
      <c r="N80" s="2" t="s">
        <v>257</v>
      </c>
      <c r="O80" s="2" t="s">
        <v>500</v>
      </c>
      <c r="P80" s="2" t="s">
        <v>64</v>
      </c>
      <c r="Q80" s="2" t="s">
        <v>64</v>
      </c>
      <c r="R80" s="2" t="s">
        <v>64</v>
      </c>
      <c r="S80" s="3">
        <v>1</v>
      </c>
      <c r="T80" s="3">
        <v>2</v>
      </c>
      <c r="U80" s="3">
        <v>0.6</v>
      </c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2" t="s">
        <v>52</v>
      </c>
      <c r="AW80" s="2" t="s">
        <v>665</v>
      </c>
      <c r="AX80" s="2" t="s">
        <v>52</v>
      </c>
      <c r="AY80" s="2" t="s">
        <v>52</v>
      </c>
      <c r="AZ80" s="2" t="s">
        <v>52</v>
      </c>
    </row>
    <row r="81" spans="1:52" ht="30" customHeight="1" x14ac:dyDescent="0.15">
      <c r="A81" s="23" t="s">
        <v>545</v>
      </c>
      <c r="B81" s="23" t="s">
        <v>52</v>
      </c>
      <c r="C81" s="23" t="s">
        <v>52</v>
      </c>
      <c r="D81" s="24"/>
      <c r="E81" s="26"/>
      <c r="F81" s="29">
        <f>TRUNC(SUMIF(N78:N80, N77, F78:F80),0)</f>
        <v>17488</v>
      </c>
      <c r="G81" s="26"/>
      <c r="H81" s="29">
        <f>TRUNC(SUMIF(N78:N80, N77, H78:H80),0)</f>
        <v>355880</v>
      </c>
      <c r="I81" s="26"/>
      <c r="J81" s="29">
        <f>TRUNC(SUMIF(N78:N80, N77, J78:J80),0)</f>
        <v>213528</v>
      </c>
      <c r="K81" s="26"/>
      <c r="L81" s="29">
        <f>F81+H81+J81</f>
        <v>586896</v>
      </c>
      <c r="M81" s="23" t="s">
        <v>52</v>
      </c>
      <c r="N81" s="2" t="s">
        <v>90</v>
      </c>
      <c r="O81" s="2" t="s">
        <v>90</v>
      </c>
      <c r="P81" s="2" t="s">
        <v>52</v>
      </c>
      <c r="Q81" s="2" t="s">
        <v>52</v>
      </c>
      <c r="R81" s="2" t="s">
        <v>52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2" t="s">
        <v>52</v>
      </c>
      <c r="AW81" s="2" t="s">
        <v>52</v>
      </c>
      <c r="AX81" s="2" t="s">
        <v>52</v>
      </c>
      <c r="AY81" s="2" t="s">
        <v>52</v>
      </c>
      <c r="AZ81" s="2" t="s">
        <v>52</v>
      </c>
    </row>
    <row r="82" spans="1:52" ht="30" customHeight="1" x14ac:dyDescent="0.15">
      <c r="A82" s="24"/>
      <c r="B82" s="24"/>
      <c r="C82" s="24"/>
      <c r="D82" s="24"/>
      <c r="E82" s="26"/>
      <c r="F82" s="29"/>
      <c r="G82" s="26"/>
      <c r="H82" s="29"/>
      <c r="I82" s="26"/>
      <c r="J82" s="29"/>
      <c r="K82" s="26"/>
      <c r="L82" s="29"/>
      <c r="M82" s="24"/>
    </row>
    <row r="83" spans="1:52" ht="30" customHeight="1" x14ac:dyDescent="0.15">
      <c r="A83" s="20" t="s">
        <v>666</v>
      </c>
      <c r="B83" s="21"/>
      <c r="C83" s="21"/>
      <c r="D83" s="21"/>
      <c r="E83" s="25"/>
      <c r="F83" s="28"/>
      <c r="G83" s="25"/>
      <c r="H83" s="28"/>
      <c r="I83" s="25"/>
      <c r="J83" s="28"/>
      <c r="K83" s="25"/>
      <c r="L83" s="28"/>
      <c r="M83" s="22"/>
      <c r="N83" s="1" t="s">
        <v>262</v>
      </c>
    </row>
    <row r="84" spans="1:52" ht="30" customHeight="1" x14ac:dyDescent="0.15">
      <c r="A84" s="23" t="s">
        <v>668</v>
      </c>
      <c r="B84" s="23" t="s">
        <v>669</v>
      </c>
      <c r="C84" s="23" t="s">
        <v>217</v>
      </c>
      <c r="D84" s="24">
        <v>0.8</v>
      </c>
      <c r="E84" s="26">
        <f>단가대비표!O83</f>
        <v>755</v>
      </c>
      <c r="F84" s="29">
        <f>TRUNC(E84*D84,1)</f>
        <v>604</v>
      </c>
      <c r="G84" s="26">
        <f>단가대비표!P83</f>
        <v>0</v>
      </c>
      <c r="H84" s="29">
        <f>TRUNC(G84*D84,1)</f>
        <v>0</v>
      </c>
      <c r="I84" s="26">
        <f>단가대비표!V83</f>
        <v>0</v>
      </c>
      <c r="J84" s="29">
        <f>TRUNC(I84*D84,1)</f>
        <v>0</v>
      </c>
      <c r="K84" s="26">
        <f>TRUNC(E84+G84+I84,1)</f>
        <v>755</v>
      </c>
      <c r="L84" s="29">
        <f>TRUNC(F84+H84+J84,1)</f>
        <v>604</v>
      </c>
      <c r="M84" s="23" t="s">
        <v>52</v>
      </c>
      <c r="N84" s="2" t="s">
        <v>262</v>
      </c>
      <c r="O84" s="2" t="s">
        <v>670</v>
      </c>
      <c r="P84" s="2" t="s">
        <v>64</v>
      </c>
      <c r="Q84" s="2" t="s">
        <v>64</v>
      </c>
      <c r="R84" s="2" t="s">
        <v>63</v>
      </c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2" t="s">
        <v>52</v>
      </c>
      <c r="AW84" s="2" t="s">
        <v>671</v>
      </c>
      <c r="AX84" s="2" t="s">
        <v>52</v>
      </c>
      <c r="AY84" s="2" t="s">
        <v>52</v>
      </c>
      <c r="AZ84" s="2" t="s">
        <v>52</v>
      </c>
    </row>
    <row r="85" spans="1:52" ht="30" customHeight="1" x14ac:dyDescent="0.15">
      <c r="A85" s="23" t="s">
        <v>672</v>
      </c>
      <c r="B85" s="23" t="s">
        <v>673</v>
      </c>
      <c r="C85" s="23" t="s">
        <v>118</v>
      </c>
      <c r="D85" s="24">
        <v>1.4870000000000001</v>
      </c>
      <c r="E85" s="26">
        <f>일위대가목록!E52</f>
        <v>0</v>
      </c>
      <c r="F85" s="29">
        <f>TRUNC(E85*D85,1)</f>
        <v>0</v>
      </c>
      <c r="G85" s="26">
        <f>일위대가목록!F52</f>
        <v>138671</v>
      </c>
      <c r="H85" s="29">
        <f>TRUNC(G85*D85,1)</f>
        <v>206203.7</v>
      </c>
      <c r="I85" s="26">
        <f>일위대가목록!G52</f>
        <v>0</v>
      </c>
      <c r="J85" s="29">
        <f>TRUNC(I85*D85,1)</f>
        <v>0</v>
      </c>
      <c r="K85" s="26">
        <f>TRUNC(E85+G85+I85,1)</f>
        <v>138671</v>
      </c>
      <c r="L85" s="29">
        <f>TRUNC(F85+H85+J85,1)</f>
        <v>206203.7</v>
      </c>
      <c r="M85" s="23" t="s">
        <v>674</v>
      </c>
      <c r="N85" s="2" t="s">
        <v>262</v>
      </c>
      <c r="O85" s="2" t="s">
        <v>675</v>
      </c>
      <c r="P85" s="2" t="s">
        <v>63</v>
      </c>
      <c r="Q85" s="2" t="s">
        <v>64</v>
      </c>
      <c r="R85" s="2" t="s">
        <v>64</v>
      </c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2" t="s">
        <v>52</v>
      </c>
      <c r="AW85" s="2" t="s">
        <v>676</v>
      </c>
      <c r="AX85" s="2" t="s">
        <v>52</v>
      </c>
      <c r="AY85" s="2" t="s">
        <v>52</v>
      </c>
      <c r="AZ85" s="2" t="s">
        <v>52</v>
      </c>
    </row>
    <row r="86" spans="1:52" ht="30" customHeight="1" x14ac:dyDescent="0.15">
      <c r="A86" s="23" t="s">
        <v>545</v>
      </c>
      <c r="B86" s="23" t="s">
        <v>52</v>
      </c>
      <c r="C86" s="23" t="s">
        <v>52</v>
      </c>
      <c r="D86" s="24"/>
      <c r="E86" s="26"/>
      <c r="F86" s="29">
        <f>TRUNC(SUMIF(N84:N85, N83, F84:F85),0)</f>
        <v>604</v>
      </c>
      <c r="G86" s="26"/>
      <c r="H86" s="29">
        <f>TRUNC(SUMIF(N84:N85, N83, H84:H85),0)</f>
        <v>206203</v>
      </c>
      <c r="I86" s="26"/>
      <c r="J86" s="29">
        <f>TRUNC(SUMIF(N84:N85, N83, J84:J85),0)</f>
        <v>0</v>
      </c>
      <c r="K86" s="26"/>
      <c r="L86" s="29">
        <f>F86+H86+J86</f>
        <v>206807</v>
      </c>
      <c r="M86" s="23" t="s">
        <v>52</v>
      </c>
      <c r="N86" s="2" t="s">
        <v>90</v>
      </c>
      <c r="O86" s="2" t="s">
        <v>90</v>
      </c>
      <c r="P86" s="2" t="s">
        <v>52</v>
      </c>
      <c r="Q86" s="2" t="s">
        <v>52</v>
      </c>
      <c r="R86" s="2" t="s">
        <v>52</v>
      </c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2" t="s">
        <v>52</v>
      </c>
      <c r="AW86" s="2" t="s">
        <v>52</v>
      </c>
      <c r="AX86" s="2" t="s">
        <v>52</v>
      </c>
      <c r="AY86" s="2" t="s">
        <v>52</v>
      </c>
      <c r="AZ86" s="2" t="s">
        <v>52</v>
      </c>
    </row>
    <row r="87" spans="1:52" ht="30" customHeight="1" x14ac:dyDescent="0.15">
      <c r="A87" s="24"/>
      <c r="B87" s="24"/>
      <c r="C87" s="24"/>
      <c r="D87" s="24"/>
      <c r="E87" s="26"/>
      <c r="F87" s="29"/>
      <c r="G87" s="26"/>
      <c r="H87" s="29"/>
      <c r="I87" s="26"/>
      <c r="J87" s="29"/>
      <c r="K87" s="26"/>
      <c r="L87" s="29"/>
      <c r="M87" s="24"/>
    </row>
    <row r="88" spans="1:52" ht="30" customHeight="1" x14ac:dyDescent="0.15">
      <c r="A88" s="20" t="s">
        <v>677</v>
      </c>
      <c r="B88" s="21"/>
      <c r="C88" s="21"/>
      <c r="D88" s="21"/>
      <c r="E88" s="25"/>
      <c r="F88" s="28"/>
      <c r="G88" s="25"/>
      <c r="H88" s="28"/>
      <c r="I88" s="25"/>
      <c r="J88" s="28"/>
      <c r="K88" s="25"/>
      <c r="L88" s="28"/>
      <c r="M88" s="22"/>
      <c r="N88" s="1" t="s">
        <v>267</v>
      </c>
    </row>
    <row r="89" spans="1:52" ht="30" customHeight="1" x14ac:dyDescent="0.15">
      <c r="A89" s="23" t="s">
        <v>679</v>
      </c>
      <c r="B89" s="23" t="s">
        <v>680</v>
      </c>
      <c r="C89" s="23" t="s">
        <v>118</v>
      </c>
      <c r="D89" s="24">
        <v>0.91</v>
      </c>
      <c r="E89" s="26">
        <f>일위대가목록!E53</f>
        <v>0</v>
      </c>
      <c r="F89" s="29">
        <f>TRUNC(E89*D89,1)</f>
        <v>0</v>
      </c>
      <c r="G89" s="26">
        <f>일위대가목록!F53</f>
        <v>135770</v>
      </c>
      <c r="H89" s="29">
        <f>TRUNC(G89*D89,1)</f>
        <v>123550.7</v>
      </c>
      <c r="I89" s="26">
        <f>일위대가목록!G53</f>
        <v>4073</v>
      </c>
      <c r="J89" s="29">
        <f>TRUNC(I89*D89,1)</f>
        <v>3706.4</v>
      </c>
      <c r="K89" s="26">
        <f>TRUNC(E89+G89+I89,1)</f>
        <v>139843</v>
      </c>
      <c r="L89" s="29">
        <f>TRUNC(F89+H89+J89,1)</f>
        <v>127257.1</v>
      </c>
      <c r="M89" s="23" t="s">
        <v>681</v>
      </c>
      <c r="N89" s="2" t="s">
        <v>267</v>
      </c>
      <c r="O89" s="2" t="s">
        <v>682</v>
      </c>
      <c r="P89" s="2" t="s">
        <v>63</v>
      </c>
      <c r="Q89" s="2" t="s">
        <v>64</v>
      </c>
      <c r="R89" s="2" t="s">
        <v>64</v>
      </c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2" t="s">
        <v>52</v>
      </c>
      <c r="AW89" s="2" t="s">
        <v>683</v>
      </c>
      <c r="AX89" s="2" t="s">
        <v>52</v>
      </c>
      <c r="AY89" s="2" t="s">
        <v>52</v>
      </c>
      <c r="AZ89" s="2" t="s">
        <v>52</v>
      </c>
    </row>
    <row r="90" spans="1:52" ht="30" customHeight="1" x14ac:dyDescent="0.15">
      <c r="A90" s="23" t="s">
        <v>545</v>
      </c>
      <c r="B90" s="23" t="s">
        <v>52</v>
      </c>
      <c r="C90" s="23" t="s">
        <v>52</v>
      </c>
      <c r="D90" s="24"/>
      <c r="E90" s="26"/>
      <c r="F90" s="29">
        <f>TRUNC(SUMIF(N89:N89, N88, F89:F89),0)</f>
        <v>0</v>
      </c>
      <c r="G90" s="26"/>
      <c r="H90" s="29">
        <f>TRUNC(SUMIF(N89:N89, N88, H89:H89),0)</f>
        <v>123550</v>
      </c>
      <c r="I90" s="26"/>
      <c r="J90" s="29">
        <f>TRUNC(SUMIF(N89:N89, N88, J89:J89),0)</f>
        <v>3706</v>
      </c>
      <c r="K90" s="26"/>
      <c r="L90" s="29">
        <f>F90+H90+J90</f>
        <v>127256</v>
      </c>
      <c r="M90" s="23" t="s">
        <v>52</v>
      </c>
      <c r="N90" s="2" t="s">
        <v>90</v>
      </c>
      <c r="O90" s="2" t="s">
        <v>90</v>
      </c>
      <c r="P90" s="2" t="s">
        <v>52</v>
      </c>
      <c r="Q90" s="2" t="s">
        <v>52</v>
      </c>
      <c r="R90" s="2" t="s">
        <v>52</v>
      </c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2" t="s">
        <v>52</v>
      </c>
      <c r="AW90" s="2" t="s">
        <v>52</v>
      </c>
      <c r="AX90" s="2" t="s">
        <v>52</v>
      </c>
      <c r="AY90" s="2" t="s">
        <v>52</v>
      </c>
      <c r="AZ90" s="2" t="s">
        <v>52</v>
      </c>
    </row>
    <row r="91" spans="1:52" ht="30" customHeight="1" x14ac:dyDescent="0.15">
      <c r="A91" s="24"/>
      <c r="B91" s="24"/>
      <c r="C91" s="24"/>
      <c r="D91" s="24"/>
      <c r="E91" s="26"/>
      <c r="F91" s="29"/>
      <c r="G91" s="26"/>
      <c r="H91" s="29"/>
      <c r="I91" s="26"/>
      <c r="J91" s="29"/>
      <c r="K91" s="26"/>
      <c r="L91" s="29"/>
      <c r="M91" s="24"/>
    </row>
    <row r="92" spans="1:52" ht="30" customHeight="1" x14ac:dyDescent="0.15">
      <c r="A92" s="20" t="s">
        <v>1542</v>
      </c>
      <c r="B92" s="21"/>
      <c r="C92" s="21"/>
      <c r="D92" s="21"/>
      <c r="E92" s="25"/>
      <c r="F92" s="28"/>
      <c r="G92" s="25"/>
      <c r="H92" s="28"/>
      <c r="I92" s="25"/>
      <c r="J92" s="28"/>
      <c r="K92" s="25"/>
      <c r="L92" s="28"/>
      <c r="M92" s="22"/>
      <c r="N92" s="1" t="s">
        <v>290</v>
      </c>
    </row>
    <row r="93" spans="1:52" ht="30" customHeight="1" x14ac:dyDescent="0.15">
      <c r="A93" s="23" t="s">
        <v>660</v>
      </c>
      <c r="B93" s="23" t="s">
        <v>553</v>
      </c>
      <c r="C93" s="23" t="s">
        <v>554</v>
      </c>
      <c r="D93" s="24">
        <v>0.12</v>
      </c>
      <c r="E93" s="26">
        <f>단가대비표!O102</f>
        <v>0</v>
      </c>
      <c r="F93" s="29">
        <f>TRUNC(E93*D93,1)</f>
        <v>0</v>
      </c>
      <c r="G93" s="26">
        <f>단가대비표!P102</f>
        <v>252641</v>
      </c>
      <c r="H93" s="29">
        <f>TRUNC(G93*D93,1)</f>
        <v>30316.9</v>
      </c>
      <c r="I93" s="26">
        <f>단가대비표!V102</f>
        <v>0</v>
      </c>
      <c r="J93" s="29">
        <f>TRUNC(I93*D93,1)</f>
        <v>0</v>
      </c>
      <c r="K93" s="26">
        <f t="shared" ref="K93:L95" si="13">TRUNC(E93+G93+I93,1)</f>
        <v>252641</v>
      </c>
      <c r="L93" s="29">
        <f t="shared" si="13"/>
        <v>30316.9</v>
      </c>
      <c r="M93" s="23" t="s">
        <v>52</v>
      </c>
      <c r="N93" s="2" t="s">
        <v>290</v>
      </c>
      <c r="O93" s="2" t="s">
        <v>661</v>
      </c>
      <c r="P93" s="2" t="s">
        <v>64</v>
      </c>
      <c r="Q93" s="2" t="s">
        <v>64</v>
      </c>
      <c r="R93" s="2" t="s">
        <v>63</v>
      </c>
      <c r="S93" s="3"/>
      <c r="T93" s="3"/>
      <c r="U93" s="3"/>
      <c r="V93" s="3">
        <v>1</v>
      </c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2" t="s">
        <v>52</v>
      </c>
      <c r="AW93" s="2" t="s">
        <v>685</v>
      </c>
      <c r="AX93" s="2" t="s">
        <v>52</v>
      </c>
      <c r="AY93" s="2" t="s">
        <v>52</v>
      </c>
      <c r="AZ93" s="2" t="s">
        <v>52</v>
      </c>
    </row>
    <row r="94" spans="1:52" ht="30" customHeight="1" x14ac:dyDescent="0.15">
      <c r="A94" s="23" t="s">
        <v>585</v>
      </c>
      <c r="B94" s="23" t="s">
        <v>553</v>
      </c>
      <c r="C94" s="23" t="s">
        <v>554</v>
      </c>
      <c r="D94" s="24">
        <v>0.05</v>
      </c>
      <c r="E94" s="26">
        <f>단가대비표!O97</f>
        <v>0</v>
      </c>
      <c r="F94" s="29">
        <f>TRUNC(E94*D94,1)</f>
        <v>0</v>
      </c>
      <c r="G94" s="26">
        <f>단가대비표!P97</f>
        <v>226122</v>
      </c>
      <c r="H94" s="29">
        <f>TRUNC(G94*D94,1)</f>
        <v>11306.1</v>
      </c>
      <c r="I94" s="26">
        <f>단가대비표!V97</f>
        <v>0</v>
      </c>
      <c r="J94" s="29">
        <f>TRUNC(I94*D94,1)</f>
        <v>0</v>
      </c>
      <c r="K94" s="26">
        <f t="shared" si="13"/>
        <v>226122</v>
      </c>
      <c r="L94" s="29">
        <f t="shared" si="13"/>
        <v>11306.1</v>
      </c>
      <c r="M94" s="23" t="s">
        <v>52</v>
      </c>
      <c r="N94" s="2" t="s">
        <v>290</v>
      </c>
      <c r="O94" s="2" t="s">
        <v>586</v>
      </c>
      <c r="P94" s="2" t="s">
        <v>64</v>
      </c>
      <c r="Q94" s="2" t="s">
        <v>64</v>
      </c>
      <c r="R94" s="2" t="s">
        <v>63</v>
      </c>
      <c r="S94" s="3"/>
      <c r="T94" s="3"/>
      <c r="U94" s="3"/>
      <c r="V94" s="3">
        <v>1</v>
      </c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2" t="s">
        <v>52</v>
      </c>
      <c r="AW94" s="2" t="s">
        <v>686</v>
      </c>
      <c r="AX94" s="2" t="s">
        <v>52</v>
      </c>
      <c r="AY94" s="2" t="s">
        <v>52</v>
      </c>
      <c r="AZ94" s="2" t="s">
        <v>52</v>
      </c>
    </row>
    <row r="95" spans="1:52" ht="30" customHeight="1" x14ac:dyDescent="0.15">
      <c r="A95" s="23" t="s">
        <v>635</v>
      </c>
      <c r="B95" s="23" t="s">
        <v>687</v>
      </c>
      <c r="C95" s="23" t="s">
        <v>437</v>
      </c>
      <c r="D95" s="24">
        <v>1</v>
      </c>
      <c r="E95" s="26">
        <v>0</v>
      </c>
      <c r="F95" s="29">
        <f>TRUNC(E95*D95,1)</f>
        <v>0</v>
      </c>
      <c r="G95" s="26">
        <v>0</v>
      </c>
      <c r="H95" s="29">
        <f>TRUNC(G95*D95,1)</f>
        <v>0</v>
      </c>
      <c r="I95" s="26">
        <f>TRUNC(SUMIF(V93:V95, RIGHTB(O95, 1), H93:H95)*U95, 2)</f>
        <v>832.46</v>
      </c>
      <c r="J95" s="29">
        <f>TRUNC(I95*D95,1)</f>
        <v>832.4</v>
      </c>
      <c r="K95" s="26">
        <f t="shared" si="13"/>
        <v>832.4</v>
      </c>
      <c r="L95" s="29">
        <f t="shared" si="13"/>
        <v>832.4</v>
      </c>
      <c r="M95" s="23" t="s">
        <v>52</v>
      </c>
      <c r="N95" s="2" t="s">
        <v>290</v>
      </c>
      <c r="O95" s="2" t="s">
        <v>500</v>
      </c>
      <c r="P95" s="2" t="s">
        <v>64</v>
      </c>
      <c r="Q95" s="2" t="s">
        <v>64</v>
      </c>
      <c r="R95" s="2" t="s">
        <v>64</v>
      </c>
      <c r="S95" s="3">
        <v>1</v>
      </c>
      <c r="T95" s="3">
        <v>2</v>
      </c>
      <c r="U95" s="3">
        <v>0.02</v>
      </c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2" t="s">
        <v>52</v>
      </c>
      <c r="AW95" s="2" t="s">
        <v>688</v>
      </c>
      <c r="AX95" s="2" t="s">
        <v>52</v>
      </c>
      <c r="AY95" s="2" t="s">
        <v>52</v>
      </c>
      <c r="AZ95" s="2" t="s">
        <v>52</v>
      </c>
    </row>
    <row r="96" spans="1:52" ht="30" customHeight="1" x14ac:dyDescent="0.15">
      <c r="A96" s="23" t="s">
        <v>545</v>
      </c>
      <c r="B96" s="23" t="s">
        <v>52</v>
      </c>
      <c r="C96" s="23" t="s">
        <v>52</v>
      </c>
      <c r="D96" s="24"/>
      <c r="E96" s="26"/>
      <c r="F96" s="29">
        <f>TRUNC(SUMIF(N93:N95, N92, F93:F95),0)</f>
        <v>0</v>
      </c>
      <c r="G96" s="26"/>
      <c r="H96" s="29">
        <f>TRUNC(SUMIF(N93:N95, N92, H93:H95),0)</f>
        <v>41623</v>
      </c>
      <c r="I96" s="26"/>
      <c r="J96" s="29">
        <f>TRUNC(SUMIF(N93:N95, N92, J93:J95),0)</f>
        <v>832</v>
      </c>
      <c r="K96" s="26"/>
      <c r="L96" s="29">
        <f>F96+H96+J96</f>
        <v>42455</v>
      </c>
      <c r="M96" s="23" t="s">
        <v>52</v>
      </c>
      <c r="N96" s="2" t="s">
        <v>90</v>
      </c>
      <c r="O96" s="2" t="s">
        <v>90</v>
      </c>
      <c r="P96" s="2" t="s">
        <v>52</v>
      </c>
      <c r="Q96" s="2" t="s">
        <v>52</v>
      </c>
      <c r="R96" s="2" t="s">
        <v>52</v>
      </c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2" t="s">
        <v>52</v>
      </c>
      <c r="AW96" s="2" t="s">
        <v>52</v>
      </c>
      <c r="AX96" s="2" t="s">
        <v>52</v>
      </c>
      <c r="AY96" s="2" t="s">
        <v>52</v>
      </c>
      <c r="AZ96" s="2" t="s">
        <v>52</v>
      </c>
    </row>
    <row r="97" spans="1:52" ht="30" customHeight="1" x14ac:dyDescent="0.15">
      <c r="A97" s="24"/>
      <c r="B97" s="24"/>
      <c r="C97" s="24"/>
      <c r="D97" s="24"/>
      <c r="E97" s="26"/>
      <c r="F97" s="29"/>
      <c r="G97" s="26"/>
      <c r="H97" s="29"/>
      <c r="I97" s="26"/>
      <c r="J97" s="29"/>
      <c r="K97" s="26"/>
      <c r="L97" s="29"/>
      <c r="M97" s="24"/>
    </row>
    <row r="98" spans="1:52" ht="30" customHeight="1" x14ac:dyDescent="0.15">
      <c r="A98" s="20" t="s">
        <v>689</v>
      </c>
      <c r="B98" s="21"/>
      <c r="C98" s="21"/>
      <c r="D98" s="21"/>
      <c r="E98" s="25"/>
      <c r="F98" s="28"/>
      <c r="G98" s="25"/>
      <c r="H98" s="28"/>
      <c r="I98" s="25"/>
      <c r="J98" s="28"/>
      <c r="K98" s="25"/>
      <c r="L98" s="28"/>
      <c r="M98" s="22"/>
      <c r="N98" s="1" t="s">
        <v>294</v>
      </c>
    </row>
    <row r="99" spans="1:52" ht="30" customHeight="1" x14ac:dyDescent="0.15">
      <c r="A99" s="23" t="s">
        <v>660</v>
      </c>
      <c r="B99" s="23" t="s">
        <v>553</v>
      </c>
      <c r="C99" s="23" t="s">
        <v>554</v>
      </c>
      <c r="D99" s="24">
        <v>0.08</v>
      </c>
      <c r="E99" s="26">
        <f>단가대비표!O102</f>
        <v>0</v>
      </c>
      <c r="F99" s="29">
        <f>TRUNC(E99*D99,1)</f>
        <v>0</v>
      </c>
      <c r="G99" s="26">
        <f>단가대비표!P102</f>
        <v>252641</v>
      </c>
      <c r="H99" s="29">
        <f>TRUNC(G99*D99,1)</f>
        <v>20211.2</v>
      </c>
      <c r="I99" s="26">
        <f>단가대비표!V102</f>
        <v>0</v>
      </c>
      <c r="J99" s="29">
        <f>TRUNC(I99*D99,1)</f>
        <v>0</v>
      </c>
      <c r="K99" s="26">
        <f t="shared" ref="K99:L101" si="14">TRUNC(E99+G99+I99,1)</f>
        <v>252641</v>
      </c>
      <c r="L99" s="29">
        <f t="shared" si="14"/>
        <v>20211.2</v>
      </c>
      <c r="M99" s="23" t="s">
        <v>52</v>
      </c>
      <c r="N99" s="2" t="s">
        <v>294</v>
      </c>
      <c r="O99" s="2" t="s">
        <v>661</v>
      </c>
      <c r="P99" s="2" t="s">
        <v>64</v>
      </c>
      <c r="Q99" s="2" t="s">
        <v>64</v>
      </c>
      <c r="R99" s="2" t="s">
        <v>63</v>
      </c>
      <c r="S99" s="3"/>
      <c r="T99" s="3"/>
      <c r="U99" s="3"/>
      <c r="V99" s="3">
        <v>1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2" t="s">
        <v>52</v>
      </c>
      <c r="AW99" s="2" t="s">
        <v>690</v>
      </c>
      <c r="AX99" s="2" t="s">
        <v>52</v>
      </c>
      <c r="AY99" s="2" t="s">
        <v>52</v>
      </c>
      <c r="AZ99" s="2" t="s">
        <v>52</v>
      </c>
    </row>
    <row r="100" spans="1:52" ht="30" customHeight="1" x14ac:dyDescent="0.15">
      <c r="A100" s="23" t="s">
        <v>585</v>
      </c>
      <c r="B100" s="23" t="s">
        <v>553</v>
      </c>
      <c r="C100" s="23" t="s">
        <v>554</v>
      </c>
      <c r="D100" s="24">
        <v>0.03</v>
      </c>
      <c r="E100" s="26">
        <f>단가대비표!O97</f>
        <v>0</v>
      </c>
      <c r="F100" s="29">
        <f>TRUNC(E100*D100,1)</f>
        <v>0</v>
      </c>
      <c r="G100" s="26">
        <f>단가대비표!P97</f>
        <v>226122</v>
      </c>
      <c r="H100" s="29">
        <f>TRUNC(G100*D100,1)</f>
        <v>6783.6</v>
      </c>
      <c r="I100" s="26">
        <f>단가대비표!V97</f>
        <v>0</v>
      </c>
      <c r="J100" s="29">
        <f>TRUNC(I100*D100,1)</f>
        <v>0</v>
      </c>
      <c r="K100" s="26">
        <f t="shared" si="14"/>
        <v>226122</v>
      </c>
      <c r="L100" s="29">
        <f t="shared" si="14"/>
        <v>6783.6</v>
      </c>
      <c r="M100" s="23" t="s">
        <v>52</v>
      </c>
      <c r="N100" s="2" t="s">
        <v>294</v>
      </c>
      <c r="O100" s="2" t="s">
        <v>586</v>
      </c>
      <c r="P100" s="2" t="s">
        <v>64</v>
      </c>
      <c r="Q100" s="2" t="s">
        <v>64</v>
      </c>
      <c r="R100" s="2" t="s">
        <v>63</v>
      </c>
      <c r="S100" s="3"/>
      <c r="T100" s="3"/>
      <c r="U100" s="3"/>
      <c r="V100" s="3">
        <v>1</v>
      </c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2" t="s">
        <v>52</v>
      </c>
      <c r="AW100" s="2" t="s">
        <v>691</v>
      </c>
      <c r="AX100" s="2" t="s">
        <v>52</v>
      </c>
      <c r="AY100" s="2" t="s">
        <v>52</v>
      </c>
      <c r="AZ100" s="2" t="s">
        <v>52</v>
      </c>
    </row>
    <row r="101" spans="1:52" ht="30" customHeight="1" x14ac:dyDescent="0.15">
      <c r="A101" s="23" t="s">
        <v>635</v>
      </c>
      <c r="B101" s="23" t="s">
        <v>687</v>
      </c>
      <c r="C101" s="23" t="s">
        <v>437</v>
      </c>
      <c r="D101" s="24">
        <v>1</v>
      </c>
      <c r="E101" s="26">
        <v>0</v>
      </c>
      <c r="F101" s="29">
        <f>TRUNC(E101*D101,1)</f>
        <v>0</v>
      </c>
      <c r="G101" s="26">
        <v>0</v>
      </c>
      <c r="H101" s="29">
        <f>TRUNC(G101*D101,1)</f>
        <v>0</v>
      </c>
      <c r="I101" s="26">
        <f>TRUNC(SUMIF(V99:V101, RIGHTB(O101, 1), H99:H101)*U101, 2)</f>
        <v>539.89</v>
      </c>
      <c r="J101" s="29">
        <f>TRUNC(I101*D101,1)</f>
        <v>539.79999999999995</v>
      </c>
      <c r="K101" s="26">
        <f t="shared" si="14"/>
        <v>539.79999999999995</v>
      </c>
      <c r="L101" s="29">
        <f t="shared" si="14"/>
        <v>539.79999999999995</v>
      </c>
      <c r="M101" s="23" t="s">
        <v>52</v>
      </c>
      <c r="N101" s="2" t="s">
        <v>294</v>
      </c>
      <c r="O101" s="2" t="s">
        <v>500</v>
      </c>
      <c r="P101" s="2" t="s">
        <v>64</v>
      </c>
      <c r="Q101" s="2" t="s">
        <v>64</v>
      </c>
      <c r="R101" s="2" t="s">
        <v>64</v>
      </c>
      <c r="S101" s="3">
        <v>1</v>
      </c>
      <c r="T101" s="3">
        <v>2</v>
      </c>
      <c r="U101" s="3">
        <v>0.02</v>
      </c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2" t="s">
        <v>52</v>
      </c>
      <c r="AW101" s="2" t="s">
        <v>692</v>
      </c>
      <c r="AX101" s="2" t="s">
        <v>52</v>
      </c>
      <c r="AY101" s="2" t="s">
        <v>52</v>
      </c>
      <c r="AZ101" s="2" t="s">
        <v>52</v>
      </c>
    </row>
    <row r="102" spans="1:52" ht="30" customHeight="1" x14ac:dyDescent="0.15">
      <c r="A102" s="23" t="s">
        <v>545</v>
      </c>
      <c r="B102" s="23" t="s">
        <v>52</v>
      </c>
      <c r="C102" s="23" t="s">
        <v>52</v>
      </c>
      <c r="D102" s="24"/>
      <c r="E102" s="26"/>
      <c r="F102" s="29">
        <f>TRUNC(SUMIF(N99:N101, N98, F99:F101),0)</f>
        <v>0</v>
      </c>
      <c r="G102" s="26"/>
      <c r="H102" s="29">
        <f>TRUNC(SUMIF(N99:N101, N98, H99:H101),0)</f>
        <v>26994</v>
      </c>
      <c r="I102" s="26"/>
      <c r="J102" s="29">
        <f>TRUNC(SUMIF(N99:N101, N98, J99:J101),0)</f>
        <v>539</v>
      </c>
      <c r="K102" s="26"/>
      <c r="L102" s="29">
        <f>F102+H102+J102</f>
        <v>27533</v>
      </c>
      <c r="M102" s="23" t="s">
        <v>52</v>
      </c>
      <c r="N102" s="2" t="s">
        <v>90</v>
      </c>
      <c r="O102" s="2" t="s">
        <v>90</v>
      </c>
      <c r="P102" s="2" t="s">
        <v>52</v>
      </c>
      <c r="Q102" s="2" t="s">
        <v>52</v>
      </c>
      <c r="R102" s="2" t="s">
        <v>52</v>
      </c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2" t="s">
        <v>52</v>
      </c>
      <c r="AW102" s="2" t="s">
        <v>52</v>
      </c>
      <c r="AX102" s="2" t="s">
        <v>52</v>
      </c>
      <c r="AY102" s="2" t="s">
        <v>52</v>
      </c>
      <c r="AZ102" s="2" t="s">
        <v>52</v>
      </c>
    </row>
    <row r="103" spans="1:52" ht="30" customHeight="1" x14ac:dyDescent="0.15">
      <c r="A103" s="24"/>
      <c r="B103" s="24"/>
      <c r="C103" s="24"/>
      <c r="D103" s="24"/>
      <c r="E103" s="26"/>
      <c r="F103" s="29"/>
      <c r="G103" s="26"/>
      <c r="H103" s="29"/>
      <c r="I103" s="26"/>
      <c r="J103" s="29"/>
      <c r="K103" s="26"/>
      <c r="L103" s="29"/>
      <c r="M103" s="24"/>
    </row>
    <row r="104" spans="1:52" ht="30" customHeight="1" x14ac:dyDescent="0.15">
      <c r="A104" s="20" t="s">
        <v>693</v>
      </c>
      <c r="B104" s="21"/>
      <c r="C104" s="21"/>
      <c r="D104" s="21"/>
      <c r="E104" s="25"/>
      <c r="F104" s="28"/>
      <c r="G104" s="25"/>
      <c r="H104" s="28"/>
      <c r="I104" s="25"/>
      <c r="J104" s="28"/>
      <c r="K104" s="25"/>
      <c r="L104" s="28"/>
      <c r="M104" s="22"/>
      <c r="N104" s="1" t="s">
        <v>298</v>
      </c>
    </row>
    <row r="105" spans="1:52" ht="30" customHeight="1" x14ac:dyDescent="0.15">
      <c r="A105" s="23" t="s">
        <v>660</v>
      </c>
      <c r="B105" s="23" t="s">
        <v>553</v>
      </c>
      <c r="C105" s="23" t="s">
        <v>554</v>
      </c>
      <c r="D105" s="24">
        <v>1.67</v>
      </c>
      <c r="E105" s="26">
        <f>단가대비표!O102</f>
        <v>0</v>
      </c>
      <c r="F105" s="29">
        <f>TRUNC(E105*D105,1)</f>
        <v>0</v>
      </c>
      <c r="G105" s="26">
        <f>단가대비표!P102</f>
        <v>252641</v>
      </c>
      <c r="H105" s="29">
        <f>TRUNC(G105*D105,1)</f>
        <v>421910.4</v>
      </c>
      <c r="I105" s="26">
        <f>단가대비표!V102</f>
        <v>0</v>
      </c>
      <c r="J105" s="29">
        <f>TRUNC(I105*D105,1)</f>
        <v>0</v>
      </c>
      <c r="K105" s="26">
        <f t="shared" ref="K105:L107" si="15">TRUNC(E105+G105+I105,1)</f>
        <v>252641</v>
      </c>
      <c r="L105" s="29">
        <f t="shared" si="15"/>
        <v>421910.4</v>
      </c>
      <c r="M105" s="23" t="s">
        <v>52</v>
      </c>
      <c r="N105" s="2" t="s">
        <v>298</v>
      </c>
      <c r="O105" s="2" t="s">
        <v>661</v>
      </c>
      <c r="P105" s="2" t="s">
        <v>64</v>
      </c>
      <c r="Q105" s="2" t="s">
        <v>64</v>
      </c>
      <c r="R105" s="2" t="s">
        <v>63</v>
      </c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2" t="s">
        <v>52</v>
      </c>
      <c r="AW105" s="2" t="s">
        <v>695</v>
      </c>
      <c r="AX105" s="2" t="s">
        <v>52</v>
      </c>
      <c r="AY105" s="2" t="s">
        <v>52</v>
      </c>
      <c r="AZ105" s="2" t="s">
        <v>52</v>
      </c>
    </row>
    <row r="106" spans="1:52" ht="30" customHeight="1" x14ac:dyDescent="0.15">
      <c r="A106" s="23" t="s">
        <v>585</v>
      </c>
      <c r="B106" s="23" t="s">
        <v>553</v>
      </c>
      <c r="C106" s="23" t="s">
        <v>554</v>
      </c>
      <c r="D106" s="24">
        <v>0.42</v>
      </c>
      <c r="E106" s="26">
        <f>단가대비표!O97</f>
        <v>0</v>
      </c>
      <c r="F106" s="29">
        <f>TRUNC(E106*D106,1)</f>
        <v>0</v>
      </c>
      <c r="G106" s="26">
        <f>단가대비표!P97</f>
        <v>226122</v>
      </c>
      <c r="H106" s="29">
        <f>TRUNC(G106*D106,1)</f>
        <v>94971.199999999997</v>
      </c>
      <c r="I106" s="26">
        <f>단가대비표!V97</f>
        <v>0</v>
      </c>
      <c r="J106" s="29">
        <f>TRUNC(I106*D106,1)</f>
        <v>0</v>
      </c>
      <c r="K106" s="26">
        <f t="shared" si="15"/>
        <v>226122</v>
      </c>
      <c r="L106" s="29">
        <f t="shared" si="15"/>
        <v>94971.199999999997</v>
      </c>
      <c r="M106" s="23" t="s">
        <v>52</v>
      </c>
      <c r="N106" s="2" t="s">
        <v>298</v>
      </c>
      <c r="O106" s="2" t="s">
        <v>586</v>
      </c>
      <c r="P106" s="2" t="s">
        <v>64</v>
      </c>
      <c r="Q106" s="2" t="s">
        <v>64</v>
      </c>
      <c r="R106" s="2" t="s">
        <v>63</v>
      </c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2" t="s">
        <v>52</v>
      </c>
      <c r="AW106" s="2" t="s">
        <v>696</v>
      </c>
      <c r="AX106" s="2" t="s">
        <v>52</v>
      </c>
      <c r="AY106" s="2" t="s">
        <v>52</v>
      </c>
      <c r="AZ106" s="2" t="s">
        <v>52</v>
      </c>
    </row>
    <row r="107" spans="1:52" ht="30" customHeight="1" x14ac:dyDescent="0.15">
      <c r="A107" s="23" t="s">
        <v>300</v>
      </c>
      <c r="B107" s="23" t="s">
        <v>697</v>
      </c>
      <c r="C107" s="23" t="s">
        <v>302</v>
      </c>
      <c r="D107" s="24">
        <v>2.5</v>
      </c>
      <c r="E107" s="26">
        <f>일위대가목록!E54</f>
        <v>28616</v>
      </c>
      <c r="F107" s="29">
        <f>TRUNC(E107*D107,1)</f>
        <v>71540</v>
      </c>
      <c r="G107" s="26">
        <f>일위대가목록!F54</f>
        <v>59020</v>
      </c>
      <c r="H107" s="29">
        <f>TRUNC(G107*D107,1)</f>
        <v>147550</v>
      </c>
      <c r="I107" s="26">
        <f>일위대가목록!G54</f>
        <v>90444</v>
      </c>
      <c r="J107" s="29">
        <f>TRUNC(I107*D107,1)</f>
        <v>226110</v>
      </c>
      <c r="K107" s="26">
        <f t="shared" si="15"/>
        <v>178080</v>
      </c>
      <c r="L107" s="29">
        <f t="shared" si="15"/>
        <v>445200</v>
      </c>
      <c r="M107" s="23" t="s">
        <v>698</v>
      </c>
      <c r="N107" s="2" t="s">
        <v>298</v>
      </c>
      <c r="O107" s="2" t="s">
        <v>699</v>
      </c>
      <c r="P107" s="2" t="s">
        <v>63</v>
      </c>
      <c r="Q107" s="2" t="s">
        <v>64</v>
      </c>
      <c r="R107" s="2" t="s">
        <v>64</v>
      </c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2" t="s">
        <v>52</v>
      </c>
      <c r="AW107" s="2" t="s">
        <v>700</v>
      </c>
      <c r="AX107" s="2" t="s">
        <v>52</v>
      </c>
      <c r="AY107" s="2" t="s">
        <v>52</v>
      </c>
      <c r="AZ107" s="2" t="s">
        <v>52</v>
      </c>
    </row>
    <row r="108" spans="1:52" ht="30" customHeight="1" x14ac:dyDescent="0.15">
      <c r="A108" s="23" t="s">
        <v>545</v>
      </c>
      <c r="B108" s="23" t="s">
        <v>52</v>
      </c>
      <c r="C108" s="23" t="s">
        <v>52</v>
      </c>
      <c r="D108" s="24"/>
      <c r="E108" s="26"/>
      <c r="F108" s="29">
        <f>TRUNC(SUMIF(N105:N107, N104, F105:F107),0)</f>
        <v>71540</v>
      </c>
      <c r="G108" s="26"/>
      <c r="H108" s="29">
        <f>TRUNC(SUMIF(N105:N107, N104, H105:H107),0)</f>
        <v>664431</v>
      </c>
      <c r="I108" s="26"/>
      <c r="J108" s="29">
        <f>TRUNC(SUMIF(N105:N107, N104, J105:J107),0)</f>
        <v>226110</v>
      </c>
      <c r="K108" s="26"/>
      <c r="L108" s="29">
        <f>F108+H108+J108</f>
        <v>962081</v>
      </c>
      <c r="M108" s="23" t="s">
        <v>52</v>
      </c>
      <c r="N108" s="2" t="s">
        <v>90</v>
      </c>
      <c r="O108" s="2" t="s">
        <v>90</v>
      </c>
      <c r="P108" s="2" t="s">
        <v>52</v>
      </c>
      <c r="Q108" s="2" t="s">
        <v>52</v>
      </c>
      <c r="R108" s="2" t="s">
        <v>52</v>
      </c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2" t="s">
        <v>52</v>
      </c>
      <c r="AW108" s="2" t="s">
        <v>52</v>
      </c>
      <c r="AX108" s="2" t="s">
        <v>52</v>
      </c>
      <c r="AY108" s="2" t="s">
        <v>52</v>
      </c>
      <c r="AZ108" s="2" t="s">
        <v>52</v>
      </c>
    </row>
    <row r="109" spans="1:52" ht="30" customHeight="1" x14ac:dyDescent="0.15">
      <c r="A109" s="24"/>
      <c r="B109" s="24"/>
      <c r="C109" s="24"/>
      <c r="D109" s="24"/>
      <c r="E109" s="26"/>
      <c r="F109" s="29"/>
      <c r="G109" s="26"/>
      <c r="H109" s="29"/>
      <c r="I109" s="26"/>
      <c r="J109" s="29"/>
      <c r="K109" s="26"/>
      <c r="L109" s="29"/>
      <c r="M109" s="24"/>
    </row>
    <row r="110" spans="1:52" ht="30" customHeight="1" x14ac:dyDescent="0.15">
      <c r="A110" s="20" t="s">
        <v>701</v>
      </c>
      <c r="B110" s="21"/>
      <c r="C110" s="21"/>
      <c r="D110" s="21"/>
      <c r="E110" s="25"/>
      <c r="F110" s="28"/>
      <c r="G110" s="25"/>
      <c r="H110" s="28"/>
      <c r="I110" s="25"/>
      <c r="J110" s="28"/>
      <c r="K110" s="25"/>
      <c r="L110" s="28"/>
      <c r="M110" s="22"/>
      <c r="N110" s="1" t="s">
        <v>304</v>
      </c>
    </row>
    <row r="111" spans="1:52" ht="30" customHeight="1" x14ac:dyDescent="0.15">
      <c r="A111" s="23" t="s">
        <v>300</v>
      </c>
      <c r="B111" s="23" t="s">
        <v>301</v>
      </c>
      <c r="C111" s="23" t="s">
        <v>704</v>
      </c>
      <c r="D111" s="24">
        <v>0.2298</v>
      </c>
      <c r="E111" s="26">
        <f>단가대비표!O8</f>
        <v>0</v>
      </c>
      <c r="F111" s="29">
        <f>TRUNC(E111*D111,1)</f>
        <v>0</v>
      </c>
      <c r="G111" s="26">
        <f>단가대비표!P8</f>
        <v>0</v>
      </c>
      <c r="H111" s="29">
        <f>TRUNC(G111*D111,1)</f>
        <v>0</v>
      </c>
      <c r="I111" s="26">
        <f>단가대비표!V8</f>
        <v>136400</v>
      </c>
      <c r="J111" s="29">
        <f>TRUNC(I111*D111,1)</f>
        <v>31344.7</v>
      </c>
      <c r="K111" s="26">
        <f t="shared" ref="K111:L114" si="16">TRUNC(E111+G111+I111,1)</f>
        <v>136400</v>
      </c>
      <c r="L111" s="29">
        <f t="shared" si="16"/>
        <v>31344.7</v>
      </c>
      <c r="M111" s="23" t="s">
        <v>705</v>
      </c>
      <c r="N111" s="2" t="s">
        <v>304</v>
      </c>
      <c r="O111" s="2" t="s">
        <v>706</v>
      </c>
      <c r="P111" s="2" t="s">
        <v>64</v>
      </c>
      <c r="Q111" s="2" t="s">
        <v>64</v>
      </c>
      <c r="R111" s="2" t="s">
        <v>63</v>
      </c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2" t="s">
        <v>52</v>
      </c>
      <c r="AW111" s="2" t="s">
        <v>707</v>
      </c>
      <c r="AX111" s="2" t="s">
        <v>52</v>
      </c>
      <c r="AY111" s="2" t="s">
        <v>52</v>
      </c>
      <c r="AZ111" s="2" t="s">
        <v>52</v>
      </c>
    </row>
    <row r="112" spans="1:52" ht="30" customHeight="1" x14ac:dyDescent="0.15">
      <c r="A112" s="23" t="s">
        <v>708</v>
      </c>
      <c r="B112" s="23" t="s">
        <v>709</v>
      </c>
      <c r="C112" s="23" t="s">
        <v>710</v>
      </c>
      <c r="D112" s="24">
        <v>3.8</v>
      </c>
      <c r="E112" s="26">
        <f>단가대비표!O18</f>
        <v>1822.72</v>
      </c>
      <c r="F112" s="29">
        <f>TRUNC(E112*D112,1)</f>
        <v>6926.3</v>
      </c>
      <c r="G112" s="26">
        <f>단가대비표!P18</f>
        <v>0</v>
      </c>
      <c r="H112" s="29">
        <f>TRUNC(G112*D112,1)</f>
        <v>0</v>
      </c>
      <c r="I112" s="26">
        <f>단가대비표!V18</f>
        <v>0</v>
      </c>
      <c r="J112" s="29">
        <f>TRUNC(I112*D112,1)</f>
        <v>0</v>
      </c>
      <c r="K112" s="26">
        <f t="shared" si="16"/>
        <v>1822.7</v>
      </c>
      <c r="L112" s="29">
        <f t="shared" si="16"/>
        <v>6926.3</v>
      </c>
      <c r="M112" s="23" t="s">
        <v>52</v>
      </c>
      <c r="N112" s="2" t="s">
        <v>304</v>
      </c>
      <c r="O112" s="2" t="s">
        <v>711</v>
      </c>
      <c r="P112" s="2" t="s">
        <v>64</v>
      </c>
      <c r="Q112" s="2" t="s">
        <v>64</v>
      </c>
      <c r="R112" s="2" t="s">
        <v>63</v>
      </c>
      <c r="S112" s="3"/>
      <c r="T112" s="3"/>
      <c r="U112" s="3"/>
      <c r="V112" s="3">
        <v>1</v>
      </c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2" t="s">
        <v>52</v>
      </c>
      <c r="AW112" s="2" t="s">
        <v>712</v>
      </c>
      <c r="AX112" s="2" t="s">
        <v>52</v>
      </c>
      <c r="AY112" s="2" t="s">
        <v>52</v>
      </c>
      <c r="AZ112" s="2" t="s">
        <v>52</v>
      </c>
    </row>
    <row r="113" spans="1:52" ht="30" customHeight="1" x14ac:dyDescent="0.15">
      <c r="A113" s="23" t="s">
        <v>713</v>
      </c>
      <c r="B113" s="23" t="s">
        <v>714</v>
      </c>
      <c r="C113" s="23" t="s">
        <v>437</v>
      </c>
      <c r="D113" s="24">
        <v>1</v>
      </c>
      <c r="E113" s="26">
        <f>TRUNC(SUMIF(V111:V114, RIGHTB(O113, 1), F111:F114)*U113, 2)</f>
        <v>2701.25</v>
      </c>
      <c r="F113" s="29">
        <f>TRUNC(E113*D113,1)</f>
        <v>2701.2</v>
      </c>
      <c r="G113" s="26">
        <v>0</v>
      </c>
      <c r="H113" s="29">
        <f>TRUNC(G113*D113,1)</f>
        <v>0</v>
      </c>
      <c r="I113" s="26">
        <v>0</v>
      </c>
      <c r="J113" s="29">
        <f>TRUNC(I113*D113,1)</f>
        <v>0</v>
      </c>
      <c r="K113" s="26">
        <f t="shared" si="16"/>
        <v>2701.2</v>
      </c>
      <c r="L113" s="29">
        <f t="shared" si="16"/>
        <v>2701.2</v>
      </c>
      <c r="M113" s="23" t="s">
        <v>52</v>
      </c>
      <c r="N113" s="2" t="s">
        <v>304</v>
      </c>
      <c r="O113" s="2" t="s">
        <v>500</v>
      </c>
      <c r="P113" s="2" t="s">
        <v>64</v>
      </c>
      <c r="Q113" s="2" t="s">
        <v>64</v>
      </c>
      <c r="R113" s="2" t="s">
        <v>64</v>
      </c>
      <c r="S113" s="3">
        <v>0</v>
      </c>
      <c r="T113" s="3">
        <v>0</v>
      </c>
      <c r="U113" s="3">
        <v>0.39</v>
      </c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2" t="s">
        <v>52</v>
      </c>
      <c r="AW113" s="2" t="s">
        <v>715</v>
      </c>
      <c r="AX113" s="2" t="s">
        <v>52</v>
      </c>
      <c r="AY113" s="2" t="s">
        <v>52</v>
      </c>
      <c r="AZ113" s="2" t="s">
        <v>52</v>
      </c>
    </row>
    <row r="114" spans="1:52" ht="30" customHeight="1" x14ac:dyDescent="0.15">
      <c r="A114" s="23" t="s">
        <v>716</v>
      </c>
      <c r="B114" s="23" t="s">
        <v>553</v>
      </c>
      <c r="C114" s="23" t="s">
        <v>554</v>
      </c>
      <c r="D114" s="24">
        <v>1</v>
      </c>
      <c r="E114" s="26">
        <f>TRUNC(단가대비표!O111*1/8*16/12*25/20, 1)</f>
        <v>0</v>
      </c>
      <c r="F114" s="29">
        <f>TRUNC(E114*D114,1)</f>
        <v>0</v>
      </c>
      <c r="G114" s="26">
        <f>TRUNC(단가대비표!P111*1/8*16/12*25/20, 1)</f>
        <v>59020.2</v>
      </c>
      <c r="H114" s="29">
        <f>TRUNC(G114*D114,1)</f>
        <v>59020.2</v>
      </c>
      <c r="I114" s="26">
        <f>TRUNC(단가대비표!V111*1/8*16/12*25/20, 1)</f>
        <v>0</v>
      </c>
      <c r="J114" s="29">
        <f>TRUNC(I114*D114,1)</f>
        <v>0</v>
      </c>
      <c r="K114" s="26">
        <f t="shared" si="16"/>
        <v>59020.2</v>
      </c>
      <c r="L114" s="29">
        <f t="shared" si="16"/>
        <v>59020.2</v>
      </c>
      <c r="M114" s="23" t="s">
        <v>52</v>
      </c>
      <c r="N114" s="2" t="s">
        <v>304</v>
      </c>
      <c r="O114" s="2" t="s">
        <v>717</v>
      </c>
      <c r="P114" s="2" t="s">
        <v>64</v>
      </c>
      <c r="Q114" s="2" t="s">
        <v>64</v>
      </c>
      <c r="R114" s="2" t="s">
        <v>63</v>
      </c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2" t="s">
        <v>52</v>
      </c>
      <c r="AW114" s="2" t="s">
        <v>718</v>
      </c>
      <c r="AX114" s="2" t="s">
        <v>63</v>
      </c>
      <c r="AY114" s="2" t="s">
        <v>52</v>
      </c>
      <c r="AZ114" s="2" t="s">
        <v>52</v>
      </c>
    </row>
    <row r="115" spans="1:52" ht="30" customHeight="1" x14ac:dyDescent="0.15">
      <c r="A115" s="23" t="s">
        <v>545</v>
      </c>
      <c r="B115" s="23" t="s">
        <v>52</v>
      </c>
      <c r="C115" s="23" t="s">
        <v>52</v>
      </c>
      <c r="D115" s="24"/>
      <c r="E115" s="26"/>
      <c r="F115" s="29">
        <f>TRUNC(SUMIF(N111:N114, N110, F111:F114),0)</f>
        <v>9627</v>
      </c>
      <c r="G115" s="26"/>
      <c r="H115" s="29">
        <f>TRUNC(SUMIF(N111:N114, N110, H111:H114),0)</f>
        <v>59020</v>
      </c>
      <c r="I115" s="26"/>
      <c r="J115" s="29">
        <f>TRUNC(SUMIF(N111:N114, N110, J111:J114),0)</f>
        <v>31344</v>
      </c>
      <c r="K115" s="26"/>
      <c r="L115" s="29">
        <f>F115+H115+J115</f>
        <v>99991</v>
      </c>
      <c r="M115" s="23" t="s">
        <v>52</v>
      </c>
      <c r="N115" s="2" t="s">
        <v>90</v>
      </c>
      <c r="O115" s="2" t="s">
        <v>90</v>
      </c>
      <c r="P115" s="2" t="s">
        <v>52</v>
      </c>
      <c r="Q115" s="2" t="s">
        <v>52</v>
      </c>
      <c r="R115" s="2" t="s">
        <v>52</v>
      </c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2" t="s">
        <v>52</v>
      </c>
      <c r="AW115" s="2" t="s">
        <v>52</v>
      </c>
      <c r="AX115" s="2" t="s">
        <v>52</v>
      </c>
      <c r="AY115" s="2" t="s">
        <v>52</v>
      </c>
      <c r="AZ115" s="2" t="s">
        <v>52</v>
      </c>
    </row>
    <row r="116" spans="1:52" ht="30" customHeight="1" x14ac:dyDescent="0.15">
      <c r="A116" s="24"/>
      <c r="B116" s="24"/>
      <c r="C116" s="24"/>
      <c r="D116" s="24"/>
      <c r="E116" s="26"/>
      <c r="F116" s="29"/>
      <c r="G116" s="26"/>
      <c r="H116" s="29"/>
      <c r="I116" s="26"/>
      <c r="J116" s="29"/>
      <c r="K116" s="26"/>
      <c r="L116" s="29"/>
      <c r="M116" s="24"/>
    </row>
    <row r="117" spans="1:52" ht="30" customHeight="1" x14ac:dyDescent="0.15">
      <c r="A117" s="20" t="s">
        <v>719</v>
      </c>
      <c r="B117" s="21"/>
      <c r="C117" s="21"/>
      <c r="D117" s="21"/>
      <c r="E117" s="25"/>
      <c r="F117" s="28"/>
      <c r="G117" s="25"/>
      <c r="H117" s="28"/>
      <c r="I117" s="25"/>
      <c r="J117" s="28"/>
      <c r="K117" s="25"/>
      <c r="L117" s="28"/>
      <c r="M117" s="22"/>
      <c r="N117" s="1" t="s">
        <v>309</v>
      </c>
    </row>
    <row r="118" spans="1:52" ht="30" customHeight="1" x14ac:dyDescent="0.15">
      <c r="A118" s="23" t="s">
        <v>306</v>
      </c>
      <c r="B118" s="23" t="s">
        <v>721</v>
      </c>
      <c r="C118" s="23" t="s">
        <v>60</v>
      </c>
      <c r="D118" s="24">
        <v>1</v>
      </c>
      <c r="E118" s="26">
        <f>일위대가목록!E55</f>
        <v>0</v>
      </c>
      <c r="F118" s="29">
        <f>TRUNC(E118*D118,1)</f>
        <v>0</v>
      </c>
      <c r="G118" s="26">
        <f>일위대가목록!F55</f>
        <v>52967</v>
      </c>
      <c r="H118" s="29">
        <f>TRUNC(G118*D118,1)</f>
        <v>52967</v>
      </c>
      <c r="I118" s="26">
        <f>일위대가목록!G55</f>
        <v>0</v>
      </c>
      <c r="J118" s="29">
        <f>TRUNC(I118*D118,1)</f>
        <v>0</v>
      </c>
      <c r="K118" s="26">
        <f>TRUNC(E118+G118+I118,1)</f>
        <v>52967</v>
      </c>
      <c r="L118" s="29">
        <f>TRUNC(F118+H118+J118,1)</f>
        <v>52967</v>
      </c>
      <c r="M118" s="23" t="s">
        <v>722</v>
      </c>
      <c r="N118" s="2" t="s">
        <v>309</v>
      </c>
      <c r="O118" s="2" t="s">
        <v>723</v>
      </c>
      <c r="P118" s="2" t="s">
        <v>63</v>
      </c>
      <c r="Q118" s="2" t="s">
        <v>64</v>
      </c>
      <c r="R118" s="2" t="s">
        <v>64</v>
      </c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2" t="s">
        <v>52</v>
      </c>
      <c r="AW118" s="2" t="s">
        <v>724</v>
      </c>
      <c r="AX118" s="2" t="s">
        <v>52</v>
      </c>
      <c r="AY118" s="2" t="s">
        <v>52</v>
      </c>
      <c r="AZ118" s="2" t="s">
        <v>52</v>
      </c>
    </row>
    <row r="119" spans="1:52" ht="30" customHeight="1" x14ac:dyDescent="0.15">
      <c r="A119" s="23" t="s">
        <v>725</v>
      </c>
      <c r="B119" s="23" t="s">
        <v>726</v>
      </c>
      <c r="C119" s="23" t="s">
        <v>153</v>
      </c>
      <c r="D119" s="24">
        <v>15.6</v>
      </c>
      <c r="E119" s="26">
        <f>단가대비표!O49</f>
        <v>400</v>
      </c>
      <c r="F119" s="29">
        <f>TRUNC(E119*D119,1)</f>
        <v>6240</v>
      </c>
      <c r="G119" s="26">
        <f>단가대비표!P49</f>
        <v>0</v>
      </c>
      <c r="H119" s="29">
        <f>TRUNC(G119*D119,1)</f>
        <v>0</v>
      </c>
      <c r="I119" s="26">
        <f>단가대비표!V49</f>
        <v>0</v>
      </c>
      <c r="J119" s="29">
        <f>TRUNC(I119*D119,1)</f>
        <v>0</v>
      </c>
      <c r="K119" s="26">
        <f>TRUNC(E119+G119+I119,1)</f>
        <v>400</v>
      </c>
      <c r="L119" s="29">
        <f>TRUNC(F119+H119+J119,1)</f>
        <v>6240</v>
      </c>
      <c r="M119" s="23" t="s">
        <v>52</v>
      </c>
      <c r="N119" s="2" t="s">
        <v>309</v>
      </c>
      <c r="O119" s="2" t="s">
        <v>727</v>
      </c>
      <c r="P119" s="2" t="s">
        <v>64</v>
      </c>
      <c r="Q119" s="2" t="s">
        <v>64</v>
      </c>
      <c r="R119" s="2" t="s">
        <v>63</v>
      </c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2" t="s">
        <v>52</v>
      </c>
      <c r="AW119" s="2" t="s">
        <v>728</v>
      </c>
      <c r="AX119" s="2" t="s">
        <v>52</v>
      </c>
      <c r="AY119" s="2" t="s">
        <v>52</v>
      </c>
      <c r="AZ119" s="2" t="s">
        <v>52</v>
      </c>
    </row>
    <row r="120" spans="1:52" ht="30" customHeight="1" x14ac:dyDescent="0.15">
      <c r="A120" s="23" t="s">
        <v>545</v>
      </c>
      <c r="B120" s="23" t="s">
        <v>52</v>
      </c>
      <c r="C120" s="23" t="s">
        <v>52</v>
      </c>
      <c r="D120" s="24"/>
      <c r="E120" s="26"/>
      <c r="F120" s="29">
        <f>TRUNC(SUMIF(N118:N119, N117, F118:F119),0)</f>
        <v>6240</v>
      </c>
      <c r="G120" s="26"/>
      <c r="H120" s="29">
        <f>TRUNC(SUMIF(N118:N119, N117, H118:H119),0)</f>
        <v>52967</v>
      </c>
      <c r="I120" s="26"/>
      <c r="J120" s="29">
        <f>TRUNC(SUMIF(N118:N119, N117, J118:J119),0)</f>
        <v>0</v>
      </c>
      <c r="K120" s="26"/>
      <c r="L120" s="29">
        <f>F120+H120+J120</f>
        <v>59207</v>
      </c>
      <c r="M120" s="23" t="s">
        <v>52</v>
      </c>
      <c r="N120" s="2" t="s">
        <v>90</v>
      </c>
      <c r="O120" s="2" t="s">
        <v>90</v>
      </c>
      <c r="P120" s="2" t="s">
        <v>52</v>
      </c>
      <c r="Q120" s="2" t="s">
        <v>52</v>
      </c>
      <c r="R120" s="2" t="s">
        <v>52</v>
      </c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2" t="s">
        <v>52</v>
      </c>
      <c r="AW120" s="2" t="s">
        <v>52</v>
      </c>
      <c r="AX120" s="2" t="s">
        <v>52</v>
      </c>
      <c r="AY120" s="2" t="s">
        <v>52</v>
      </c>
      <c r="AZ120" s="2" t="s">
        <v>52</v>
      </c>
    </row>
    <row r="121" spans="1:52" ht="30" customHeight="1" x14ac:dyDescent="0.15">
      <c r="A121" s="24"/>
      <c r="B121" s="24"/>
      <c r="C121" s="24"/>
      <c r="D121" s="24"/>
      <c r="E121" s="26"/>
      <c r="F121" s="29"/>
      <c r="G121" s="26"/>
      <c r="H121" s="29"/>
      <c r="I121" s="26"/>
      <c r="J121" s="29"/>
      <c r="K121" s="26"/>
      <c r="L121" s="29"/>
      <c r="M121" s="24"/>
    </row>
    <row r="122" spans="1:52" ht="30" customHeight="1" x14ac:dyDescent="0.15">
      <c r="A122" s="20" t="s">
        <v>729</v>
      </c>
      <c r="B122" s="21"/>
      <c r="C122" s="21"/>
      <c r="D122" s="21"/>
      <c r="E122" s="25"/>
      <c r="F122" s="28"/>
      <c r="G122" s="25"/>
      <c r="H122" s="28"/>
      <c r="I122" s="25"/>
      <c r="J122" s="28"/>
      <c r="K122" s="25"/>
      <c r="L122" s="28"/>
      <c r="M122" s="22"/>
      <c r="N122" s="1" t="s">
        <v>317</v>
      </c>
    </row>
    <row r="123" spans="1:52" ht="30" customHeight="1" x14ac:dyDescent="0.15">
      <c r="A123" s="23" t="s">
        <v>731</v>
      </c>
      <c r="B123" s="23" t="s">
        <v>553</v>
      </c>
      <c r="C123" s="23" t="s">
        <v>554</v>
      </c>
      <c r="D123" s="24">
        <v>3.3999999999999998E-3</v>
      </c>
      <c r="E123" s="26">
        <f>단가대비표!O108</f>
        <v>0</v>
      </c>
      <c r="F123" s="29">
        <f>TRUNC(E123*D123,1)</f>
        <v>0</v>
      </c>
      <c r="G123" s="26">
        <f>단가대비표!P108</f>
        <v>277276</v>
      </c>
      <c r="H123" s="29">
        <f>TRUNC(G123*D123,1)</f>
        <v>942.7</v>
      </c>
      <c r="I123" s="26">
        <f>단가대비표!V108</f>
        <v>0</v>
      </c>
      <c r="J123" s="29">
        <f>TRUNC(I123*D123,1)</f>
        <v>0</v>
      </c>
      <c r="K123" s="26">
        <f>TRUNC(E123+G123+I123,1)</f>
        <v>277276</v>
      </c>
      <c r="L123" s="29">
        <f>TRUNC(F123+H123+J123,1)</f>
        <v>942.7</v>
      </c>
      <c r="M123" s="23" t="s">
        <v>52</v>
      </c>
      <c r="N123" s="2" t="s">
        <v>317</v>
      </c>
      <c r="O123" s="2" t="s">
        <v>732</v>
      </c>
      <c r="P123" s="2" t="s">
        <v>64</v>
      </c>
      <c r="Q123" s="2" t="s">
        <v>64</v>
      </c>
      <c r="R123" s="2" t="s">
        <v>63</v>
      </c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2" t="s">
        <v>52</v>
      </c>
      <c r="AW123" s="2" t="s">
        <v>733</v>
      </c>
      <c r="AX123" s="2" t="s">
        <v>52</v>
      </c>
      <c r="AY123" s="2" t="s">
        <v>52</v>
      </c>
      <c r="AZ123" s="2" t="s">
        <v>52</v>
      </c>
    </row>
    <row r="124" spans="1:52" ht="30" customHeight="1" x14ac:dyDescent="0.15">
      <c r="A124" s="23" t="s">
        <v>545</v>
      </c>
      <c r="B124" s="23" t="s">
        <v>52</v>
      </c>
      <c r="C124" s="23" t="s">
        <v>52</v>
      </c>
      <c r="D124" s="24"/>
      <c r="E124" s="26"/>
      <c r="F124" s="29">
        <f>TRUNC(SUMIF(N123:N123, N122, F123:F123),0)</f>
        <v>0</v>
      </c>
      <c r="G124" s="26"/>
      <c r="H124" s="29">
        <f>TRUNC(SUMIF(N123:N123, N122, H123:H123),0)</f>
        <v>942</v>
      </c>
      <c r="I124" s="26"/>
      <c r="J124" s="29">
        <f>TRUNC(SUMIF(N123:N123, N122, J123:J123),0)</f>
        <v>0</v>
      </c>
      <c r="K124" s="26"/>
      <c r="L124" s="29">
        <f>F124+H124+J124</f>
        <v>942</v>
      </c>
      <c r="M124" s="23" t="s">
        <v>52</v>
      </c>
      <c r="N124" s="2" t="s">
        <v>90</v>
      </c>
      <c r="O124" s="2" t="s">
        <v>90</v>
      </c>
      <c r="P124" s="2" t="s">
        <v>52</v>
      </c>
      <c r="Q124" s="2" t="s">
        <v>52</v>
      </c>
      <c r="R124" s="2" t="s">
        <v>52</v>
      </c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2" t="s">
        <v>52</v>
      </c>
      <c r="AW124" s="2" t="s">
        <v>52</v>
      </c>
      <c r="AX124" s="2" t="s">
        <v>52</v>
      </c>
      <c r="AY124" s="2" t="s">
        <v>52</v>
      </c>
      <c r="AZ124" s="2" t="s">
        <v>52</v>
      </c>
    </row>
    <row r="125" spans="1:52" ht="30" customHeight="1" x14ac:dyDescent="0.15">
      <c r="A125" s="24"/>
      <c r="B125" s="24"/>
      <c r="C125" s="24"/>
      <c r="D125" s="24"/>
      <c r="E125" s="26"/>
      <c r="F125" s="29"/>
      <c r="G125" s="26"/>
      <c r="H125" s="29"/>
      <c r="I125" s="26"/>
      <c r="J125" s="29"/>
      <c r="K125" s="26"/>
      <c r="L125" s="29"/>
      <c r="M125" s="24"/>
    </row>
    <row r="126" spans="1:52" ht="30" customHeight="1" x14ac:dyDescent="0.15">
      <c r="A126" s="20" t="s">
        <v>734</v>
      </c>
      <c r="B126" s="21"/>
      <c r="C126" s="21"/>
      <c r="D126" s="21"/>
      <c r="E126" s="25"/>
      <c r="F126" s="28"/>
      <c r="G126" s="25"/>
      <c r="H126" s="28"/>
      <c r="I126" s="25"/>
      <c r="J126" s="28"/>
      <c r="K126" s="25"/>
      <c r="L126" s="28"/>
      <c r="M126" s="22"/>
      <c r="N126" s="1" t="s">
        <v>322</v>
      </c>
    </row>
    <row r="127" spans="1:52" ht="30" customHeight="1" x14ac:dyDescent="0.15">
      <c r="A127" s="23" t="s">
        <v>736</v>
      </c>
      <c r="B127" s="23" t="s">
        <v>737</v>
      </c>
      <c r="C127" s="23" t="s">
        <v>710</v>
      </c>
      <c r="D127" s="24">
        <v>0.21579999999999999</v>
      </c>
      <c r="E127" s="26">
        <f>단가대비표!O89</f>
        <v>5116</v>
      </c>
      <c r="F127" s="29">
        <f>TRUNC(E127*D127,1)</f>
        <v>1104</v>
      </c>
      <c r="G127" s="26">
        <f>단가대비표!P89</f>
        <v>0</v>
      </c>
      <c r="H127" s="29">
        <f>TRUNC(G127*D127,1)</f>
        <v>0</v>
      </c>
      <c r="I127" s="26">
        <f>단가대비표!V89</f>
        <v>0</v>
      </c>
      <c r="J127" s="29">
        <f>TRUNC(I127*D127,1)</f>
        <v>0</v>
      </c>
      <c r="K127" s="26">
        <f t="shared" ref="K127:L131" si="17">TRUNC(E127+G127+I127,1)</f>
        <v>5116</v>
      </c>
      <c r="L127" s="29">
        <f t="shared" si="17"/>
        <v>1104</v>
      </c>
      <c r="M127" s="23" t="s">
        <v>52</v>
      </c>
      <c r="N127" s="2" t="s">
        <v>322</v>
      </c>
      <c r="O127" s="2" t="s">
        <v>738</v>
      </c>
      <c r="P127" s="2" t="s">
        <v>64</v>
      </c>
      <c r="Q127" s="2" t="s">
        <v>64</v>
      </c>
      <c r="R127" s="2" t="s">
        <v>63</v>
      </c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2" t="s">
        <v>52</v>
      </c>
      <c r="AW127" s="2" t="s">
        <v>739</v>
      </c>
      <c r="AX127" s="2" t="s">
        <v>52</v>
      </c>
      <c r="AY127" s="2" t="s">
        <v>52</v>
      </c>
      <c r="AZ127" s="2" t="s">
        <v>52</v>
      </c>
    </row>
    <row r="128" spans="1:52" ht="30" customHeight="1" x14ac:dyDescent="0.15">
      <c r="A128" s="23" t="s">
        <v>740</v>
      </c>
      <c r="B128" s="23" t="s">
        <v>741</v>
      </c>
      <c r="C128" s="23" t="s">
        <v>710</v>
      </c>
      <c r="D128" s="24">
        <v>0.104</v>
      </c>
      <c r="E128" s="26">
        <f>단가대비표!O91</f>
        <v>3583.33</v>
      </c>
      <c r="F128" s="29">
        <f>TRUNC(E128*D128,1)</f>
        <v>372.6</v>
      </c>
      <c r="G128" s="26">
        <f>단가대비표!P91</f>
        <v>0</v>
      </c>
      <c r="H128" s="29">
        <f>TRUNC(G128*D128,1)</f>
        <v>0</v>
      </c>
      <c r="I128" s="26">
        <f>단가대비표!V91</f>
        <v>0</v>
      </c>
      <c r="J128" s="29">
        <f>TRUNC(I128*D128,1)</f>
        <v>0</v>
      </c>
      <c r="K128" s="26">
        <f t="shared" si="17"/>
        <v>3583.3</v>
      </c>
      <c r="L128" s="29">
        <f t="shared" si="17"/>
        <v>372.6</v>
      </c>
      <c r="M128" s="23" t="s">
        <v>52</v>
      </c>
      <c r="N128" s="2" t="s">
        <v>322</v>
      </c>
      <c r="O128" s="2" t="s">
        <v>742</v>
      </c>
      <c r="P128" s="2" t="s">
        <v>64</v>
      </c>
      <c r="Q128" s="2" t="s">
        <v>64</v>
      </c>
      <c r="R128" s="2" t="s">
        <v>63</v>
      </c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2" t="s">
        <v>52</v>
      </c>
      <c r="AW128" s="2" t="s">
        <v>743</v>
      </c>
      <c r="AX128" s="2" t="s">
        <v>52</v>
      </c>
      <c r="AY128" s="2" t="s">
        <v>52</v>
      </c>
      <c r="AZ128" s="2" t="s">
        <v>52</v>
      </c>
    </row>
    <row r="129" spans="1:52" ht="30" customHeight="1" x14ac:dyDescent="0.15">
      <c r="A129" s="23" t="s">
        <v>744</v>
      </c>
      <c r="B129" s="23" t="s">
        <v>553</v>
      </c>
      <c r="C129" s="23" t="s">
        <v>554</v>
      </c>
      <c r="D129" s="24">
        <v>5.4000000000000003E-3</v>
      </c>
      <c r="E129" s="26">
        <f>단가대비표!O109</f>
        <v>0</v>
      </c>
      <c r="F129" s="29">
        <f>TRUNC(E129*D129,1)</f>
        <v>0</v>
      </c>
      <c r="G129" s="26">
        <f>단가대비표!P109</f>
        <v>263017</v>
      </c>
      <c r="H129" s="29">
        <f>TRUNC(G129*D129,1)</f>
        <v>1420.2</v>
      </c>
      <c r="I129" s="26">
        <f>단가대비표!V109</f>
        <v>0</v>
      </c>
      <c r="J129" s="29">
        <f>TRUNC(I129*D129,1)</f>
        <v>0</v>
      </c>
      <c r="K129" s="26">
        <f t="shared" si="17"/>
        <v>263017</v>
      </c>
      <c r="L129" s="29">
        <f t="shared" si="17"/>
        <v>1420.2</v>
      </c>
      <c r="M129" s="23" t="s">
        <v>52</v>
      </c>
      <c r="N129" s="2" t="s">
        <v>322</v>
      </c>
      <c r="O129" s="2" t="s">
        <v>745</v>
      </c>
      <c r="P129" s="2" t="s">
        <v>64</v>
      </c>
      <c r="Q129" s="2" t="s">
        <v>64</v>
      </c>
      <c r="R129" s="2" t="s">
        <v>63</v>
      </c>
      <c r="S129" s="3"/>
      <c r="T129" s="3"/>
      <c r="U129" s="3"/>
      <c r="V129" s="3">
        <v>1</v>
      </c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2" t="s">
        <v>52</v>
      </c>
      <c r="AW129" s="2" t="s">
        <v>746</v>
      </c>
      <c r="AX129" s="2" t="s">
        <v>52</v>
      </c>
      <c r="AY129" s="2" t="s">
        <v>52</v>
      </c>
      <c r="AZ129" s="2" t="s">
        <v>52</v>
      </c>
    </row>
    <row r="130" spans="1:52" ht="30" customHeight="1" x14ac:dyDescent="0.15">
      <c r="A130" s="23" t="s">
        <v>557</v>
      </c>
      <c r="B130" s="23" t="s">
        <v>553</v>
      </c>
      <c r="C130" s="23" t="s">
        <v>554</v>
      </c>
      <c r="D130" s="24">
        <v>2.5999999999999999E-3</v>
      </c>
      <c r="E130" s="26">
        <f>단가대비표!O96</f>
        <v>0</v>
      </c>
      <c r="F130" s="29">
        <f>TRUNC(E130*D130,1)</f>
        <v>0</v>
      </c>
      <c r="G130" s="26">
        <f>단가대비표!P96</f>
        <v>172068</v>
      </c>
      <c r="H130" s="29">
        <f>TRUNC(G130*D130,1)</f>
        <v>447.3</v>
      </c>
      <c r="I130" s="26">
        <f>단가대비표!V96</f>
        <v>0</v>
      </c>
      <c r="J130" s="29">
        <f>TRUNC(I130*D130,1)</f>
        <v>0</v>
      </c>
      <c r="K130" s="26">
        <f t="shared" si="17"/>
        <v>172068</v>
      </c>
      <c r="L130" s="29">
        <f t="shared" si="17"/>
        <v>447.3</v>
      </c>
      <c r="M130" s="23" t="s">
        <v>52</v>
      </c>
      <c r="N130" s="2" t="s">
        <v>322</v>
      </c>
      <c r="O130" s="2" t="s">
        <v>558</v>
      </c>
      <c r="P130" s="2" t="s">
        <v>64</v>
      </c>
      <c r="Q130" s="2" t="s">
        <v>64</v>
      </c>
      <c r="R130" s="2" t="s">
        <v>63</v>
      </c>
      <c r="S130" s="3"/>
      <c r="T130" s="3"/>
      <c r="U130" s="3"/>
      <c r="V130" s="3">
        <v>1</v>
      </c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2" t="s">
        <v>52</v>
      </c>
      <c r="AW130" s="2" t="s">
        <v>747</v>
      </c>
      <c r="AX130" s="2" t="s">
        <v>52</v>
      </c>
      <c r="AY130" s="2" t="s">
        <v>52</v>
      </c>
      <c r="AZ130" s="2" t="s">
        <v>52</v>
      </c>
    </row>
    <row r="131" spans="1:52" ht="30" customHeight="1" x14ac:dyDescent="0.15">
      <c r="A131" s="23" t="s">
        <v>635</v>
      </c>
      <c r="B131" s="23" t="s">
        <v>748</v>
      </c>
      <c r="C131" s="23" t="s">
        <v>437</v>
      </c>
      <c r="D131" s="24">
        <v>1</v>
      </c>
      <c r="E131" s="26">
        <f>TRUNC(SUMIF(V127:V131, RIGHTB(O131, 1), H127:H131)*U131, 2)</f>
        <v>224.1</v>
      </c>
      <c r="F131" s="29">
        <f>TRUNC(E131*D131,1)</f>
        <v>224.1</v>
      </c>
      <c r="G131" s="26">
        <v>0</v>
      </c>
      <c r="H131" s="29">
        <f>TRUNC(G131*D131,1)</f>
        <v>0</v>
      </c>
      <c r="I131" s="26">
        <v>0</v>
      </c>
      <c r="J131" s="29">
        <f>TRUNC(I131*D131,1)</f>
        <v>0</v>
      </c>
      <c r="K131" s="26">
        <f t="shared" si="17"/>
        <v>224.1</v>
      </c>
      <c r="L131" s="29">
        <f t="shared" si="17"/>
        <v>224.1</v>
      </c>
      <c r="M131" s="23" t="s">
        <v>52</v>
      </c>
      <c r="N131" s="2" t="s">
        <v>322</v>
      </c>
      <c r="O131" s="2" t="s">
        <v>500</v>
      </c>
      <c r="P131" s="2" t="s">
        <v>64</v>
      </c>
      <c r="Q131" s="2" t="s">
        <v>64</v>
      </c>
      <c r="R131" s="2" t="s">
        <v>64</v>
      </c>
      <c r="S131" s="3">
        <v>1</v>
      </c>
      <c r="T131" s="3">
        <v>0</v>
      </c>
      <c r="U131" s="3">
        <v>0.12</v>
      </c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2" t="s">
        <v>52</v>
      </c>
      <c r="AW131" s="2" t="s">
        <v>749</v>
      </c>
      <c r="AX131" s="2" t="s">
        <v>52</v>
      </c>
      <c r="AY131" s="2" t="s">
        <v>52</v>
      </c>
      <c r="AZ131" s="2" t="s">
        <v>52</v>
      </c>
    </row>
    <row r="132" spans="1:52" ht="30" customHeight="1" x14ac:dyDescent="0.15">
      <c r="A132" s="23" t="s">
        <v>545</v>
      </c>
      <c r="B132" s="23" t="s">
        <v>52</v>
      </c>
      <c r="C132" s="23" t="s">
        <v>52</v>
      </c>
      <c r="D132" s="24"/>
      <c r="E132" s="26"/>
      <c r="F132" s="29">
        <f>TRUNC(SUMIF(N127:N131, N126, F127:F131),0)</f>
        <v>1700</v>
      </c>
      <c r="G132" s="26"/>
      <c r="H132" s="29">
        <f>TRUNC(SUMIF(N127:N131, N126, H127:H131),0)</f>
        <v>1867</v>
      </c>
      <c r="I132" s="26"/>
      <c r="J132" s="29">
        <f>TRUNC(SUMIF(N127:N131, N126, J127:J131),0)</f>
        <v>0</v>
      </c>
      <c r="K132" s="26"/>
      <c r="L132" s="29">
        <f>F132+H132+J132</f>
        <v>3567</v>
      </c>
      <c r="M132" s="23" t="s">
        <v>52</v>
      </c>
      <c r="N132" s="2" t="s">
        <v>90</v>
      </c>
      <c r="O132" s="2" t="s">
        <v>90</v>
      </c>
      <c r="P132" s="2" t="s">
        <v>52</v>
      </c>
      <c r="Q132" s="2" t="s">
        <v>52</v>
      </c>
      <c r="R132" s="2" t="s">
        <v>52</v>
      </c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2" t="s">
        <v>52</v>
      </c>
      <c r="AW132" s="2" t="s">
        <v>52</v>
      </c>
      <c r="AX132" s="2" t="s">
        <v>52</v>
      </c>
      <c r="AY132" s="2" t="s">
        <v>52</v>
      </c>
      <c r="AZ132" s="2" t="s">
        <v>52</v>
      </c>
    </row>
    <row r="133" spans="1:52" ht="30" customHeight="1" x14ac:dyDescent="0.15">
      <c r="A133" s="24"/>
      <c r="B133" s="24"/>
      <c r="C133" s="24"/>
      <c r="D133" s="24"/>
      <c r="E133" s="26"/>
      <c r="F133" s="29"/>
      <c r="G133" s="26"/>
      <c r="H133" s="29"/>
      <c r="I133" s="26"/>
      <c r="J133" s="29"/>
      <c r="K133" s="26"/>
      <c r="L133" s="29"/>
      <c r="M133" s="24"/>
    </row>
    <row r="134" spans="1:52" ht="30" customHeight="1" x14ac:dyDescent="0.15">
      <c r="A134" s="20" t="s">
        <v>750</v>
      </c>
      <c r="B134" s="21"/>
      <c r="C134" s="21"/>
      <c r="D134" s="21"/>
      <c r="E134" s="25"/>
      <c r="F134" s="28"/>
      <c r="G134" s="25"/>
      <c r="H134" s="28"/>
      <c r="I134" s="25"/>
      <c r="J134" s="28"/>
      <c r="K134" s="25"/>
      <c r="L134" s="28"/>
      <c r="M134" s="22"/>
      <c r="N134" s="1" t="s">
        <v>326</v>
      </c>
    </row>
    <row r="135" spans="1:52" ht="30" customHeight="1" x14ac:dyDescent="0.15">
      <c r="A135" s="23" t="s">
        <v>751</v>
      </c>
      <c r="B135" s="23" t="s">
        <v>752</v>
      </c>
      <c r="C135" s="23" t="s">
        <v>710</v>
      </c>
      <c r="D135" s="24">
        <v>0.104</v>
      </c>
      <c r="E135" s="26">
        <f>단가대비표!O88</f>
        <v>8400</v>
      </c>
      <c r="F135" s="29">
        <f>TRUNC(E135*D135,1)</f>
        <v>873.6</v>
      </c>
      <c r="G135" s="26">
        <f>단가대비표!P88</f>
        <v>0</v>
      </c>
      <c r="H135" s="29">
        <f>TRUNC(G135*D135,1)</f>
        <v>0</v>
      </c>
      <c r="I135" s="26">
        <f>단가대비표!V88</f>
        <v>0</v>
      </c>
      <c r="J135" s="29">
        <f>TRUNC(I135*D135,1)</f>
        <v>0</v>
      </c>
      <c r="K135" s="26">
        <f t="shared" ref="K135:L139" si="18">TRUNC(E135+G135+I135,1)</f>
        <v>8400</v>
      </c>
      <c r="L135" s="29">
        <f t="shared" si="18"/>
        <v>873.6</v>
      </c>
      <c r="M135" s="23" t="s">
        <v>52</v>
      </c>
      <c r="N135" s="2" t="s">
        <v>326</v>
      </c>
      <c r="O135" s="2" t="s">
        <v>753</v>
      </c>
      <c r="P135" s="2" t="s">
        <v>64</v>
      </c>
      <c r="Q135" s="2" t="s">
        <v>64</v>
      </c>
      <c r="R135" s="2" t="s">
        <v>63</v>
      </c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2" t="s">
        <v>52</v>
      </c>
      <c r="AW135" s="2" t="s">
        <v>754</v>
      </c>
      <c r="AX135" s="2" t="s">
        <v>52</v>
      </c>
      <c r="AY135" s="2" t="s">
        <v>52</v>
      </c>
      <c r="AZ135" s="2" t="s">
        <v>52</v>
      </c>
    </row>
    <row r="136" spans="1:52" ht="30" customHeight="1" x14ac:dyDescent="0.15">
      <c r="A136" s="23" t="s">
        <v>740</v>
      </c>
      <c r="B136" s="23" t="s">
        <v>741</v>
      </c>
      <c r="C136" s="23" t="s">
        <v>710</v>
      </c>
      <c r="D136" s="24">
        <v>5.1999999999999998E-3</v>
      </c>
      <c r="E136" s="26">
        <f>단가대비표!O91</f>
        <v>3583.33</v>
      </c>
      <c r="F136" s="29">
        <f>TRUNC(E136*D136,1)</f>
        <v>18.600000000000001</v>
      </c>
      <c r="G136" s="26">
        <f>단가대비표!P91</f>
        <v>0</v>
      </c>
      <c r="H136" s="29">
        <f>TRUNC(G136*D136,1)</f>
        <v>0</v>
      </c>
      <c r="I136" s="26">
        <f>단가대비표!V91</f>
        <v>0</v>
      </c>
      <c r="J136" s="29">
        <f>TRUNC(I136*D136,1)</f>
        <v>0</v>
      </c>
      <c r="K136" s="26">
        <f t="shared" si="18"/>
        <v>3583.3</v>
      </c>
      <c r="L136" s="29">
        <f t="shared" si="18"/>
        <v>18.600000000000001</v>
      </c>
      <c r="M136" s="23" t="s">
        <v>52</v>
      </c>
      <c r="N136" s="2" t="s">
        <v>326</v>
      </c>
      <c r="O136" s="2" t="s">
        <v>742</v>
      </c>
      <c r="P136" s="2" t="s">
        <v>64</v>
      </c>
      <c r="Q136" s="2" t="s">
        <v>64</v>
      </c>
      <c r="R136" s="2" t="s">
        <v>63</v>
      </c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2" t="s">
        <v>52</v>
      </c>
      <c r="AW136" s="2" t="s">
        <v>755</v>
      </c>
      <c r="AX136" s="2" t="s">
        <v>52</v>
      </c>
      <c r="AY136" s="2" t="s">
        <v>52</v>
      </c>
      <c r="AZ136" s="2" t="s">
        <v>52</v>
      </c>
    </row>
    <row r="137" spans="1:52" ht="30" customHeight="1" x14ac:dyDescent="0.15">
      <c r="A137" s="23" t="s">
        <v>744</v>
      </c>
      <c r="B137" s="23" t="s">
        <v>553</v>
      </c>
      <c r="C137" s="23" t="s">
        <v>554</v>
      </c>
      <c r="D137" s="24">
        <v>2.7000000000000001E-3</v>
      </c>
      <c r="E137" s="26">
        <f>단가대비표!O109</f>
        <v>0</v>
      </c>
      <c r="F137" s="29">
        <f>TRUNC(E137*D137,1)</f>
        <v>0</v>
      </c>
      <c r="G137" s="26">
        <f>단가대비표!P109</f>
        <v>263017</v>
      </c>
      <c r="H137" s="29">
        <f>TRUNC(G137*D137,1)</f>
        <v>710.1</v>
      </c>
      <c r="I137" s="26">
        <f>단가대비표!V109</f>
        <v>0</v>
      </c>
      <c r="J137" s="29">
        <f>TRUNC(I137*D137,1)</f>
        <v>0</v>
      </c>
      <c r="K137" s="26">
        <f t="shared" si="18"/>
        <v>263017</v>
      </c>
      <c r="L137" s="29">
        <f t="shared" si="18"/>
        <v>710.1</v>
      </c>
      <c r="M137" s="23" t="s">
        <v>52</v>
      </c>
      <c r="N137" s="2" t="s">
        <v>326</v>
      </c>
      <c r="O137" s="2" t="s">
        <v>745</v>
      </c>
      <c r="P137" s="2" t="s">
        <v>64</v>
      </c>
      <c r="Q137" s="2" t="s">
        <v>64</v>
      </c>
      <c r="R137" s="2" t="s">
        <v>63</v>
      </c>
      <c r="S137" s="3"/>
      <c r="T137" s="3"/>
      <c r="U137" s="3"/>
      <c r="V137" s="3">
        <v>1</v>
      </c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2" t="s">
        <v>52</v>
      </c>
      <c r="AW137" s="2" t="s">
        <v>756</v>
      </c>
      <c r="AX137" s="2" t="s">
        <v>52</v>
      </c>
      <c r="AY137" s="2" t="s">
        <v>52</v>
      </c>
      <c r="AZ137" s="2" t="s">
        <v>52</v>
      </c>
    </row>
    <row r="138" spans="1:52" ht="30" customHeight="1" x14ac:dyDescent="0.15">
      <c r="A138" s="23" t="s">
        <v>557</v>
      </c>
      <c r="B138" s="23" t="s">
        <v>553</v>
      </c>
      <c r="C138" s="23" t="s">
        <v>554</v>
      </c>
      <c r="D138" s="24">
        <v>1.2999999999999999E-3</v>
      </c>
      <c r="E138" s="26">
        <f>단가대비표!O96</f>
        <v>0</v>
      </c>
      <c r="F138" s="29">
        <f>TRUNC(E138*D138,1)</f>
        <v>0</v>
      </c>
      <c r="G138" s="26">
        <f>단가대비표!P96</f>
        <v>172068</v>
      </c>
      <c r="H138" s="29">
        <f>TRUNC(G138*D138,1)</f>
        <v>223.6</v>
      </c>
      <c r="I138" s="26">
        <f>단가대비표!V96</f>
        <v>0</v>
      </c>
      <c r="J138" s="29">
        <f>TRUNC(I138*D138,1)</f>
        <v>0</v>
      </c>
      <c r="K138" s="26">
        <f t="shared" si="18"/>
        <v>172068</v>
      </c>
      <c r="L138" s="29">
        <f t="shared" si="18"/>
        <v>223.6</v>
      </c>
      <c r="M138" s="23" t="s">
        <v>52</v>
      </c>
      <c r="N138" s="2" t="s">
        <v>326</v>
      </c>
      <c r="O138" s="2" t="s">
        <v>558</v>
      </c>
      <c r="P138" s="2" t="s">
        <v>64</v>
      </c>
      <c r="Q138" s="2" t="s">
        <v>64</v>
      </c>
      <c r="R138" s="2" t="s">
        <v>63</v>
      </c>
      <c r="S138" s="3"/>
      <c r="T138" s="3"/>
      <c r="U138" s="3"/>
      <c r="V138" s="3">
        <v>1</v>
      </c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2" t="s">
        <v>52</v>
      </c>
      <c r="AW138" s="2" t="s">
        <v>757</v>
      </c>
      <c r="AX138" s="2" t="s">
        <v>52</v>
      </c>
      <c r="AY138" s="2" t="s">
        <v>52</v>
      </c>
      <c r="AZ138" s="2" t="s">
        <v>52</v>
      </c>
    </row>
    <row r="139" spans="1:52" ht="30" customHeight="1" x14ac:dyDescent="0.15">
      <c r="A139" s="23" t="s">
        <v>635</v>
      </c>
      <c r="B139" s="23" t="s">
        <v>748</v>
      </c>
      <c r="C139" s="23" t="s">
        <v>437</v>
      </c>
      <c r="D139" s="24">
        <v>1</v>
      </c>
      <c r="E139" s="26">
        <f>TRUNC(SUMIF(V135:V139, RIGHTB(O139, 1), H135:H139)*U139, 2)</f>
        <v>112.04</v>
      </c>
      <c r="F139" s="29">
        <f>TRUNC(E139*D139,1)</f>
        <v>112</v>
      </c>
      <c r="G139" s="26">
        <v>0</v>
      </c>
      <c r="H139" s="29">
        <f>TRUNC(G139*D139,1)</f>
        <v>0</v>
      </c>
      <c r="I139" s="26">
        <v>0</v>
      </c>
      <c r="J139" s="29">
        <f>TRUNC(I139*D139,1)</f>
        <v>0</v>
      </c>
      <c r="K139" s="26">
        <f t="shared" si="18"/>
        <v>112</v>
      </c>
      <c r="L139" s="29">
        <f t="shared" si="18"/>
        <v>112</v>
      </c>
      <c r="M139" s="23" t="s">
        <v>52</v>
      </c>
      <c r="N139" s="2" t="s">
        <v>326</v>
      </c>
      <c r="O139" s="2" t="s">
        <v>500</v>
      </c>
      <c r="P139" s="2" t="s">
        <v>64</v>
      </c>
      <c r="Q139" s="2" t="s">
        <v>64</v>
      </c>
      <c r="R139" s="2" t="s">
        <v>64</v>
      </c>
      <c r="S139" s="3">
        <v>1</v>
      </c>
      <c r="T139" s="3">
        <v>0</v>
      </c>
      <c r="U139" s="3">
        <v>0.12</v>
      </c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2" t="s">
        <v>52</v>
      </c>
      <c r="AW139" s="2" t="s">
        <v>758</v>
      </c>
      <c r="AX139" s="2" t="s">
        <v>52</v>
      </c>
      <c r="AY139" s="2" t="s">
        <v>52</v>
      </c>
      <c r="AZ139" s="2" t="s">
        <v>52</v>
      </c>
    </row>
    <row r="140" spans="1:52" ht="30" customHeight="1" x14ac:dyDescent="0.15">
      <c r="A140" s="23" t="s">
        <v>545</v>
      </c>
      <c r="B140" s="23" t="s">
        <v>52</v>
      </c>
      <c r="C140" s="23" t="s">
        <v>52</v>
      </c>
      <c r="D140" s="24"/>
      <c r="E140" s="26"/>
      <c r="F140" s="29">
        <f>TRUNC(SUMIF(N135:N139, N134, F135:F139),0)</f>
        <v>1004</v>
      </c>
      <c r="G140" s="26"/>
      <c r="H140" s="29">
        <f>TRUNC(SUMIF(N135:N139, N134, H135:H139),0)</f>
        <v>933</v>
      </c>
      <c r="I140" s="26"/>
      <c r="J140" s="29">
        <f>TRUNC(SUMIF(N135:N139, N134, J135:J139),0)</f>
        <v>0</v>
      </c>
      <c r="K140" s="26"/>
      <c r="L140" s="29">
        <f>F140+H140+J140</f>
        <v>1937</v>
      </c>
      <c r="M140" s="23" t="s">
        <v>52</v>
      </c>
      <c r="N140" s="2" t="s">
        <v>90</v>
      </c>
      <c r="O140" s="2" t="s">
        <v>90</v>
      </c>
      <c r="P140" s="2" t="s">
        <v>52</v>
      </c>
      <c r="Q140" s="2" t="s">
        <v>52</v>
      </c>
      <c r="R140" s="2" t="s">
        <v>52</v>
      </c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2" t="s">
        <v>52</v>
      </c>
      <c r="AW140" s="2" t="s">
        <v>52</v>
      </c>
      <c r="AX140" s="2" t="s">
        <v>52</v>
      </c>
      <c r="AY140" s="2" t="s">
        <v>52</v>
      </c>
      <c r="AZ140" s="2" t="s">
        <v>52</v>
      </c>
    </row>
    <row r="141" spans="1:52" ht="30" customHeight="1" x14ac:dyDescent="0.15">
      <c r="A141" s="24"/>
      <c r="B141" s="24"/>
      <c r="C141" s="24"/>
      <c r="D141" s="24"/>
      <c r="E141" s="26"/>
      <c r="F141" s="29"/>
      <c r="G141" s="26"/>
      <c r="H141" s="29"/>
      <c r="I141" s="26"/>
      <c r="J141" s="29"/>
      <c r="K141" s="26"/>
      <c r="L141" s="29"/>
      <c r="M141" s="24"/>
    </row>
    <row r="142" spans="1:52" ht="30" customHeight="1" x14ac:dyDescent="0.15">
      <c r="A142" s="20" t="s">
        <v>759</v>
      </c>
      <c r="B142" s="21"/>
      <c r="C142" s="21"/>
      <c r="D142" s="21"/>
      <c r="E142" s="25"/>
      <c r="F142" s="28"/>
      <c r="G142" s="25"/>
      <c r="H142" s="28"/>
      <c r="I142" s="25"/>
      <c r="J142" s="28"/>
      <c r="K142" s="25"/>
      <c r="L142" s="28"/>
      <c r="M142" s="22"/>
      <c r="N142" s="1" t="s">
        <v>342</v>
      </c>
    </row>
    <row r="143" spans="1:52" ht="30" customHeight="1" x14ac:dyDescent="0.15">
      <c r="A143" s="23" t="s">
        <v>761</v>
      </c>
      <c r="B143" s="23" t="s">
        <v>553</v>
      </c>
      <c r="C143" s="23" t="s">
        <v>554</v>
      </c>
      <c r="D143" s="24">
        <v>6.3499999999999997E-3</v>
      </c>
      <c r="E143" s="26">
        <f>단가대비표!O101</f>
        <v>0</v>
      </c>
      <c r="F143" s="29">
        <f t="shared" ref="F143:F148" si="19">TRUNC(E143*D143,1)</f>
        <v>0</v>
      </c>
      <c r="G143" s="26">
        <f>단가대비표!P101</f>
        <v>239808</v>
      </c>
      <c r="H143" s="29">
        <f t="shared" ref="H143:H148" si="20">TRUNC(G143*D143,1)</f>
        <v>1522.7</v>
      </c>
      <c r="I143" s="26">
        <f>단가대비표!V101</f>
        <v>0</v>
      </c>
      <c r="J143" s="29">
        <f t="shared" ref="J143:J148" si="21">TRUNC(I143*D143,1)</f>
        <v>0</v>
      </c>
      <c r="K143" s="26">
        <f t="shared" ref="K143:L148" si="22">TRUNC(E143+G143+I143,1)</f>
        <v>239808</v>
      </c>
      <c r="L143" s="29">
        <f t="shared" si="22"/>
        <v>1522.7</v>
      </c>
      <c r="M143" s="23" t="s">
        <v>52</v>
      </c>
      <c r="N143" s="2" t="s">
        <v>342</v>
      </c>
      <c r="O143" s="2" t="s">
        <v>762</v>
      </c>
      <c r="P143" s="2" t="s">
        <v>64</v>
      </c>
      <c r="Q143" s="2" t="s">
        <v>64</v>
      </c>
      <c r="R143" s="2" t="s">
        <v>63</v>
      </c>
      <c r="S143" s="3"/>
      <c r="T143" s="3"/>
      <c r="U143" s="3"/>
      <c r="V143" s="3">
        <v>1</v>
      </c>
      <c r="W143" s="3">
        <v>2</v>
      </c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2" t="s">
        <v>52</v>
      </c>
      <c r="AW143" s="2" t="s">
        <v>763</v>
      </c>
      <c r="AX143" s="2" t="s">
        <v>52</v>
      </c>
      <c r="AY143" s="2" t="s">
        <v>52</v>
      </c>
      <c r="AZ143" s="2" t="s">
        <v>52</v>
      </c>
    </row>
    <row r="144" spans="1:52" ht="30" customHeight="1" x14ac:dyDescent="0.15">
      <c r="A144" s="23" t="s">
        <v>764</v>
      </c>
      <c r="B144" s="23" t="s">
        <v>553</v>
      </c>
      <c r="C144" s="23" t="s">
        <v>554</v>
      </c>
      <c r="D144" s="24">
        <v>2.31E-3</v>
      </c>
      <c r="E144" s="26">
        <f>단가대비표!O103</f>
        <v>0</v>
      </c>
      <c r="F144" s="29">
        <f t="shared" si="19"/>
        <v>0</v>
      </c>
      <c r="G144" s="26">
        <f>단가대비표!P103</f>
        <v>282536</v>
      </c>
      <c r="H144" s="29">
        <f t="shared" si="20"/>
        <v>652.6</v>
      </c>
      <c r="I144" s="26">
        <f>단가대비표!V103</f>
        <v>0</v>
      </c>
      <c r="J144" s="29">
        <f t="shared" si="21"/>
        <v>0</v>
      </c>
      <c r="K144" s="26">
        <f t="shared" si="22"/>
        <v>282536</v>
      </c>
      <c r="L144" s="29">
        <f t="shared" si="22"/>
        <v>652.6</v>
      </c>
      <c r="M144" s="23" t="s">
        <v>52</v>
      </c>
      <c r="N144" s="2" t="s">
        <v>342</v>
      </c>
      <c r="O144" s="2" t="s">
        <v>765</v>
      </c>
      <c r="P144" s="2" t="s">
        <v>64</v>
      </c>
      <c r="Q144" s="2" t="s">
        <v>64</v>
      </c>
      <c r="R144" s="2" t="s">
        <v>63</v>
      </c>
      <c r="S144" s="3"/>
      <c r="T144" s="3"/>
      <c r="U144" s="3"/>
      <c r="V144" s="3">
        <v>1</v>
      </c>
      <c r="W144" s="3">
        <v>2</v>
      </c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2" t="s">
        <v>52</v>
      </c>
      <c r="AW144" s="2" t="s">
        <v>766</v>
      </c>
      <c r="AX144" s="2" t="s">
        <v>52</v>
      </c>
      <c r="AY144" s="2" t="s">
        <v>52</v>
      </c>
      <c r="AZ144" s="2" t="s">
        <v>52</v>
      </c>
    </row>
    <row r="145" spans="1:52" ht="30" customHeight="1" x14ac:dyDescent="0.15">
      <c r="A145" s="23" t="s">
        <v>585</v>
      </c>
      <c r="B145" s="23" t="s">
        <v>553</v>
      </c>
      <c r="C145" s="23" t="s">
        <v>554</v>
      </c>
      <c r="D145" s="24">
        <v>1.73E-3</v>
      </c>
      <c r="E145" s="26">
        <f>단가대비표!O97</f>
        <v>0</v>
      </c>
      <c r="F145" s="29">
        <f t="shared" si="19"/>
        <v>0</v>
      </c>
      <c r="G145" s="26">
        <f>단가대비표!P97</f>
        <v>226122</v>
      </c>
      <c r="H145" s="29">
        <f t="shared" si="20"/>
        <v>391.1</v>
      </c>
      <c r="I145" s="26">
        <f>단가대비표!V97</f>
        <v>0</v>
      </c>
      <c r="J145" s="29">
        <f t="shared" si="21"/>
        <v>0</v>
      </c>
      <c r="K145" s="26">
        <f t="shared" si="22"/>
        <v>226122</v>
      </c>
      <c r="L145" s="29">
        <f t="shared" si="22"/>
        <v>391.1</v>
      </c>
      <c r="M145" s="23" t="s">
        <v>52</v>
      </c>
      <c r="N145" s="2" t="s">
        <v>342</v>
      </c>
      <c r="O145" s="2" t="s">
        <v>586</v>
      </c>
      <c r="P145" s="2" t="s">
        <v>64</v>
      </c>
      <c r="Q145" s="2" t="s">
        <v>64</v>
      </c>
      <c r="R145" s="2" t="s">
        <v>63</v>
      </c>
      <c r="S145" s="3"/>
      <c r="T145" s="3"/>
      <c r="U145" s="3"/>
      <c r="V145" s="3">
        <v>1</v>
      </c>
      <c r="W145" s="3">
        <v>2</v>
      </c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2" t="s">
        <v>52</v>
      </c>
      <c r="AW145" s="2" t="s">
        <v>767</v>
      </c>
      <c r="AX145" s="2" t="s">
        <v>52</v>
      </c>
      <c r="AY145" s="2" t="s">
        <v>52</v>
      </c>
      <c r="AZ145" s="2" t="s">
        <v>52</v>
      </c>
    </row>
    <row r="146" spans="1:52" ht="30" customHeight="1" x14ac:dyDescent="0.15">
      <c r="A146" s="23" t="s">
        <v>557</v>
      </c>
      <c r="B146" s="23" t="s">
        <v>553</v>
      </c>
      <c r="C146" s="23" t="s">
        <v>554</v>
      </c>
      <c r="D146" s="24">
        <v>1.15E-3</v>
      </c>
      <c r="E146" s="26">
        <f>단가대비표!O96</f>
        <v>0</v>
      </c>
      <c r="F146" s="29">
        <f t="shared" si="19"/>
        <v>0</v>
      </c>
      <c r="G146" s="26">
        <f>단가대비표!P96</f>
        <v>172068</v>
      </c>
      <c r="H146" s="29">
        <f t="shared" si="20"/>
        <v>197.8</v>
      </c>
      <c r="I146" s="26">
        <f>단가대비표!V96</f>
        <v>0</v>
      </c>
      <c r="J146" s="29">
        <f t="shared" si="21"/>
        <v>0</v>
      </c>
      <c r="K146" s="26">
        <f t="shared" si="22"/>
        <v>172068</v>
      </c>
      <c r="L146" s="29">
        <f t="shared" si="22"/>
        <v>197.8</v>
      </c>
      <c r="M146" s="23" t="s">
        <v>52</v>
      </c>
      <c r="N146" s="2" t="s">
        <v>342</v>
      </c>
      <c r="O146" s="2" t="s">
        <v>558</v>
      </c>
      <c r="P146" s="2" t="s">
        <v>64</v>
      </c>
      <c r="Q146" s="2" t="s">
        <v>64</v>
      </c>
      <c r="R146" s="2" t="s">
        <v>63</v>
      </c>
      <c r="S146" s="3"/>
      <c r="T146" s="3"/>
      <c r="U146" s="3"/>
      <c r="V146" s="3">
        <v>1</v>
      </c>
      <c r="W146" s="3">
        <v>2</v>
      </c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2" t="s">
        <v>52</v>
      </c>
      <c r="AW146" s="2" t="s">
        <v>768</v>
      </c>
      <c r="AX146" s="2" t="s">
        <v>52</v>
      </c>
      <c r="AY146" s="2" t="s">
        <v>52</v>
      </c>
      <c r="AZ146" s="2" t="s">
        <v>52</v>
      </c>
    </row>
    <row r="147" spans="1:52" ht="30" customHeight="1" x14ac:dyDescent="0.15">
      <c r="A147" s="23" t="s">
        <v>635</v>
      </c>
      <c r="B147" s="23" t="s">
        <v>636</v>
      </c>
      <c r="C147" s="23" t="s">
        <v>437</v>
      </c>
      <c r="D147" s="24">
        <v>1</v>
      </c>
      <c r="E147" s="26">
        <v>0</v>
      </c>
      <c r="F147" s="29">
        <f t="shared" si="19"/>
        <v>0</v>
      </c>
      <c r="G147" s="26">
        <v>0</v>
      </c>
      <c r="H147" s="29">
        <f t="shared" si="20"/>
        <v>0</v>
      </c>
      <c r="I147" s="26">
        <f>TRUNC(SUMIF(V143:V148, RIGHTB(O147, 1), H143:H148)*U147, 2)</f>
        <v>138.21</v>
      </c>
      <c r="J147" s="29">
        <f t="shared" si="21"/>
        <v>138.19999999999999</v>
      </c>
      <c r="K147" s="26">
        <f t="shared" si="22"/>
        <v>138.19999999999999</v>
      </c>
      <c r="L147" s="29">
        <f t="shared" si="22"/>
        <v>138.19999999999999</v>
      </c>
      <c r="M147" s="23" t="s">
        <v>52</v>
      </c>
      <c r="N147" s="2" t="s">
        <v>342</v>
      </c>
      <c r="O147" s="2" t="s">
        <v>500</v>
      </c>
      <c r="P147" s="2" t="s">
        <v>64</v>
      </c>
      <c r="Q147" s="2" t="s">
        <v>64</v>
      </c>
      <c r="R147" s="2" t="s">
        <v>64</v>
      </c>
      <c r="S147" s="3">
        <v>1</v>
      </c>
      <c r="T147" s="3">
        <v>2</v>
      </c>
      <c r="U147" s="3">
        <v>0.05</v>
      </c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2" t="s">
        <v>52</v>
      </c>
      <c r="AW147" s="2" t="s">
        <v>769</v>
      </c>
      <c r="AX147" s="2" t="s">
        <v>52</v>
      </c>
      <c r="AY147" s="2" t="s">
        <v>52</v>
      </c>
      <c r="AZ147" s="2" t="s">
        <v>52</v>
      </c>
    </row>
    <row r="148" spans="1:52" ht="30" customHeight="1" x14ac:dyDescent="0.15">
      <c r="A148" s="23" t="s">
        <v>713</v>
      </c>
      <c r="B148" s="23" t="s">
        <v>770</v>
      </c>
      <c r="C148" s="23" t="s">
        <v>437</v>
      </c>
      <c r="D148" s="24">
        <v>1</v>
      </c>
      <c r="E148" s="26">
        <f>TRUNC(SUMIF(W143:W148, RIGHTB(O148, 1), H143:H148)*U148, 2)</f>
        <v>82.92</v>
      </c>
      <c r="F148" s="29">
        <f t="shared" si="19"/>
        <v>82.9</v>
      </c>
      <c r="G148" s="26">
        <v>0</v>
      </c>
      <c r="H148" s="29">
        <f t="shared" si="20"/>
        <v>0</v>
      </c>
      <c r="I148" s="26">
        <v>0</v>
      </c>
      <c r="J148" s="29">
        <f t="shared" si="21"/>
        <v>0</v>
      </c>
      <c r="K148" s="26">
        <f t="shared" si="22"/>
        <v>82.9</v>
      </c>
      <c r="L148" s="29">
        <f t="shared" si="22"/>
        <v>82.9</v>
      </c>
      <c r="M148" s="23" t="s">
        <v>52</v>
      </c>
      <c r="N148" s="2" t="s">
        <v>342</v>
      </c>
      <c r="O148" s="2" t="s">
        <v>507</v>
      </c>
      <c r="P148" s="2" t="s">
        <v>64</v>
      </c>
      <c r="Q148" s="2" t="s">
        <v>64</v>
      </c>
      <c r="R148" s="2" t="s">
        <v>64</v>
      </c>
      <c r="S148" s="3">
        <v>1</v>
      </c>
      <c r="T148" s="3">
        <v>0</v>
      </c>
      <c r="U148" s="3">
        <v>0.03</v>
      </c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2" t="s">
        <v>52</v>
      </c>
      <c r="AW148" s="2" t="s">
        <v>771</v>
      </c>
      <c r="AX148" s="2" t="s">
        <v>52</v>
      </c>
      <c r="AY148" s="2" t="s">
        <v>52</v>
      </c>
      <c r="AZ148" s="2" t="s">
        <v>52</v>
      </c>
    </row>
    <row r="149" spans="1:52" ht="30" customHeight="1" x14ac:dyDescent="0.15">
      <c r="A149" s="23" t="s">
        <v>545</v>
      </c>
      <c r="B149" s="23" t="s">
        <v>52</v>
      </c>
      <c r="C149" s="23" t="s">
        <v>52</v>
      </c>
      <c r="D149" s="24"/>
      <c r="E149" s="26"/>
      <c r="F149" s="29">
        <f>TRUNC(SUMIF(N143:N148, N142, F143:F148),0)</f>
        <v>82</v>
      </c>
      <c r="G149" s="26"/>
      <c r="H149" s="29">
        <f>TRUNC(SUMIF(N143:N148, N142, H143:H148),0)</f>
        <v>2764</v>
      </c>
      <c r="I149" s="26"/>
      <c r="J149" s="29">
        <f>TRUNC(SUMIF(N143:N148, N142, J143:J148),0)</f>
        <v>138</v>
      </c>
      <c r="K149" s="26"/>
      <c r="L149" s="29">
        <f>F149+H149+J149</f>
        <v>2984</v>
      </c>
      <c r="M149" s="23" t="s">
        <v>52</v>
      </c>
      <c r="N149" s="2" t="s">
        <v>90</v>
      </c>
      <c r="O149" s="2" t="s">
        <v>90</v>
      </c>
      <c r="P149" s="2" t="s">
        <v>52</v>
      </c>
      <c r="Q149" s="2" t="s">
        <v>52</v>
      </c>
      <c r="R149" s="2" t="s">
        <v>52</v>
      </c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2" t="s">
        <v>52</v>
      </c>
      <c r="AW149" s="2" t="s">
        <v>52</v>
      </c>
      <c r="AX149" s="2" t="s">
        <v>52</v>
      </c>
      <c r="AY149" s="2" t="s">
        <v>52</v>
      </c>
      <c r="AZ149" s="2" t="s">
        <v>52</v>
      </c>
    </row>
    <row r="150" spans="1:52" ht="30" customHeight="1" x14ac:dyDescent="0.15">
      <c r="A150" s="24"/>
      <c r="B150" s="24"/>
      <c r="C150" s="24"/>
      <c r="D150" s="24"/>
      <c r="E150" s="26"/>
      <c r="F150" s="29"/>
      <c r="G150" s="26"/>
      <c r="H150" s="29"/>
      <c r="I150" s="26"/>
      <c r="J150" s="29"/>
      <c r="K150" s="26"/>
      <c r="L150" s="29"/>
      <c r="M150" s="24"/>
    </row>
    <row r="151" spans="1:52" ht="30" customHeight="1" x14ac:dyDescent="0.15">
      <c r="A151" s="20" t="s">
        <v>772</v>
      </c>
      <c r="B151" s="21"/>
      <c r="C151" s="21"/>
      <c r="D151" s="21"/>
      <c r="E151" s="25"/>
      <c r="F151" s="28"/>
      <c r="G151" s="25"/>
      <c r="H151" s="28"/>
      <c r="I151" s="25"/>
      <c r="J151" s="28"/>
      <c r="K151" s="25"/>
      <c r="L151" s="28"/>
      <c r="M151" s="22"/>
      <c r="N151" s="1" t="s">
        <v>400</v>
      </c>
    </row>
    <row r="152" spans="1:52" ht="30" customHeight="1" x14ac:dyDescent="0.15">
      <c r="A152" s="23" t="s">
        <v>397</v>
      </c>
      <c r="B152" s="23" t="s">
        <v>398</v>
      </c>
      <c r="C152" s="23" t="s">
        <v>704</v>
      </c>
      <c r="D152" s="24">
        <v>0.25979999999999998</v>
      </c>
      <c r="E152" s="26">
        <f>단가대비표!O11</f>
        <v>0</v>
      </c>
      <c r="F152" s="29">
        <f>TRUNC(E152*D152,1)</f>
        <v>0</v>
      </c>
      <c r="G152" s="26">
        <f>단가대비표!P11</f>
        <v>0</v>
      </c>
      <c r="H152" s="29">
        <f>TRUNC(G152*D152,1)</f>
        <v>0</v>
      </c>
      <c r="I152" s="26">
        <f>단가대비표!V11</f>
        <v>140857</v>
      </c>
      <c r="J152" s="29">
        <f>TRUNC(I152*D152,1)</f>
        <v>36594.6</v>
      </c>
      <c r="K152" s="26">
        <f t="shared" ref="K152:L155" si="23">TRUNC(E152+G152+I152,1)</f>
        <v>140857</v>
      </c>
      <c r="L152" s="29">
        <f t="shared" si="23"/>
        <v>36594.6</v>
      </c>
      <c r="M152" s="23" t="s">
        <v>705</v>
      </c>
      <c r="N152" s="2" t="s">
        <v>400</v>
      </c>
      <c r="O152" s="2" t="s">
        <v>774</v>
      </c>
      <c r="P152" s="2" t="s">
        <v>64</v>
      </c>
      <c r="Q152" s="2" t="s">
        <v>64</v>
      </c>
      <c r="R152" s="2" t="s">
        <v>63</v>
      </c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2" t="s">
        <v>52</v>
      </c>
      <c r="AW152" s="2" t="s">
        <v>775</v>
      </c>
      <c r="AX152" s="2" t="s">
        <v>52</v>
      </c>
      <c r="AY152" s="2" t="s">
        <v>52</v>
      </c>
      <c r="AZ152" s="2" t="s">
        <v>52</v>
      </c>
    </row>
    <row r="153" spans="1:52" ht="30" customHeight="1" x14ac:dyDescent="0.15">
      <c r="A153" s="23" t="s">
        <v>708</v>
      </c>
      <c r="B153" s="23" t="s">
        <v>709</v>
      </c>
      <c r="C153" s="23" t="s">
        <v>710</v>
      </c>
      <c r="D153" s="24">
        <v>5.0999999999999996</v>
      </c>
      <c r="E153" s="26">
        <f>단가대비표!O18</f>
        <v>1822.72</v>
      </c>
      <c r="F153" s="29">
        <f>TRUNC(E153*D153,1)</f>
        <v>9295.7999999999993</v>
      </c>
      <c r="G153" s="26">
        <f>단가대비표!P18</f>
        <v>0</v>
      </c>
      <c r="H153" s="29">
        <f>TRUNC(G153*D153,1)</f>
        <v>0</v>
      </c>
      <c r="I153" s="26">
        <f>단가대비표!V18</f>
        <v>0</v>
      </c>
      <c r="J153" s="29">
        <f>TRUNC(I153*D153,1)</f>
        <v>0</v>
      </c>
      <c r="K153" s="26">
        <f t="shared" si="23"/>
        <v>1822.7</v>
      </c>
      <c r="L153" s="29">
        <f t="shared" si="23"/>
        <v>9295.7999999999993</v>
      </c>
      <c r="M153" s="23" t="s">
        <v>52</v>
      </c>
      <c r="N153" s="2" t="s">
        <v>400</v>
      </c>
      <c r="O153" s="2" t="s">
        <v>711</v>
      </c>
      <c r="P153" s="2" t="s">
        <v>64</v>
      </c>
      <c r="Q153" s="2" t="s">
        <v>64</v>
      </c>
      <c r="R153" s="2" t="s">
        <v>63</v>
      </c>
      <c r="S153" s="3"/>
      <c r="T153" s="3"/>
      <c r="U153" s="3"/>
      <c r="V153" s="3">
        <v>1</v>
      </c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2" t="s">
        <v>52</v>
      </c>
      <c r="AW153" s="2" t="s">
        <v>776</v>
      </c>
      <c r="AX153" s="2" t="s">
        <v>52</v>
      </c>
      <c r="AY153" s="2" t="s">
        <v>52</v>
      </c>
      <c r="AZ153" s="2" t="s">
        <v>52</v>
      </c>
    </row>
    <row r="154" spans="1:52" ht="30" customHeight="1" x14ac:dyDescent="0.15">
      <c r="A154" s="23" t="s">
        <v>713</v>
      </c>
      <c r="B154" s="23" t="s">
        <v>777</v>
      </c>
      <c r="C154" s="23" t="s">
        <v>437</v>
      </c>
      <c r="D154" s="24">
        <v>1</v>
      </c>
      <c r="E154" s="26">
        <f>TRUNC(SUMIF(V152:V155, RIGHTB(O154, 1), F152:F155)*U154, 2)</f>
        <v>1859.16</v>
      </c>
      <c r="F154" s="29">
        <f>TRUNC(E154*D154,1)</f>
        <v>1859.1</v>
      </c>
      <c r="G154" s="26">
        <v>0</v>
      </c>
      <c r="H154" s="29">
        <f>TRUNC(G154*D154,1)</f>
        <v>0</v>
      </c>
      <c r="I154" s="26">
        <v>0</v>
      </c>
      <c r="J154" s="29">
        <f>TRUNC(I154*D154,1)</f>
        <v>0</v>
      </c>
      <c r="K154" s="26">
        <f t="shared" si="23"/>
        <v>1859.1</v>
      </c>
      <c r="L154" s="29">
        <f t="shared" si="23"/>
        <v>1859.1</v>
      </c>
      <c r="M154" s="23" t="s">
        <v>52</v>
      </c>
      <c r="N154" s="2" t="s">
        <v>400</v>
      </c>
      <c r="O154" s="2" t="s">
        <v>500</v>
      </c>
      <c r="P154" s="2" t="s">
        <v>64</v>
      </c>
      <c r="Q154" s="2" t="s">
        <v>64</v>
      </c>
      <c r="R154" s="2" t="s">
        <v>64</v>
      </c>
      <c r="S154" s="3">
        <v>0</v>
      </c>
      <c r="T154" s="3">
        <v>0</v>
      </c>
      <c r="U154" s="3">
        <v>0.2</v>
      </c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2" t="s">
        <v>52</v>
      </c>
      <c r="AW154" s="2" t="s">
        <v>778</v>
      </c>
      <c r="AX154" s="2" t="s">
        <v>52</v>
      </c>
      <c r="AY154" s="2" t="s">
        <v>52</v>
      </c>
      <c r="AZ154" s="2" t="s">
        <v>52</v>
      </c>
    </row>
    <row r="155" spans="1:52" ht="30" customHeight="1" x14ac:dyDescent="0.15">
      <c r="A155" s="23" t="s">
        <v>779</v>
      </c>
      <c r="B155" s="23" t="s">
        <v>553</v>
      </c>
      <c r="C155" s="23" t="s">
        <v>554</v>
      </c>
      <c r="D155" s="24">
        <v>1</v>
      </c>
      <c r="E155" s="26">
        <f>TRUNC(단가대비표!O112*1/8*16/12*25/20, 1)</f>
        <v>0</v>
      </c>
      <c r="F155" s="29">
        <f>TRUNC(E155*D155,1)</f>
        <v>0</v>
      </c>
      <c r="G155" s="26">
        <f>TRUNC(단가대비표!P112*1/8*16/12*25/20, 1)</f>
        <v>49778.3</v>
      </c>
      <c r="H155" s="29">
        <f>TRUNC(G155*D155,1)</f>
        <v>49778.3</v>
      </c>
      <c r="I155" s="26">
        <f>TRUNC(단가대비표!V112*1/8*16/12*25/20, 1)</f>
        <v>0</v>
      </c>
      <c r="J155" s="29">
        <f>TRUNC(I155*D155,1)</f>
        <v>0</v>
      </c>
      <c r="K155" s="26">
        <f t="shared" si="23"/>
        <v>49778.3</v>
      </c>
      <c r="L155" s="29">
        <f t="shared" si="23"/>
        <v>49778.3</v>
      </c>
      <c r="M155" s="23" t="s">
        <v>52</v>
      </c>
      <c r="N155" s="2" t="s">
        <v>400</v>
      </c>
      <c r="O155" s="2" t="s">
        <v>780</v>
      </c>
      <c r="P155" s="2" t="s">
        <v>64</v>
      </c>
      <c r="Q155" s="2" t="s">
        <v>64</v>
      </c>
      <c r="R155" s="2" t="s">
        <v>63</v>
      </c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2" t="s">
        <v>52</v>
      </c>
      <c r="AW155" s="2" t="s">
        <v>781</v>
      </c>
      <c r="AX155" s="2" t="s">
        <v>63</v>
      </c>
      <c r="AY155" s="2" t="s">
        <v>52</v>
      </c>
      <c r="AZ155" s="2" t="s">
        <v>52</v>
      </c>
    </row>
    <row r="156" spans="1:52" ht="30" customHeight="1" x14ac:dyDescent="0.15">
      <c r="A156" s="23" t="s">
        <v>545</v>
      </c>
      <c r="B156" s="23" t="s">
        <v>52</v>
      </c>
      <c r="C156" s="23" t="s">
        <v>52</v>
      </c>
      <c r="D156" s="24"/>
      <c r="E156" s="26"/>
      <c r="F156" s="29">
        <f>TRUNC(SUMIF(N152:N155, N151, F152:F155),0)</f>
        <v>11154</v>
      </c>
      <c r="G156" s="26"/>
      <c r="H156" s="29">
        <f>TRUNC(SUMIF(N152:N155, N151, H152:H155),0)</f>
        <v>49778</v>
      </c>
      <c r="I156" s="26"/>
      <c r="J156" s="29">
        <f>TRUNC(SUMIF(N152:N155, N151, J152:J155),0)</f>
        <v>36594</v>
      </c>
      <c r="K156" s="26"/>
      <c r="L156" s="29">
        <f>F156+H156+J156</f>
        <v>97526</v>
      </c>
      <c r="M156" s="23" t="s">
        <v>52</v>
      </c>
      <c r="N156" s="2" t="s">
        <v>90</v>
      </c>
      <c r="O156" s="2" t="s">
        <v>90</v>
      </c>
      <c r="P156" s="2" t="s">
        <v>52</v>
      </c>
      <c r="Q156" s="2" t="s">
        <v>52</v>
      </c>
      <c r="R156" s="2" t="s">
        <v>52</v>
      </c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2" t="s">
        <v>52</v>
      </c>
      <c r="AW156" s="2" t="s">
        <v>52</v>
      </c>
      <c r="AX156" s="2" t="s">
        <v>52</v>
      </c>
      <c r="AY156" s="2" t="s">
        <v>52</v>
      </c>
      <c r="AZ156" s="2" t="s">
        <v>52</v>
      </c>
    </row>
    <row r="157" spans="1:52" ht="30" customHeight="1" x14ac:dyDescent="0.15">
      <c r="A157" s="24"/>
      <c r="B157" s="24"/>
      <c r="C157" s="24"/>
      <c r="D157" s="24"/>
      <c r="E157" s="26"/>
      <c r="F157" s="29"/>
      <c r="G157" s="26"/>
      <c r="H157" s="29"/>
      <c r="I157" s="26"/>
      <c r="J157" s="29"/>
      <c r="K157" s="26"/>
      <c r="L157" s="29"/>
      <c r="M157" s="24"/>
    </row>
    <row r="158" spans="1:52" ht="30" customHeight="1" x14ac:dyDescent="0.15">
      <c r="A158" s="20" t="s">
        <v>782</v>
      </c>
      <c r="B158" s="21"/>
      <c r="C158" s="21"/>
      <c r="D158" s="21"/>
      <c r="E158" s="25"/>
      <c r="F158" s="28"/>
      <c r="G158" s="25"/>
      <c r="H158" s="28"/>
      <c r="I158" s="25"/>
      <c r="J158" s="28"/>
      <c r="K158" s="25"/>
      <c r="L158" s="28"/>
      <c r="M158" s="22"/>
      <c r="N158" s="1" t="s">
        <v>407</v>
      </c>
    </row>
    <row r="159" spans="1:52" ht="30" customHeight="1" x14ac:dyDescent="0.15">
      <c r="A159" s="23" t="s">
        <v>784</v>
      </c>
      <c r="B159" s="23" t="s">
        <v>785</v>
      </c>
      <c r="C159" s="23" t="s">
        <v>60</v>
      </c>
      <c r="D159" s="24">
        <v>1</v>
      </c>
      <c r="E159" s="26">
        <f>단가대비표!O52</f>
        <v>10500000</v>
      </c>
      <c r="F159" s="29">
        <f>TRUNC(E159*D159,1)</f>
        <v>10500000</v>
      </c>
      <c r="G159" s="26">
        <f>단가대비표!P52</f>
        <v>0</v>
      </c>
      <c r="H159" s="29">
        <f>TRUNC(G159*D159,1)</f>
        <v>0</v>
      </c>
      <c r="I159" s="26">
        <f>단가대비표!V52</f>
        <v>0</v>
      </c>
      <c r="J159" s="29">
        <f>TRUNC(I159*D159,1)</f>
        <v>0</v>
      </c>
      <c r="K159" s="26">
        <f>TRUNC(E159+G159+I159,1)</f>
        <v>10500000</v>
      </c>
      <c r="L159" s="29">
        <f>TRUNC(F159+H159+J159,1)</f>
        <v>10500000</v>
      </c>
      <c r="M159" s="23" t="s">
        <v>52</v>
      </c>
      <c r="N159" s="2" t="s">
        <v>407</v>
      </c>
      <c r="O159" s="2" t="s">
        <v>786</v>
      </c>
      <c r="P159" s="2" t="s">
        <v>64</v>
      </c>
      <c r="Q159" s="2" t="s">
        <v>64</v>
      </c>
      <c r="R159" s="2" t="s">
        <v>63</v>
      </c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2" t="s">
        <v>52</v>
      </c>
      <c r="AW159" s="2" t="s">
        <v>787</v>
      </c>
      <c r="AX159" s="2" t="s">
        <v>52</v>
      </c>
      <c r="AY159" s="2" t="s">
        <v>52</v>
      </c>
      <c r="AZ159" s="2" t="s">
        <v>52</v>
      </c>
    </row>
    <row r="160" spans="1:52" ht="30" customHeight="1" x14ac:dyDescent="0.15">
      <c r="A160" s="23" t="s">
        <v>545</v>
      </c>
      <c r="B160" s="23" t="s">
        <v>52</v>
      </c>
      <c r="C160" s="23" t="s">
        <v>52</v>
      </c>
      <c r="D160" s="24"/>
      <c r="E160" s="26"/>
      <c r="F160" s="29">
        <f>TRUNC(SUMIF(N159:N159, N158, F159:F159),0)</f>
        <v>10500000</v>
      </c>
      <c r="G160" s="26"/>
      <c r="H160" s="29">
        <f>TRUNC(SUMIF(N159:N159, N158, H159:H159),0)</f>
        <v>0</v>
      </c>
      <c r="I160" s="26"/>
      <c r="J160" s="29">
        <f>TRUNC(SUMIF(N159:N159, N158, J159:J159),0)</f>
        <v>0</v>
      </c>
      <c r="K160" s="26"/>
      <c r="L160" s="29">
        <f>F160+H160+J160</f>
        <v>10500000</v>
      </c>
      <c r="M160" s="23" t="s">
        <v>52</v>
      </c>
      <c r="N160" s="2" t="s">
        <v>90</v>
      </c>
      <c r="O160" s="2" t="s">
        <v>90</v>
      </c>
      <c r="P160" s="2" t="s">
        <v>52</v>
      </c>
      <c r="Q160" s="2" t="s">
        <v>52</v>
      </c>
      <c r="R160" s="2" t="s">
        <v>52</v>
      </c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2" t="s">
        <v>52</v>
      </c>
      <c r="AW160" s="2" t="s">
        <v>52</v>
      </c>
      <c r="AX160" s="2" t="s">
        <v>52</v>
      </c>
      <c r="AY160" s="2" t="s">
        <v>52</v>
      </c>
      <c r="AZ160" s="2" t="s">
        <v>52</v>
      </c>
    </row>
    <row r="161" spans="1:52" ht="30" customHeight="1" x14ac:dyDescent="0.15">
      <c r="A161" s="24"/>
      <c r="B161" s="24"/>
      <c r="C161" s="24"/>
      <c r="D161" s="24"/>
      <c r="E161" s="26"/>
      <c r="F161" s="29"/>
      <c r="G161" s="26"/>
      <c r="H161" s="29"/>
      <c r="I161" s="26"/>
      <c r="J161" s="29"/>
      <c r="K161" s="26"/>
      <c r="L161" s="29"/>
      <c r="M161" s="24"/>
    </row>
    <row r="162" spans="1:52" ht="30" customHeight="1" x14ac:dyDescent="0.15">
      <c r="A162" s="20" t="s">
        <v>788</v>
      </c>
      <c r="B162" s="21"/>
      <c r="C162" s="21"/>
      <c r="D162" s="21"/>
      <c r="E162" s="25"/>
      <c r="F162" s="28"/>
      <c r="G162" s="25"/>
      <c r="H162" s="28"/>
      <c r="I162" s="25"/>
      <c r="J162" s="28"/>
      <c r="K162" s="25"/>
      <c r="L162" s="28"/>
      <c r="M162" s="22"/>
      <c r="N162" s="1" t="s">
        <v>412</v>
      </c>
    </row>
    <row r="163" spans="1:52" ht="30" customHeight="1" x14ac:dyDescent="0.15">
      <c r="A163" s="23" t="s">
        <v>784</v>
      </c>
      <c r="B163" s="23" t="s">
        <v>789</v>
      </c>
      <c r="C163" s="23" t="s">
        <v>60</v>
      </c>
      <c r="D163" s="24">
        <v>1</v>
      </c>
      <c r="E163" s="26">
        <f>단가대비표!O53</f>
        <v>6800000</v>
      </c>
      <c r="F163" s="29">
        <f>TRUNC(E163*D163,1)</f>
        <v>6800000</v>
      </c>
      <c r="G163" s="26">
        <f>단가대비표!P53</f>
        <v>0</v>
      </c>
      <c r="H163" s="29">
        <f>TRUNC(G163*D163,1)</f>
        <v>0</v>
      </c>
      <c r="I163" s="26">
        <f>단가대비표!V53</f>
        <v>0</v>
      </c>
      <c r="J163" s="29">
        <f>TRUNC(I163*D163,1)</f>
        <v>0</v>
      </c>
      <c r="K163" s="26">
        <f>TRUNC(E163+G163+I163,1)</f>
        <v>6800000</v>
      </c>
      <c r="L163" s="29">
        <f>TRUNC(F163+H163+J163,1)</f>
        <v>6800000</v>
      </c>
      <c r="M163" s="23" t="s">
        <v>52</v>
      </c>
      <c r="N163" s="2" t="s">
        <v>412</v>
      </c>
      <c r="O163" s="2" t="s">
        <v>790</v>
      </c>
      <c r="P163" s="2" t="s">
        <v>64</v>
      </c>
      <c r="Q163" s="2" t="s">
        <v>64</v>
      </c>
      <c r="R163" s="2" t="s">
        <v>63</v>
      </c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2" t="s">
        <v>52</v>
      </c>
      <c r="AW163" s="2" t="s">
        <v>791</v>
      </c>
      <c r="AX163" s="2" t="s">
        <v>52</v>
      </c>
      <c r="AY163" s="2" t="s">
        <v>52</v>
      </c>
      <c r="AZ163" s="2" t="s">
        <v>52</v>
      </c>
    </row>
    <row r="164" spans="1:52" ht="30" customHeight="1" x14ac:dyDescent="0.15">
      <c r="A164" s="23" t="s">
        <v>545</v>
      </c>
      <c r="B164" s="23" t="s">
        <v>52</v>
      </c>
      <c r="C164" s="23" t="s">
        <v>52</v>
      </c>
      <c r="D164" s="24"/>
      <c r="E164" s="26"/>
      <c r="F164" s="29">
        <f>TRUNC(SUMIF(N163:N163, N162, F163:F163),0)</f>
        <v>6800000</v>
      </c>
      <c r="G164" s="26"/>
      <c r="H164" s="29">
        <f>TRUNC(SUMIF(N163:N163, N162, H163:H163),0)</f>
        <v>0</v>
      </c>
      <c r="I164" s="26"/>
      <c r="J164" s="29">
        <f>TRUNC(SUMIF(N163:N163, N162, J163:J163),0)</f>
        <v>0</v>
      </c>
      <c r="K164" s="26"/>
      <c r="L164" s="29">
        <f>F164+H164+J164</f>
        <v>6800000</v>
      </c>
      <c r="M164" s="23" t="s">
        <v>52</v>
      </c>
      <c r="N164" s="2" t="s">
        <v>90</v>
      </c>
      <c r="O164" s="2" t="s">
        <v>90</v>
      </c>
      <c r="P164" s="2" t="s">
        <v>52</v>
      </c>
      <c r="Q164" s="2" t="s">
        <v>52</v>
      </c>
      <c r="R164" s="2" t="s">
        <v>52</v>
      </c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2" t="s">
        <v>52</v>
      </c>
      <c r="AW164" s="2" t="s">
        <v>52</v>
      </c>
      <c r="AX164" s="2" t="s">
        <v>52</v>
      </c>
      <c r="AY164" s="2" t="s">
        <v>52</v>
      </c>
      <c r="AZ164" s="2" t="s">
        <v>52</v>
      </c>
    </row>
    <row r="165" spans="1:52" ht="30" customHeight="1" x14ac:dyDescent="0.15">
      <c r="A165" s="24"/>
      <c r="B165" s="24"/>
      <c r="C165" s="24"/>
      <c r="D165" s="24"/>
      <c r="E165" s="26"/>
      <c r="F165" s="29"/>
      <c r="G165" s="26"/>
      <c r="H165" s="29"/>
      <c r="I165" s="26"/>
      <c r="J165" s="29"/>
      <c r="K165" s="26"/>
      <c r="L165" s="29"/>
      <c r="M165" s="24"/>
    </row>
    <row r="166" spans="1:52" ht="30" customHeight="1" x14ac:dyDescent="0.15">
      <c r="A166" s="20" t="s">
        <v>792</v>
      </c>
      <c r="B166" s="21"/>
      <c r="C166" s="21"/>
      <c r="D166" s="21"/>
      <c r="E166" s="25"/>
      <c r="F166" s="28"/>
      <c r="G166" s="25"/>
      <c r="H166" s="28"/>
      <c r="I166" s="25"/>
      <c r="J166" s="28"/>
      <c r="K166" s="25"/>
      <c r="L166" s="28"/>
      <c r="M166" s="22"/>
      <c r="N166" s="1" t="s">
        <v>417</v>
      </c>
    </row>
    <row r="167" spans="1:52" ht="30" customHeight="1" x14ac:dyDescent="0.15">
      <c r="A167" s="23" t="s">
        <v>793</v>
      </c>
      <c r="B167" s="23" t="s">
        <v>794</v>
      </c>
      <c r="C167" s="23" t="s">
        <v>60</v>
      </c>
      <c r="D167" s="24">
        <v>1</v>
      </c>
      <c r="E167" s="26">
        <f>일위대가목록!E56</f>
        <v>0</v>
      </c>
      <c r="F167" s="29">
        <f>TRUNC(E167*D167,1)</f>
        <v>0</v>
      </c>
      <c r="G167" s="26">
        <f>일위대가목록!F56</f>
        <v>124508</v>
      </c>
      <c r="H167" s="29">
        <f>TRUNC(G167*D167,1)</f>
        <v>124508</v>
      </c>
      <c r="I167" s="26">
        <f>일위대가목록!G56</f>
        <v>3735</v>
      </c>
      <c r="J167" s="29">
        <f>TRUNC(I167*D167,1)</f>
        <v>3735</v>
      </c>
      <c r="K167" s="26">
        <f t="shared" ref="K167:L171" si="24">TRUNC(E167+G167+I167,1)</f>
        <v>128243</v>
      </c>
      <c r="L167" s="29">
        <f t="shared" si="24"/>
        <v>128243</v>
      </c>
      <c r="M167" s="23" t="s">
        <v>795</v>
      </c>
      <c r="N167" s="2" t="s">
        <v>417</v>
      </c>
      <c r="O167" s="2" t="s">
        <v>796</v>
      </c>
      <c r="P167" s="2" t="s">
        <v>63</v>
      </c>
      <c r="Q167" s="2" t="s">
        <v>64</v>
      </c>
      <c r="R167" s="2" t="s">
        <v>64</v>
      </c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2" t="s">
        <v>52</v>
      </c>
      <c r="AW167" s="2" t="s">
        <v>797</v>
      </c>
      <c r="AX167" s="2" t="s">
        <v>52</v>
      </c>
      <c r="AY167" s="2" t="s">
        <v>52</v>
      </c>
      <c r="AZ167" s="2" t="s">
        <v>52</v>
      </c>
    </row>
    <row r="168" spans="1:52" ht="30" customHeight="1" x14ac:dyDescent="0.15">
      <c r="A168" s="23" t="s">
        <v>798</v>
      </c>
      <c r="B168" s="23" t="s">
        <v>799</v>
      </c>
      <c r="C168" s="23" t="s">
        <v>76</v>
      </c>
      <c r="D168" s="24">
        <v>1.89</v>
      </c>
      <c r="E168" s="26">
        <f>단가대비표!O70</f>
        <v>161900</v>
      </c>
      <c r="F168" s="29">
        <f>TRUNC(E168*D168,1)</f>
        <v>305991</v>
      </c>
      <c r="G168" s="26">
        <f>단가대비표!P70</f>
        <v>0</v>
      </c>
      <c r="H168" s="29">
        <f>TRUNC(G168*D168,1)</f>
        <v>0</v>
      </c>
      <c r="I168" s="26">
        <f>단가대비표!V70</f>
        <v>0</v>
      </c>
      <c r="J168" s="29">
        <f>TRUNC(I168*D168,1)</f>
        <v>0</v>
      </c>
      <c r="K168" s="26">
        <f t="shared" si="24"/>
        <v>161900</v>
      </c>
      <c r="L168" s="29">
        <f t="shared" si="24"/>
        <v>305991</v>
      </c>
      <c r="M168" s="23" t="s">
        <v>52</v>
      </c>
      <c r="N168" s="2" t="s">
        <v>417</v>
      </c>
      <c r="O168" s="2" t="s">
        <v>800</v>
      </c>
      <c r="P168" s="2" t="s">
        <v>64</v>
      </c>
      <c r="Q168" s="2" t="s">
        <v>64</v>
      </c>
      <c r="R168" s="2" t="s">
        <v>63</v>
      </c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2" t="s">
        <v>52</v>
      </c>
      <c r="AW168" s="2" t="s">
        <v>801</v>
      </c>
      <c r="AX168" s="2" t="s">
        <v>52</v>
      </c>
      <c r="AY168" s="2" t="s">
        <v>52</v>
      </c>
      <c r="AZ168" s="2" t="s">
        <v>52</v>
      </c>
    </row>
    <row r="169" spans="1:52" ht="30" customHeight="1" x14ac:dyDescent="0.15">
      <c r="A169" s="23" t="s">
        <v>802</v>
      </c>
      <c r="B169" s="23" t="s">
        <v>803</v>
      </c>
      <c r="C169" s="23" t="s">
        <v>271</v>
      </c>
      <c r="D169" s="24">
        <v>1</v>
      </c>
      <c r="E169" s="26">
        <f>단가대비표!O71</f>
        <v>45000</v>
      </c>
      <c r="F169" s="29">
        <f>TRUNC(E169*D169,1)</f>
        <v>45000</v>
      </c>
      <c r="G169" s="26">
        <f>단가대비표!P71</f>
        <v>0</v>
      </c>
      <c r="H169" s="29">
        <f>TRUNC(G169*D169,1)</f>
        <v>0</v>
      </c>
      <c r="I169" s="26">
        <f>단가대비표!V71</f>
        <v>0</v>
      </c>
      <c r="J169" s="29">
        <f>TRUNC(I169*D169,1)</f>
        <v>0</v>
      </c>
      <c r="K169" s="26">
        <f t="shared" si="24"/>
        <v>45000</v>
      </c>
      <c r="L169" s="29">
        <f t="shared" si="24"/>
        <v>45000</v>
      </c>
      <c r="M169" s="23" t="s">
        <v>52</v>
      </c>
      <c r="N169" s="2" t="s">
        <v>417</v>
      </c>
      <c r="O169" s="2" t="s">
        <v>804</v>
      </c>
      <c r="P169" s="2" t="s">
        <v>64</v>
      </c>
      <c r="Q169" s="2" t="s">
        <v>64</v>
      </c>
      <c r="R169" s="2" t="s">
        <v>63</v>
      </c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2" t="s">
        <v>52</v>
      </c>
      <c r="AW169" s="2" t="s">
        <v>805</v>
      </c>
      <c r="AX169" s="2" t="s">
        <v>52</v>
      </c>
      <c r="AY169" s="2" t="s">
        <v>52</v>
      </c>
      <c r="AZ169" s="2" t="s">
        <v>52</v>
      </c>
    </row>
    <row r="170" spans="1:52" ht="30" customHeight="1" x14ac:dyDescent="0.15">
      <c r="A170" s="23" t="s">
        <v>806</v>
      </c>
      <c r="B170" s="23" t="s">
        <v>807</v>
      </c>
      <c r="C170" s="23" t="s">
        <v>271</v>
      </c>
      <c r="D170" s="24">
        <v>1</v>
      </c>
      <c r="E170" s="26">
        <f>단가대비표!O84</f>
        <v>70000</v>
      </c>
      <c r="F170" s="29">
        <f>TRUNC(E170*D170,1)</f>
        <v>70000</v>
      </c>
      <c r="G170" s="26">
        <f>단가대비표!P84</f>
        <v>0</v>
      </c>
      <c r="H170" s="29">
        <f>TRUNC(G170*D170,1)</f>
        <v>0</v>
      </c>
      <c r="I170" s="26">
        <f>단가대비표!V84</f>
        <v>0</v>
      </c>
      <c r="J170" s="29">
        <f>TRUNC(I170*D170,1)</f>
        <v>0</v>
      </c>
      <c r="K170" s="26">
        <f t="shared" si="24"/>
        <v>70000</v>
      </c>
      <c r="L170" s="29">
        <f t="shared" si="24"/>
        <v>70000</v>
      </c>
      <c r="M170" s="23" t="s">
        <v>52</v>
      </c>
      <c r="N170" s="2" t="s">
        <v>417</v>
      </c>
      <c r="O170" s="2" t="s">
        <v>808</v>
      </c>
      <c r="P170" s="2" t="s">
        <v>64</v>
      </c>
      <c r="Q170" s="2" t="s">
        <v>64</v>
      </c>
      <c r="R170" s="2" t="s">
        <v>63</v>
      </c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2" t="s">
        <v>52</v>
      </c>
      <c r="AW170" s="2" t="s">
        <v>809</v>
      </c>
      <c r="AX170" s="2" t="s">
        <v>52</v>
      </c>
      <c r="AY170" s="2" t="s">
        <v>52</v>
      </c>
      <c r="AZ170" s="2" t="s">
        <v>52</v>
      </c>
    </row>
    <row r="171" spans="1:52" ht="30" customHeight="1" x14ac:dyDescent="0.15">
      <c r="A171" s="23" t="s">
        <v>810</v>
      </c>
      <c r="B171" s="23" t="s">
        <v>811</v>
      </c>
      <c r="C171" s="23" t="s">
        <v>271</v>
      </c>
      <c r="D171" s="24">
        <v>1</v>
      </c>
      <c r="E171" s="26">
        <f>단가대비표!O85</f>
        <v>35000</v>
      </c>
      <c r="F171" s="29">
        <f>TRUNC(E171*D171,1)</f>
        <v>35000</v>
      </c>
      <c r="G171" s="26">
        <f>단가대비표!P85</f>
        <v>0</v>
      </c>
      <c r="H171" s="29">
        <f>TRUNC(G171*D171,1)</f>
        <v>0</v>
      </c>
      <c r="I171" s="26">
        <f>단가대비표!V85</f>
        <v>0</v>
      </c>
      <c r="J171" s="29">
        <f>TRUNC(I171*D171,1)</f>
        <v>0</v>
      </c>
      <c r="K171" s="26">
        <f t="shared" si="24"/>
        <v>35000</v>
      </c>
      <c r="L171" s="29">
        <f t="shared" si="24"/>
        <v>35000</v>
      </c>
      <c r="M171" s="23" t="s">
        <v>52</v>
      </c>
      <c r="N171" s="2" t="s">
        <v>417</v>
      </c>
      <c r="O171" s="2" t="s">
        <v>812</v>
      </c>
      <c r="P171" s="2" t="s">
        <v>64</v>
      </c>
      <c r="Q171" s="2" t="s">
        <v>64</v>
      </c>
      <c r="R171" s="2" t="s">
        <v>63</v>
      </c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2" t="s">
        <v>52</v>
      </c>
      <c r="AW171" s="2" t="s">
        <v>813</v>
      </c>
      <c r="AX171" s="2" t="s">
        <v>52</v>
      </c>
      <c r="AY171" s="2" t="s">
        <v>52</v>
      </c>
      <c r="AZ171" s="2" t="s">
        <v>52</v>
      </c>
    </row>
    <row r="172" spans="1:52" ht="30" customHeight="1" x14ac:dyDescent="0.15">
      <c r="A172" s="23" t="s">
        <v>545</v>
      </c>
      <c r="B172" s="23" t="s">
        <v>52</v>
      </c>
      <c r="C172" s="23" t="s">
        <v>52</v>
      </c>
      <c r="D172" s="24"/>
      <c r="E172" s="26"/>
      <c r="F172" s="29">
        <f>TRUNC(SUMIF(N167:N171, N166, F167:F171),0)</f>
        <v>455991</v>
      </c>
      <c r="G172" s="26"/>
      <c r="H172" s="29">
        <f>TRUNC(SUMIF(N167:N171, N166, H167:H171),0)</f>
        <v>124508</v>
      </c>
      <c r="I172" s="26"/>
      <c r="J172" s="29">
        <f>TRUNC(SUMIF(N167:N171, N166, J167:J171),0)</f>
        <v>3735</v>
      </c>
      <c r="K172" s="26"/>
      <c r="L172" s="29">
        <f>F172+H172+J172</f>
        <v>584234</v>
      </c>
      <c r="M172" s="23" t="s">
        <v>52</v>
      </c>
      <c r="N172" s="2" t="s">
        <v>90</v>
      </c>
      <c r="O172" s="2" t="s">
        <v>90</v>
      </c>
      <c r="P172" s="2" t="s">
        <v>52</v>
      </c>
      <c r="Q172" s="2" t="s">
        <v>52</v>
      </c>
      <c r="R172" s="2" t="s">
        <v>52</v>
      </c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2" t="s">
        <v>52</v>
      </c>
      <c r="AW172" s="2" t="s">
        <v>52</v>
      </c>
      <c r="AX172" s="2" t="s">
        <v>52</v>
      </c>
      <c r="AY172" s="2" t="s">
        <v>52</v>
      </c>
      <c r="AZ172" s="2" t="s">
        <v>52</v>
      </c>
    </row>
    <row r="173" spans="1:52" ht="30" customHeight="1" x14ac:dyDescent="0.15">
      <c r="A173" s="24"/>
      <c r="B173" s="24"/>
      <c r="C173" s="24"/>
      <c r="D173" s="24"/>
      <c r="E173" s="26"/>
      <c r="F173" s="29"/>
      <c r="G173" s="26"/>
      <c r="H173" s="29"/>
      <c r="I173" s="26"/>
      <c r="J173" s="29"/>
      <c r="K173" s="26"/>
      <c r="L173" s="29"/>
      <c r="M173" s="24"/>
    </row>
    <row r="174" spans="1:52" ht="30" customHeight="1" x14ac:dyDescent="0.15">
      <c r="A174" s="20" t="s">
        <v>814</v>
      </c>
      <c r="B174" s="21"/>
      <c r="C174" s="21"/>
      <c r="D174" s="21"/>
      <c r="E174" s="25"/>
      <c r="F174" s="28"/>
      <c r="G174" s="25"/>
      <c r="H174" s="28"/>
      <c r="I174" s="25"/>
      <c r="J174" s="28"/>
      <c r="K174" s="25"/>
      <c r="L174" s="28"/>
      <c r="M174" s="22"/>
      <c r="N174" s="1" t="s">
        <v>422</v>
      </c>
    </row>
    <row r="175" spans="1:52" ht="30" customHeight="1" x14ac:dyDescent="0.15">
      <c r="A175" s="23" t="s">
        <v>815</v>
      </c>
      <c r="B175" s="23" t="s">
        <v>816</v>
      </c>
      <c r="C175" s="23" t="s">
        <v>76</v>
      </c>
      <c r="D175" s="24">
        <v>2.88</v>
      </c>
      <c r="E175" s="26">
        <f>단가대비표!O73</f>
        <v>88000</v>
      </c>
      <c r="F175" s="29">
        <f t="shared" ref="F175:F181" si="25">TRUNC(E175*D175,1)</f>
        <v>253440</v>
      </c>
      <c r="G175" s="26">
        <f>단가대비표!P73</f>
        <v>0</v>
      </c>
      <c r="H175" s="29">
        <f t="shared" ref="H175:H181" si="26">TRUNC(G175*D175,1)</f>
        <v>0</v>
      </c>
      <c r="I175" s="26">
        <f>단가대비표!V73</f>
        <v>0</v>
      </c>
      <c r="J175" s="29">
        <f t="shared" ref="J175:J181" si="27">TRUNC(I175*D175,1)</f>
        <v>0</v>
      </c>
      <c r="K175" s="26">
        <f t="shared" ref="K175:L181" si="28">TRUNC(E175+G175+I175,1)</f>
        <v>88000</v>
      </c>
      <c r="L175" s="29">
        <f t="shared" si="28"/>
        <v>253440</v>
      </c>
      <c r="M175" s="23" t="s">
        <v>817</v>
      </c>
      <c r="N175" s="2" t="s">
        <v>422</v>
      </c>
      <c r="O175" s="2" t="s">
        <v>818</v>
      </c>
      <c r="P175" s="2" t="s">
        <v>64</v>
      </c>
      <c r="Q175" s="2" t="s">
        <v>64</v>
      </c>
      <c r="R175" s="2" t="s">
        <v>63</v>
      </c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2" t="s">
        <v>52</v>
      </c>
      <c r="AW175" s="2" t="s">
        <v>819</v>
      </c>
      <c r="AX175" s="2" t="s">
        <v>52</v>
      </c>
      <c r="AY175" s="2" t="s">
        <v>52</v>
      </c>
      <c r="AZ175" s="2" t="s">
        <v>52</v>
      </c>
    </row>
    <row r="176" spans="1:52" ht="30" customHeight="1" x14ac:dyDescent="0.15">
      <c r="A176" s="23" t="s">
        <v>820</v>
      </c>
      <c r="B176" s="23" t="s">
        <v>52</v>
      </c>
      <c r="C176" s="23" t="s">
        <v>76</v>
      </c>
      <c r="D176" s="24">
        <v>1.44</v>
      </c>
      <c r="E176" s="26">
        <f>단가대비표!O72</f>
        <v>19100</v>
      </c>
      <c r="F176" s="29">
        <f t="shared" si="25"/>
        <v>27504</v>
      </c>
      <c r="G176" s="26">
        <f>단가대비표!P72</f>
        <v>0</v>
      </c>
      <c r="H176" s="29">
        <f t="shared" si="26"/>
        <v>0</v>
      </c>
      <c r="I176" s="26">
        <f>단가대비표!V72</f>
        <v>0</v>
      </c>
      <c r="J176" s="29">
        <f t="shared" si="27"/>
        <v>0</v>
      </c>
      <c r="K176" s="26">
        <f t="shared" si="28"/>
        <v>19100</v>
      </c>
      <c r="L176" s="29">
        <f t="shared" si="28"/>
        <v>27504</v>
      </c>
      <c r="M176" s="23" t="s">
        <v>52</v>
      </c>
      <c r="N176" s="2" t="s">
        <v>422</v>
      </c>
      <c r="O176" s="2" t="s">
        <v>821</v>
      </c>
      <c r="P176" s="2" t="s">
        <v>64</v>
      </c>
      <c r="Q176" s="2" t="s">
        <v>64</v>
      </c>
      <c r="R176" s="2" t="s">
        <v>63</v>
      </c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2" t="s">
        <v>52</v>
      </c>
      <c r="AW176" s="2" t="s">
        <v>822</v>
      </c>
      <c r="AX176" s="2" t="s">
        <v>52</v>
      </c>
      <c r="AY176" s="2" t="s">
        <v>52</v>
      </c>
      <c r="AZ176" s="2" t="s">
        <v>52</v>
      </c>
    </row>
    <row r="177" spans="1:52" ht="30" customHeight="1" x14ac:dyDescent="0.15">
      <c r="A177" s="23" t="s">
        <v>823</v>
      </c>
      <c r="B177" s="23" t="s">
        <v>824</v>
      </c>
      <c r="C177" s="23" t="s">
        <v>60</v>
      </c>
      <c r="D177" s="24">
        <v>1</v>
      </c>
      <c r="E177" s="26">
        <f>일위대가목록!E57</f>
        <v>0</v>
      </c>
      <c r="F177" s="29">
        <f t="shared" si="25"/>
        <v>0</v>
      </c>
      <c r="G177" s="26">
        <f>일위대가목록!F57</f>
        <v>59824</v>
      </c>
      <c r="H177" s="29">
        <f t="shared" si="26"/>
        <v>59824</v>
      </c>
      <c r="I177" s="26">
        <f>일위대가목록!G57</f>
        <v>1196</v>
      </c>
      <c r="J177" s="29">
        <f t="shared" si="27"/>
        <v>1196</v>
      </c>
      <c r="K177" s="26">
        <f t="shared" si="28"/>
        <v>61020</v>
      </c>
      <c r="L177" s="29">
        <f t="shared" si="28"/>
        <v>61020</v>
      </c>
      <c r="M177" s="23" t="s">
        <v>825</v>
      </c>
      <c r="N177" s="2" t="s">
        <v>422</v>
      </c>
      <c r="O177" s="2" t="s">
        <v>826</v>
      </c>
      <c r="P177" s="2" t="s">
        <v>63</v>
      </c>
      <c r="Q177" s="2" t="s">
        <v>64</v>
      </c>
      <c r="R177" s="2" t="s">
        <v>64</v>
      </c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2" t="s">
        <v>52</v>
      </c>
      <c r="AW177" s="2" t="s">
        <v>827</v>
      </c>
      <c r="AX177" s="2" t="s">
        <v>52</v>
      </c>
      <c r="AY177" s="2" t="s">
        <v>52</v>
      </c>
      <c r="AZ177" s="2" t="s">
        <v>52</v>
      </c>
    </row>
    <row r="178" spans="1:52" ht="30" customHeight="1" x14ac:dyDescent="0.15">
      <c r="A178" s="23" t="s">
        <v>828</v>
      </c>
      <c r="B178" s="23" t="s">
        <v>829</v>
      </c>
      <c r="C178" s="23" t="s">
        <v>76</v>
      </c>
      <c r="D178" s="24">
        <v>2.88</v>
      </c>
      <c r="E178" s="26">
        <f>단가대비표!O74</f>
        <v>38100</v>
      </c>
      <c r="F178" s="29">
        <f t="shared" si="25"/>
        <v>109728</v>
      </c>
      <c r="G178" s="26">
        <f>단가대비표!P74</f>
        <v>0</v>
      </c>
      <c r="H178" s="29">
        <f t="shared" si="26"/>
        <v>0</v>
      </c>
      <c r="I178" s="26">
        <f>단가대비표!V74</f>
        <v>0</v>
      </c>
      <c r="J178" s="29">
        <f t="shared" si="27"/>
        <v>0</v>
      </c>
      <c r="K178" s="26">
        <f t="shared" si="28"/>
        <v>38100</v>
      </c>
      <c r="L178" s="29">
        <f t="shared" si="28"/>
        <v>109728</v>
      </c>
      <c r="M178" s="23" t="s">
        <v>52</v>
      </c>
      <c r="N178" s="2" t="s">
        <v>422</v>
      </c>
      <c r="O178" s="2" t="s">
        <v>830</v>
      </c>
      <c r="P178" s="2" t="s">
        <v>64</v>
      </c>
      <c r="Q178" s="2" t="s">
        <v>64</v>
      </c>
      <c r="R178" s="2" t="s">
        <v>63</v>
      </c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2" t="s">
        <v>52</v>
      </c>
      <c r="AW178" s="2" t="s">
        <v>831</v>
      </c>
      <c r="AX178" s="2" t="s">
        <v>52</v>
      </c>
      <c r="AY178" s="2" t="s">
        <v>52</v>
      </c>
      <c r="AZ178" s="2" t="s">
        <v>52</v>
      </c>
    </row>
    <row r="179" spans="1:52" ht="30" customHeight="1" x14ac:dyDescent="0.15">
      <c r="A179" s="23" t="s">
        <v>832</v>
      </c>
      <c r="B179" s="23" t="s">
        <v>833</v>
      </c>
      <c r="C179" s="23" t="s">
        <v>76</v>
      </c>
      <c r="D179" s="24">
        <v>2.88</v>
      </c>
      <c r="E179" s="26">
        <f>일위대가목록!E58</f>
        <v>0</v>
      </c>
      <c r="F179" s="29">
        <f t="shared" si="25"/>
        <v>0</v>
      </c>
      <c r="G179" s="26">
        <f>일위대가목록!F58</f>
        <v>34880</v>
      </c>
      <c r="H179" s="29">
        <f t="shared" si="26"/>
        <v>100454.39999999999</v>
      </c>
      <c r="I179" s="26">
        <f>일위대가목록!G58</f>
        <v>0</v>
      </c>
      <c r="J179" s="29">
        <f t="shared" si="27"/>
        <v>0</v>
      </c>
      <c r="K179" s="26">
        <f t="shared" si="28"/>
        <v>34880</v>
      </c>
      <c r="L179" s="29">
        <f t="shared" si="28"/>
        <v>100454.39999999999</v>
      </c>
      <c r="M179" s="23" t="s">
        <v>834</v>
      </c>
      <c r="N179" s="2" t="s">
        <v>422</v>
      </c>
      <c r="O179" s="2" t="s">
        <v>835</v>
      </c>
      <c r="P179" s="2" t="s">
        <v>63</v>
      </c>
      <c r="Q179" s="2" t="s">
        <v>64</v>
      </c>
      <c r="R179" s="2" t="s">
        <v>64</v>
      </c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2" t="s">
        <v>52</v>
      </c>
      <c r="AW179" s="2" t="s">
        <v>836</v>
      </c>
      <c r="AX179" s="2" t="s">
        <v>52</v>
      </c>
      <c r="AY179" s="2" t="s">
        <v>52</v>
      </c>
      <c r="AZ179" s="2" t="s">
        <v>52</v>
      </c>
    </row>
    <row r="180" spans="1:52" ht="30" customHeight="1" x14ac:dyDescent="0.15">
      <c r="A180" s="23" t="s">
        <v>837</v>
      </c>
      <c r="B180" s="23" t="s">
        <v>838</v>
      </c>
      <c r="C180" s="23" t="s">
        <v>336</v>
      </c>
      <c r="D180" s="24">
        <v>14.4</v>
      </c>
      <c r="E180" s="26">
        <f>일위대가목록!E59</f>
        <v>311</v>
      </c>
      <c r="F180" s="29">
        <f t="shared" si="25"/>
        <v>4478.3999999999996</v>
      </c>
      <c r="G180" s="26">
        <f>일위대가목록!F59</f>
        <v>0</v>
      </c>
      <c r="H180" s="29">
        <f t="shared" si="26"/>
        <v>0</v>
      </c>
      <c r="I180" s="26">
        <f>일위대가목록!G59</f>
        <v>0</v>
      </c>
      <c r="J180" s="29">
        <f t="shared" si="27"/>
        <v>0</v>
      </c>
      <c r="K180" s="26">
        <f t="shared" si="28"/>
        <v>311</v>
      </c>
      <c r="L180" s="29">
        <f t="shared" si="28"/>
        <v>4478.3999999999996</v>
      </c>
      <c r="M180" s="23" t="s">
        <v>839</v>
      </c>
      <c r="N180" s="2" t="s">
        <v>422</v>
      </c>
      <c r="O180" s="2" t="s">
        <v>840</v>
      </c>
      <c r="P180" s="2" t="s">
        <v>63</v>
      </c>
      <c r="Q180" s="2" t="s">
        <v>64</v>
      </c>
      <c r="R180" s="2" t="s">
        <v>64</v>
      </c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2" t="s">
        <v>52</v>
      </c>
      <c r="AW180" s="2" t="s">
        <v>841</v>
      </c>
      <c r="AX180" s="2" t="s">
        <v>52</v>
      </c>
      <c r="AY180" s="2" t="s">
        <v>52</v>
      </c>
      <c r="AZ180" s="2" t="s">
        <v>52</v>
      </c>
    </row>
    <row r="181" spans="1:52" ht="30" customHeight="1" x14ac:dyDescent="0.15">
      <c r="A181" s="23" t="s">
        <v>842</v>
      </c>
      <c r="B181" s="23" t="s">
        <v>843</v>
      </c>
      <c r="C181" s="23" t="s">
        <v>336</v>
      </c>
      <c r="D181" s="24">
        <v>7.2</v>
      </c>
      <c r="E181" s="26">
        <f>일위대가목록!E60</f>
        <v>622</v>
      </c>
      <c r="F181" s="29">
        <f t="shared" si="25"/>
        <v>4478.3999999999996</v>
      </c>
      <c r="G181" s="26">
        <f>일위대가목록!F60</f>
        <v>5228</v>
      </c>
      <c r="H181" s="29">
        <f t="shared" si="26"/>
        <v>37641.599999999999</v>
      </c>
      <c r="I181" s="26">
        <f>일위대가목록!G60</f>
        <v>0</v>
      </c>
      <c r="J181" s="29">
        <f t="shared" si="27"/>
        <v>0</v>
      </c>
      <c r="K181" s="26">
        <f t="shared" si="28"/>
        <v>5850</v>
      </c>
      <c r="L181" s="29">
        <f t="shared" si="28"/>
        <v>42120</v>
      </c>
      <c r="M181" s="23" t="s">
        <v>844</v>
      </c>
      <c r="N181" s="2" t="s">
        <v>422</v>
      </c>
      <c r="O181" s="2" t="s">
        <v>845</v>
      </c>
      <c r="P181" s="2" t="s">
        <v>63</v>
      </c>
      <c r="Q181" s="2" t="s">
        <v>64</v>
      </c>
      <c r="R181" s="2" t="s">
        <v>64</v>
      </c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2" t="s">
        <v>52</v>
      </c>
      <c r="AW181" s="2" t="s">
        <v>846</v>
      </c>
      <c r="AX181" s="2" t="s">
        <v>52</v>
      </c>
      <c r="AY181" s="2" t="s">
        <v>52</v>
      </c>
      <c r="AZ181" s="2" t="s">
        <v>52</v>
      </c>
    </row>
    <row r="182" spans="1:52" ht="30" customHeight="1" x14ac:dyDescent="0.15">
      <c r="A182" s="23" t="s">
        <v>545</v>
      </c>
      <c r="B182" s="23" t="s">
        <v>52</v>
      </c>
      <c r="C182" s="23" t="s">
        <v>52</v>
      </c>
      <c r="D182" s="24"/>
      <c r="E182" s="26"/>
      <c r="F182" s="29">
        <f>TRUNC(SUMIF(N175:N181, N174, F175:F181),0)</f>
        <v>399628</v>
      </c>
      <c r="G182" s="26"/>
      <c r="H182" s="29">
        <f>TRUNC(SUMIF(N175:N181, N174, H175:H181),0)</f>
        <v>197920</v>
      </c>
      <c r="I182" s="26"/>
      <c r="J182" s="29">
        <f>TRUNC(SUMIF(N175:N181, N174, J175:J181),0)</f>
        <v>1196</v>
      </c>
      <c r="K182" s="26"/>
      <c r="L182" s="29">
        <f>F182+H182+J182</f>
        <v>598744</v>
      </c>
      <c r="M182" s="23" t="s">
        <v>52</v>
      </c>
      <c r="N182" s="2" t="s">
        <v>90</v>
      </c>
      <c r="O182" s="2" t="s">
        <v>90</v>
      </c>
      <c r="P182" s="2" t="s">
        <v>52</v>
      </c>
      <c r="Q182" s="2" t="s">
        <v>52</v>
      </c>
      <c r="R182" s="2" t="s">
        <v>52</v>
      </c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2" t="s">
        <v>52</v>
      </c>
      <c r="AW182" s="2" t="s">
        <v>52</v>
      </c>
      <c r="AX182" s="2" t="s">
        <v>52</v>
      </c>
      <c r="AY182" s="2" t="s">
        <v>52</v>
      </c>
      <c r="AZ182" s="2" t="s">
        <v>52</v>
      </c>
    </row>
    <row r="183" spans="1:52" ht="30" customHeight="1" x14ac:dyDescent="0.15">
      <c r="A183" s="24"/>
      <c r="B183" s="24"/>
      <c r="C183" s="24"/>
      <c r="D183" s="24"/>
      <c r="E183" s="26"/>
      <c r="F183" s="29"/>
      <c r="G183" s="26"/>
      <c r="H183" s="29"/>
      <c r="I183" s="26"/>
      <c r="J183" s="29"/>
      <c r="K183" s="26"/>
      <c r="L183" s="29"/>
      <c r="M183" s="24"/>
    </row>
    <row r="184" spans="1:52" ht="30" customHeight="1" x14ac:dyDescent="0.15">
      <c r="A184" s="20" t="s">
        <v>847</v>
      </c>
      <c r="B184" s="21"/>
      <c r="C184" s="21"/>
      <c r="D184" s="21"/>
      <c r="E184" s="25"/>
      <c r="F184" s="28"/>
      <c r="G184" s="25"/>
      <c r="H184" s="28"/>
      <c r="I184" s="25"/>
      <c r="J184" s="28"/>
      <c r="K184" s="25"/>
      <c r="L184" s="28"/>
      <c r="M184" s="22"/>
      <c r="N184" s="1" t="s">
        <v>453</v>
      </c>
    </row>
    <row r="185" spans="1:52" ht="30" customHeight="1" x14ac:dyDescent="0.15">
      <c r="A185" s="23" t="s">
        <v>849</v>
      </c>
      <c r="B185" s="23" t="s">
        <v>553</v>
      </c>
      <c r="C185" s="23" t="s">
        <v>554</v>
      </c>
      <c r="D185" s="24">
        <v>0.5</v>
      </c>
      <c r="E185" s="26">
        <f>단가대비표!O114</f>
        <v>0</v>
      </c>
      <c r="F185" s="29">
        <f>TRUNC(E185*D185,1)</f>
        <v>0</v>
      </c>
      <c r="G185" s="26">
        <f>단가대비표!P114</f>
        <v>197788</v>
      </c>
      <c r="H185" s="29">
        <f>TRUNC(G185*D185,1)</f>
        <v>98894</v>
      </c>
      <c r="I185" s="26">
        <f>단가대비표!V114</f>
        <v>0</v>
      </c>
      <c r="J185" s="29">
        <f>TRUNC(I185*D185,1)</f>
        <v>0</v>
      </c>
      <c r="K185" s="26">
        <f t="shared" ref="K185:L187" si="29">TRUNC(E185+G185+I185,1)</f>
        <v>197788</v>
      </c>
      <c r="L185" s="29">
        <f t="shared" si="29"/>
        <v>98894</v>
      </c>
      <c r="M185" s="23" t="s">
        <v>534</v>
      </c>
      <c r="N185" s="2" t="s">
        <v>52</v>
      </c>
      <c r="O185" s="2" t="s">
        <v>850</v>
      </c>
      <c r="P185" s="2" t="s">
        <v>64</v>
      </c>
      <c r="Q185" s="2" t="s">
        <v>64</v>
      </c>
      <c r="R185" s="2" t="s">
        <v>63</v>
      </c>
      <c r="S185" s="3"/>
      <c r="T185" s="3"/>
      <c r="U185" s="3"/>
      <c r="V185" s="3">
        <v>1</v>
      </c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2" t="s">
        <v>52</v>
      </c>
      <c r="AW185" s="2" t="s">
        <v>851</v>
      </c>
      <c r="AX185" s="2" t="s">
        <v>52</v>
      </c>
      <c r="AY185" s="2" t="s">
        <v>537</v>
      </c>
      <c r="AZ185" s="2" t="s">
        <v>52</v>
      </c>
    </row>
    <row r="186" spans="1:52" ht="30" customHeight="1" x14ac:dyDescent="0.15">
      <c r="A186" s="23" t="s">
        <v>852</v>
      </c>
      <c r="B186" s="23" t="s">
        <v>553</v>
      </c>
      <c r="C186" s="23" t="s">
        <v>554</v>
      </c>
      <c r="D186" s="24">
        <v>0.5</v>
      </c>
      <c r="E186" s="26">
        <f>단가대비표!O115</f>
        <v>0</v>
      </c>
      <c r="F186" s="29">
        <f>TRUNC(E186*D186,1)</f>
        <v>0</v>
      </c>
      <c r="G186" s="26">
        <f>단가대비표!P115</f>
        <v>177841</v>
      </c>
      <c r="H186" s="29">
        <f>TRUNC(G186*D186,1)</f>
        <v>88920.5</v>
      </c>
      <c r="I186" s="26">
        <f>단가대비표!V115</f>
        <v>0</v>
      </c>
      <c r="J186" s="29">
        <f>TRUNC(I186*D186,1)</f>
        <v>0</v>
      </c>
      <c r="K186" s="26">
        <f t="shared" si="29"/>
        <v>177841</v>
      </c>
      <c r="L186" s="29">
        <f t="shared" si="29"/>
        <v>88920.5</v>
      </c>
      <c r="M186" s="23" t="s">
        <v>534</v>
      </c>
      <c r="N186" s="2" t="s">
        <v>52</v>
      </c>
      <c r="O186" s="2" t="s">
        <v>853</v>
      </c>
      <c r="P186" s="2" t="s">
        <v>64</v>
      </c>
      <c r="Q186" s="2" t="s">
        <v>64</v>
      </c>
      <c r="R186" s="2" t="s">
        <v>63</v>
      </c>
      <c r="S186" s="3"/>
      <c r="T186" s="3"/>
      <c r="U186" s="3"/>
      <c r="V186" s="3">
        <v>1</v>
      </c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2" t="s">
        <v>52</v>
      </c>
      <c r="AW186" s="2" t="s">
        <v>854</v>
      </c>
      <c r="AX186" s="2" t="s">
        <v>52</v>
      </c>
      <c r="AY186" s="2" t="s">
        <v>537</v>
      </c>
      <c r="AZ186" s="2" t="s">
        <v>52</v>
      </c>
    </row>
    <row r="187" spans="1:52" ht="30" customHeight="1" x14ac:dyDescent="0.15">
      <c r="A187" s="23" t="s">
        <v>542</v>
      </c>
      <c r="B187" s="23" t="s">
        <v>543</v>
      </c>
      <c r="C187" s="23" t="s">
        <v>437</v>
      </c>
      <c r="D187" s="24">
        <v>1</v>
      </c>
      <c r="E187" s="26">
        <v>0</v>
      </c>
      <c r="F187" s="29">
        <f>TRUNC(E187*D187,1)</f>
        <v>0</v>
      </c>
      <c r="G187" s="26">
        <v>0</v>
      </c>
      <c r="H187" s="29">
        <f>TRUNC(G187*D187,1)</f>
        <v>0</v>
      </c>
      <c r="I187" s="26">
        <f>TRUNC(SUMIF(V185:V187, RIGHTB(O187, 1), L185:L187)*U187, 2)</f>
        <v>187814.5</v>
      </c>
      <c r="J187" s="29">
        <f>TRUNC(I187*D187,1)</f>
        <v>187814.5</v>
      </c>
      <c r="K187" s="26">
        <f t="shared" si="29"/>
        <v>187814.5</v>
      </c>
      <c r="L187" s="29">
        <f t="shared" si="29"/>
        <v>187814.5</v>
      </c>
      <c r="M187" s="23" t="s">
        <v>52</v>
      </c>
      <c r="N187" s="2" t="s">
        <v>453</v>
      </c>
      <c r="O187" s="2" t="s">
        <v>500</v>
      </c>
      <c r="P187" s="2" t="s">
        <v>64</v>
      </c>
      <c r="Q187" s="2" t="s">
        <v>64</v>
      </c>
      <c r="R187" s="2" t="s">
        <v>64</v>
      </c>
      <c r="S187" s="3">
        <v>3</v>
      </c>
      <c r="T187" s="3">
        <v>2</v>
      </c>
      <c r="U187" s="3">
        <v>1</v>
      </c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2" t="s">
        <v>52</v>
      </c>
      <c r="AW187" s="2" t="s">
        <v>855</v>
      </c>
      <c r="AX187" s="2" t="s">
        <v>52</v>
      </c>
      <c r="AY187" s="2" t="s">
        <v>52</v>
      </c>
      <c r="AZ187" s="2" t="s">
        <v>52</v>
      </c>
    </row>
    <row r="188" spans="1:52" ht="30" customHeight="1" x14ac:dyDescent="0.15">
      <c r="A188" s="23" t="s">
        <v>545</v>
      </c>
      <c r="B188" s="23" t="s">
        <v>52</v>
      </c>
      <c r="C188" s="23" t="s">
        <v>52</v>
      </c>
      <c r="D188" s="24"/>
      <c r="E188" s="26"/>
      <c r="F188" s="29">
        <f>TRUNC(SUMIF(N185:N187, N184, F185:F187),0)</f>
        <v>0</v>
      </c>
      <c r="G188" s="26"/>
      <c r="H188" s="29">
        <f>TRUNC(SUMIF(N185:N187, N184, H185:H187),0)</f>
        <v>0</v>
      </c>
      <c r="I188" s="26"/>
      <c r="J188" s="29">
        <f>TRUNC(SUMIF(N185:N187, N184, J185:J187),0)</f>
        <v>187814</v>
      </c>
      <c r="K188" s="26"/>
      <c r="L188" s="29">
        <f>F188+H188+J188</f>
        <v>187814</v>
      </c>
      <c r="M188" s="23" t="s">
        <v>52</v>
      </c>
      <c r="N188" s="2" t="s">
        <v>90</v>
      </c>
      <c r="O188" s="2" t="s">
        <v>90</v>
      </c>
      <c r="P188" s="2" t="s">
        <v>52</v>
      </c>
      <c r="Q188" s="2" t="s">
        <v>52</v>
      </c>
      <c r="R188" s="2" t="s">
        <v>52</v>
      </c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2" t="s">
        <v>52</v>
      </c>
      <c r="AW188" s="2" t="s">
        <v>52</v>
      </c>
      <c r="AX188" s="2" t="s">
        <v>52</v>
      </c>
      <c r="AY188" s="2" t="s">
        <v>52</v>
      </c>
      <c r="AZ188" s="2" t="s">
        <v>52</v>
      </c>
    </row>
    <row r="189" spans="1:52" ht="30" customHeight="1" x14ac:dyDescent="0.15">
      <c r="A189" s="24"/>
      <c r="B189" s="24"/>
      <c r="C189" s="24"/>
      <c r="D189" s="24"/>
      <c r="E189" s="26"/>
      <c r="F189" s="29"/>
      <c r="G189" s="26"/>
      <c r="H189" s="29"/>
      <c r="I189" s="26"/>
      <c r="J189" s="29"/>
      <c r="K189" s="26"/>
      <c r="L189" s="29"/>
      <c r="M189" s="24"/>
    </row>
    <row r="190" spans="1:52" ht="30" customHeight="1" x14ac:dyDescent="0.15">
      <c r="A190" s="20" t="s">
        <v>856</v>
      </c>
      <c r="B190" s="21"/>
      <c r="C190" s="21"/>
      <c r="D190" s="21"/>
      <c r="E190" s="25"/>
      <c r="F190" s="28"/>
      <c r="G190" s="25"/>
      <c r="H190" s="28"/>
      <c r="I190" s="25"/>
      <c r="J190" s="28"/>
      <c r="K190" s="25"/>
      <c r="L190" s="28"/>
      <c r="M190" s="22"/>
      <c r="N190" s="1" t="s">
        <v>458</v>
      </c>
    </row>
    <row r="191" spans="1:52" ht="30" customHeight="1" x14ac:dyDescent="0.15">
      <c r="A191" s="23" t="s">
        <v>857</v>
      </c>
      <c r="B191" s="23" t="s">
        <v>553</v>
      </c>
      <c r="C191" s="23" t="s">
        <v>554</v>
      </c>
      <c r="D191" s="24">
        <v>6.25E-2</v>
      </c>
      <c r="E191" s="26">
        <f>단가대비표!O116</f>
        <v>0</v>
      </c>
      <c r="F191" s="29">
        <f>TRUNC(E191*D191,1)</f>
        <v>0</v>
      </c>
      <c r="G191" s="26">
        <f>단가대비표!P116</f>
        <v>149081</v>
      </c>
      <c r="H191" s="29">
        <f>TRUNC(G191*D191,1)</f>
        <v>9317.5</v>
      </c>
      <c r="I191" s="26">
        <f>단가대비표!V116</f>
        <v>0</v>
      </c>
      <c r="J191" s="29">
        <f>TRUNC(I191*D191,1)</f>
        <v>0</v>
      </c>
      <c r="K191" s="26">
        <f>TRUNC(E191+G191+I191,1)</f>
        <v>149081</v>
      </c>
      <c r="L191" s="29">
        <f>TRUNC(F191+H191+J191,1)</f>
        <v>9317.5</v>
      </c>
      <c r="M191" s="23" t="s">
        <v>534</v>
      </c>
      <c r="N191" s="2" t="s">
        <v>52</v>
      </c>
      <c r="O191" s="2" t="s">
        <v>858</v>
      </c>
      <c r="P191" s="2" t="s">
        <v>64</v>
      </c>
      <c r="Q191" s="2" t="s">
        <v>64</v>
      </c>
      <c r="R191" s="2" t="s">
        <v>63</v>
      </c>
      <c r="S191" s="3"/>
      <c r="T191" s="3"/>
      <c r="U191" s="3"/>
      <c r="V191" s="3">
        <v>1</v>
      </c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2" t="s">
        <v>52</v>
      </c>
      <c r="AW191" s="2" t="s">
        <v>859</v>
      </c>
      <c r="AX191" s="2" t="s">
        <v>52</v>
      </c>
      <c r="AY191" s="2" t="s">
        <v>537</v>
      </c>
      <c r="AZ191" s="2" t="s">
        <v>52</v>
      </c>
    </row>
    <row r="192" spans="1:52" ht="30" customHeight="1" x14ac:dyDescent="0.15">
      <c r="A192" s="23" t="s">
        <v>542</v>
      </c>
      <c r="B192" s="23" t="s">
        <v>543</v>
      </c>
      <c r="C192" s="23" t="s">
        <v>437</v>
      </c>
      <c r="D192" s="24">
        <v>1</v>
      </c>
      <c r="E192" s="26">
        <v>0</v>
      </c>
      <c r="F192" s="29">
        <f>TRUNC(E192*D192,1)</f>
        <v>0</v>
      </c>
      <c r="G192" s="26">
        <v>0</v>
      </c>
      <c r="H192" s="29">
        <f>TRUNC(G192*D192,1)</f>
        <v>0</v>
      </c>
      <c r="I192" s="26">
        <f>TRUNC(SUMIF(V191:V192, RIGHTB(O192, 1), L191:L192)*U192, 2)</f>
        <v>9317.5</v>
      </c>
      <c r="J192" s="29">
        <f>TRUNC(I192*D192,1)</f>
        <v>9317.5</v>
      </c>
      <c r="K192" s="26">
        <f>TRUNC(E192+G192+I192,1)</f>
        <v>9317.5</v>
      </c>
      <c r="L192" s="29">
        <f>TRUNC(F192+H192+J192,1)</f>
        <v>9317.5</v>
      </c>
      <c r="M192" s="23" t="s">
        <v>52</v>
      </c>
      <c r="N192" s="2" t="s">
        <v>458</v>
      </c>
      <c r="O192" s="2" t="s">
        <v>500</v>
      </c>
      <c r="P192" s="2" t="s">
        <v>64</v>
      </c>
      <c r="Q192" s="2" t="s">
        <v>64</v>
      </c>
      <c r="R192" s="2" t="s">
        <v>64</v>
      </c>
      <c r="S192" s="3">
        <v>3</v>
      </c>
      <c r="T192" s="3">
        <v>2</v>
      </c>
      <c r="U192" s="3">
        <v>1</v>
      </c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2" t="s">
        <v>52</v>
      </c>
      <c r="AW192" s="2" t="s">
        <v>860</v>
      </c>
      <c r="AX192" s="2" t="s">
        <v>52</v>
      </c>
      <c r="AY192" s="2" t="s">
        <v>52</v>
      </c>
      <c r="AZ192" s="2" t="s">
        <v>52</v>
      </c>
    </row>
    <row r="193" spans="1:52" ht="30" customHeight="1" x14ac:dyDescent="0.15">
      <c r="A193" s="23" t="s">
        <v>545</v>
      </c>
      <c r="B193" s="23" t="s">
        <v>52</v>
      </c>
      <c r="C193" s="23" t="s">
        <v>52</v>
      </c>
      <c r="D193" s="24"/>
      <c r="E193" s="26"/>
      <c r="F193" s="29">
        <f>TRUNC(SUMIF(N191:N192, N190, F191:F192),0)</f>
        <v>0</v>
      </c>
      <c r="G193" s="26"/>
      <c r="H193" s="29">
        <f>TRUNC(SUMIF(N191:N192, N190, H191:H192),0)</f>
        <v>0</v>
      </c>
      <c r="I193" s="26"/>
      <c r="J193" s="29">
        <f>TRUNC(SUMIF(N191:N192, N190, J191:J192),0)</f>
        <v>9317</v>
      </c>
      <c r="K193" s="26"/>
      <c r="L193" s="29">
        <f>F193+H193+J193</f>
        <v>9317</v>
      </c>
      <c r="M193" s="23" t="s">
        <v>52</v>
      </c>
      <c r="N193" s="2" t="s">
        <v>90</v>
      </c>
      <c r="O193" s="2" t="s">
        <v>90</v>
      </c>
      <c r="P193" s="2" t="s">
        <v>52</v>
      </c>
      <c r="Q193" s="2" t="s">
        <v>52</v>
      </c>
      <c r="R193" s="2" t="s">
        <v>52</v>
      </c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2" t="s">
        <v>52</v>
      </c>
      <c r="AW193" s="2" t="s">
        <v>52</v>
      </c>
      <c r="AX193" s="2" t="s">
        <v>52</v>
      </c>
      <c r="AY193" s="2" t="s">
        <v>52</v>
      </c>
      <c r="AZ193" s="2" t="s">
        <v>52</v>
      </c>
    </row>
    <row r="194" spans="1:52" ht="30" customHeight="1" x14ac:dyDescent="0.15">
      <c r="A194" s="24"/>
      <c r="B194" s="24"/>
      <c r="C194" s="24"/>
      <c r="D194" s="24"/>
      <c r="E194" s="26"/>
      <c r="F194" s="29"/>
      <c r="G194" s="26"/>
      <c r="H194" s="29"/>
      <c r="I194" s="26"/>
      <c r="J194" s="29"/>
      <c r="K194" s="26"/>
      <c r="L194" s="29"/>
      <c r="M194" s="24"/>
    </row>
    <row r="195" spans="1:52" ht="30" customHeight="1" x14ac:dyDescent="0.15">
      <c r="A195" s="20" t="s">
        <v>861</v>
      </c>
      <c r="B195" s="21"/>
      <c r="C195" s="21"/>
      <c r="D195" s="21"/>
      <c r="E195" s="25"/>
      <c r="F195" s="28"/>
      <c r="G195" s="25"/>
      <c r="H195" s="28"/>
      <c r="I195" s="25"/>
      <c r="J195" s="28"/>
      <c r="K195" s="25"/>
      <c r="L195" s="28"/>
      <c r="M195" s="22"/>
      <c r="N195" s="1" t="s">
        <v>462</v>
      </c>
    </row>
    <row r="196" spans="1:52" ht="30" customHeight="1" x14ac:dyDescent="0.15">
      <c r="A196" s="23" t="s">
        <v>857</v>
      </c>
      <c r="B196" s="23" t="s">
        <v>553</v>
      </c>
      <c r="C196" s="23" t="s">
        <v>554</v>
      </c>
      <c r="D196" s="24">
        <v>1.2500000000000001E-2</v>
      </c>
      <c r="E196" s="26">
        <f>단가대비표!O116</f>
        <v>0</v>
      </c>
      <c r="F196" s="29">
        <f>TRUNC(E196*D196,1)</f>
        <v>0</v>
      </c>
      <c r="G196" s="26">
        <f>단가대비표!P116</f>
        <v>149081</v>
      </c>
      <c r="H196" s="29">
        <f>TRUNC(G196*D196,1)</f>
        <v>1863.5</v>
      </c>
      <c r="I196" s="26">
        <f>단가대비표!V116</f>
        <v>0</v>
      </c>
      <c r="J196" s="29">
        <f>TRUNC(I196*D196,1)</f>
        <v>0</v>
      </c>
      <c r="K196" s="26">
        <f t="shared" ref="K196:L198" si="30">TRUNC(E196+G196+I196,1)</f>
        <v>149081</v>
      </c>
      <c r="L196" s="29">
        <f t="shared" si="30"/>
        <v>1863.5</v>
      </c>
      <c r="M196" s="23" t="s">
        <v>534</v>
      </c>
      <c r="N196" s="2" t="s">
        <v>52</v>
      </c>
      <c r="O196" s="2" t="s">
        <v>858</v>
      </c>
      <c r="P196" s="2" t="s">
        <v>64</v>
      </c>
      <c r="Q196" s="2" t="s">
        <v>64</v>
      </c>
      <c r="R196" s="2" t="s">
        <v>63</v>
      </c>
      <c r="S196" s="3"/>
      <c r="T196" s="3"/>
      <c r="U196" s="3"/>
      <c r="V196" s="3">
        <v>1</v>
      </c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2" t="s">
        <v>52</v>
      </c>
      <c r="AW196" s="2" t="s">
        <v>862</v>
      </c>
      <c r="AX196" s="2" t="s">
        <v>52</v>
      </c>
      <c r="AY196" s="2" t="s">
        <v>537</v>
      </c>
      <c r="AZ196" s="2" t="s">
        <v>52</v>
      </c>
    </row>
    <row r="197" spans="1:52" ht="30" customHeight="1" x14ac:dyDescent="0.15">
      <c r="A197" s="23" t="s">
        <v>863</v>
      </c>
      <c r="B197" s="23" t="s">
        <v>52</v>
      </c>
      <c r="C197" s="23" t="s">
        <v>95</v>
      </c>
      <c r="D197" s="24">
        <v>0.1</v>
      </c>
      <c r="E197" s="26">
        <f>단가대비표!O94</f>
        <v>0</v>
      </c>
      <c r="F197" s="29">
        <f>TRUNC(E197*D197,1)</f>
        <v>0</v>
      </c>
      <c r="G197" s="26">
        <f>단가대비표!P94</f>
        <v>0</v>
      </c>
      <c r="H197" s="29">
        <f>TRUNC(G197*D197,1)</f>
        <v>0</v>
      </c>
      <c r="I197" s="26">
        <f>단가대비표!V94</f>
        <v>2083</v>
      </c>
      <c r="J197" s="29">
        <f>TRUNC(I197*D197,1)</f>
        <v>208.3</v>
      </c>
      <c r="K197" s="26">
        <f t="shared" si="30"/>
        <v>2083</v>
      </c>
      <c r="L197" s="29">
        <f t="shared" si="30"/>
        <v>208.3</v>
      </c>
      <c r="M197" s="23" t="s">
        <v>534</v>
      </c>
      <c r="N197" s="2" t="s">
        <v>52</v>
      </c>
      <c r="O197" s="2" t="s">
        <v>864</v>
      </c>
      <c r="P197" s="2" t="s">
        <v>64</v>
      </c>
      <c r="Q197" s="2" t="s">
        <v>64</v>
      </c>
      <c r="R197" s="2" t="s">
        <v>63</v>
      </c>
      <c r="S197" s="3"/>
      <c r="T197" s="3"/>
      <c r="U197" s="3"/>
      <c r="V197" s="3">
        <v>1</v>
      </c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2" t="s">
        <v>52</v>
      </c>
      <c r="AW197" s="2" t="s">
        <v>865</v>
      </c>
      <c r="AX197" s="2" t="s">
        <v>52</v>
      </c>
      <c r="AY197" s="2" t="s">
        <v>537</v>
      </c>
      <c r="AZ197" s="2" t="s">
        <v>52</v>
      </c>
    </row>
    <row r="198" spans="1:52" ht="30" customHeight="1" x14ac:dyDescent="0.15">
      <c r="A198" s="23" t="s">
        <v>542</v>
      </c>
      <c r="B198" s="23" t="s">
        <v>543</v>
      </c>
      <c r="C198" s="23" t="s">
        <v>437</v>
      </c>
      <c r="D198" s="24">
        <v>1</v>
      </c>
      <c r="E198" s="26">
        <v>0</v>
      </c>
      <c r="F198" s="29">
        <f>TRUNC(E198*D198,1)</f>
        <v>0</v>
      </c>
      <c r="G198" s="26">
        <v>0</v>
      </c>
      <c r="H198" s="29">
        <f>TRUNC(G198*D198,1)</f>
        <v>0</v>
      </c>
      <c r="I198" s="26">
        <f>TRUNC(SUMIF(V196:V198, RIGHTB(O198, 1), L196:L198)*U198, 2)</f>
        <v>2071.8000000000002</v>
      </c>
      <c r="J198" s="29">
        <f>TRUNC(I198*D198,1)</f>
        <v>2071.8000000000002</v>
      </c>
      <c r="K198" s="26">
        <f t="shared" si="30"/>
        <v>2071.8000000000002</v>
      </c>
      <c r="L198" s="29">
        <f t="shared" si="30"/>
        <v>2071.8000000000002</v>
      </c>
      <c r="M198" s="23" t="s">
        <v>52</v>
      </c>
      <c r="N198" s="2" t="s">
        <v>462</v>
      </c>
      <c r="O198" s="2" t="s">
        <v>500</v>
      </c>
      <c r="P198" s="2" t="s">
        <v>64</v>
      </c>
      <c r="Q198" s="2" t="s">
        <v>64</v>
      </c>
      <c r="R198" s="2" t="s">
        <v>64</v>
      </c>
      <c r="S198" s="3">
        <v>3</v>
      </c>
      <c r="T198" s="3">
        <v>2</v>
      </c>
      <c r="U198" s="3">
        <v>1</v>
      </c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2" t="s">
        <v>52</v>
      </c>
      <c r="AW198" s="2" t="s">
        <v>866</v>
      </c>
      <c r="AX198" s="2" t="s">
        <v>52</v>
      </c>
      <c r="AY198" s="2" t="s">
        <v>52</v>
      </c>
      <c r="AZ198" s="2" t="s">
        <v>52</v>
      </c>
    </row>
    <row r="199" spans="1:52" ht="30" customHeight="1" x14ac:dyDescent="0.15">
      <c r="A199" s="23" t="s">
        <v>545</v>
      </c>
      <c r="B199" s="23" t="s">
        <v>52</v>
      </c>
      <c r="C199" s="23" t="s">
        <v>52</v>
      </c>
      <c r="D199" s="24"/>
      <c r="E199" s="26"/>
      <c r="F199" s="29">
        <f>TRUNC(SUMIF(N196:N198, N195, F196:F198),0)</f>
        <v>0</v>
      </c>
      <c r="G199" s="26"/>
      <c r="H199" s="29">
        <f>TRUNC(SUMIF(N196:N198, N195, H196:H198),0)</f>
        <v>0</v>
      </c>
      <c r="I199" s="26"/>
      <c r="J199" s="29">
        <f>TRUNC(SUMIF(N196:N198, N195, J196:J198),0)</f>
        <v>2071</v>
      </c>
      <c r="K199" s="26"/>
      <c r="L199" s="29">
        <f>F199+H199+J199</f>
        <v>2071</v>
      </c>
      <c r="M199" s="23" t="s">
        <v>52</v>
      </c>
      <c r="N199" s="2" t="s">
        <v>90</v>
      </c>
      <c r="O199" s="2" t="s">
        <v>90</v>
      </c>
      <c r="P199" s="2" t="s">
        <v>52</v>
      </c>
      <c r="Q199" s="2" t="s">
        <v>52</v>
      </c>
      <c r="R199" s="2" t="s">
        <v>52</v>
      </c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2" t="s">
        <v>52</v>
      </c>
      <c r="AW199" s="2" t="s">
        <v>52</v>
      </c>
      <c r="AX199" s="2" t="s">
        <v>52</v>
      </c>
      <c r="AY199" s="2" t="s">
        <v>52</v>
      </c>
      <c r="AZ199" s="2" t="s">
        <v>52</v>
      </c>
    </row>
    <row r="200" spans="1:52" ht="30" customHeight="1" x14ac:dyDescent="0.15">
      <c r="A200" s="24"/>
      <c r="B200" s="24"/>
      <c r="C200" s="24"/>
      <c r="D200" s="24"/>
      <c r="E200" s="26"/>
      <c r="F200" s="29"/>
      <c r="G200" s="26"/>
      <c r="H200" s="29"/>
      <c r="I200" s="26"/>
      <c r="J200" s="29"/>
      <c r="K200" s="26"/>
      <c r="L200" s="29"/>
      <c r="M200" s="24"/>
    </row>
    <row r="201" spans="1:52" ht="30" customHeight="1" x14ac:dyDescent="0.15">
      <c r="A201" s="20" t="s">
        <v>867</v>
      </c>
      <c r="B201" s="21"/>
      <c r="C201" s="21"/>
      <c r="D201" s="21"/>
      <c r="E201" s="25"/>
      <c r="F201" s="28"/>
      <c r="G201" s="25"/>
      <c r="H201" s="28"/>
      <c r="I201" s="25"/>
      <c r="J201" s="28"/>
      <c r="K201" s="25"/>
      <c r="L201" s="28"/>
      <c r="M201" s="22"/>
      <c r="N201" s="1" t="s">
        <v>466</v>
      </c>
    </row>
    <row r="202" spans="1:52" ht="30" customHeight="1" x14ac:dyDescent="0.15">
      <c r="A202" s="23" t="s">
        <v>852</v>
      </c>
      <c r="B202" s="23" t="s">
        <v>553</v>
      </c>
      <c r="C202" s="23" t="s">
        <v>554</v>
      </c>
      <c r="D202" s="24">
        <v>3.7499999999999999E-2</v>
      </c>
      <c r="E202" s="26">
        <f>단가대비표!O115</f>
        <v>0</v>
      </c>
      <c r="F202" s="29">
        <f>TRUNC(E202*D202,1)</f>
        <v>0</v>
      </c>
      <c r="G202" s="26">
        <f>단가대비표!P115</f>
        <v>177841</v>
      </c>
      <c r="H202" s="29">
        <f>TRUNC(G202*D202,1)</f>
        <v>6669</v>
      </c>
      <c r="I202" s="26">
        <f>단가대비표!V115</f>
        <v>0</v>
      </c>
      <c r="J202" s="29">
        <f>TRUNC(I202*D202,1)</f>
        <v>0</v>
      </c>
      <c r="K202" s="26">
        <f t="shared" ref="K202:L205" si="31">TRUNC(E202+G202+I202,1)</f>
        <v>177841</v>
      </c>
      <c r="L202" s="29">
        <f t="shared" si="31"/>
        <v>6669</v>
      </c>
      <c r="M202" s="23" t="s">
        <v>534</v>
      </c>
      <c r="N202" s="2" t="s">
        <v>52</v>
      </c>
      <c r="O202" s="2" t="s">
        <v>853</v>
      </c>
      <c r="P202" s="2" t="s">
        <v>64</v>
      </c>
      <c r="Q202" s="2" t="s">
        <v>64</v>
      </c>
      <c r="R202" s="2" t="s">
        <v>63</v>
      </c>
      <c r="S202" s="3"/>
      <c r="T202" s="3"/>
      <c r="U202" s="3"/>
      <c r="V202" s="3">
        <v>1</v>
      </c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2" t="s">
        <v>52</v>
      </c>
      <c r="AW202" s="2" t="s">
        <v>868</v>
      </c>
      <c r="AX202" s="2" t="s">
        <v>52</v>
      </c>
      <c r="AY202" s="2" t="s">
        <v>537</v>
      </c>
      <c r="AZ202" s="2" t="s">
        <v>52</v>
      </c>
    </row>
    <row r="203" spans="1:52" ht="30" customHeight="1" x14ac:dyDescent="0.15">
      <c r="A203" s="23" t="s">
        <v>857</v>
      </c>
      <c r="B203" s="23" t="s">
        <v>553</v>
      </c>
      <c r="C203" s="23" t="s">
        <v>554</v>
      </c>
      <c r="D203" s="24">
        <v>2.5000000000000001E-2</v>
      </c>
      <c r="E203" s="26">
        <f>단가대비표!O116</f>
        <v>0</v>
      </c>
      <c r="F203" s="29">
        <f>TRUNC(E203*D203,1)</f>
        <v>0</v>
      </c>
      <c r="G203" s="26">
        <f>단가대비표!P116</f>
        <v>149081</v>
      </c>
      <c r="H203" s="29">
        <f>TRUNC(G203*D203,1)</f>
        <v>3727</v>
      </c>
      <c r="I203" s="26">
        <f>단가대비표!V116</f>
        <v>0</v>
      </c>
      <c r="J203" s="29">
        <f>TRUNC(I203*D203,1)</f>
        <v>0</v>
      </c>
      <c r="K203" s="26">
        <f t="shared" si="31"/>
        <v>149081</v>
      </c>
      <c r="L203" s="29">
        <f t="shared" si="31"/>
        <v>3727</v>
      </c>
      <c r="M203" s="23" t="s">
        <v>534</v>
      </c>
      <c r="N203" s="2" t="s">
        <v>52</v>
      </c>
      <c r="O203" s="2" t="s">
        <v>858</v>
      </c>
      <c r="P203" s="2" t="s">
        <v>64</v>
      </c>
      <c r="Q203" s="2" t="s">
        <v>64</v>
      </c>
      <c r="R203" s="2" t="s">
        <v>63</v>
      </c>
      <c r="S203" s="3"/>
      <c r="T203" s="3"/>
      <c r="U203" s="3"/>
      <c r="V203" s="3">
        <v>1</v>
      </c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2" t="s">
        <v>52</v>
      </c>
      <c r="AW203" s="2" t="s">
        <v>869</v>
      </c>
      <c r="AX203" s="2" t="s">
        <v>52</v>
      </c>
      <c r="AY203" s="2" t="s">
        <v>537</v>
      </c>
      <c r="AZ203" s="2" t="s">
        <v>52</v>
      </c>
    </row>
    <row r="204" spans="1:52" ht="30" customHeight="1" x14ac:dyDescent="0.15">
      <c r="A204" s="23" t="s">
        <v>863</v>
      </c>
      <c r="B204" s="23" t="s">
        <v>52</v>
      </c>
      <c r="C204" s="23" t="s">
        <v>95</v>
      </c>
      <c r="D204" s="24">
        <v>0.2</v>
      </c>
      <c r="E204" s="26">
        <f>단가대비표!O94</f>
        <v>0</v>
      </c>
      <c r="F204" s="29">
        <f>TRUNC(E204*D204,1)</f>
        <v>0</v>
      </c>
      <c r="G204" s="26">
        <f>단가대비표!P94</f>
        <v>0</v>
      </c>
      <c r="H204" s="29">
        <f>TRUNC(G204*D204,1)</f>
        <v>0</v>
      </c>
      <c r="I204" s="26">
        <f>단가대비표!V94</f>
        <v>2083</v>
      </c>
      <c r="J204" s="29">
        <f>TRUNC(I204*D204,1)</f>
        <v>416.6</v>
      </c>
      <c r="K204" s="26">
        <f t="shared" si="31"/>
        <v>2083</v>
      </c>
      <c r="L204" s="29">
        <f t="shared" si="31"/>
        <v>416.6</v>
      </c>
      <c r="M204" s="23" t="s">
        <v>534</v>
      </c>
      <c r="N204" s="2" t="s">
        <v>52</v>
      </c>
      <c r="O204" s="2" t="s">
        <v>864</v>
      </c>
      <c r="P204" s="2" t="s">
        <v>64</v>
      </c>
      <c r="Q204" s="2" t="s">
        <v>64</v>
      </c>
      <c r="R204" s="2" t="s">
        <v>63</v>
      </c>
      <c r="S204" s="3"/>
      <c r="T204" s="3"/>
      <c r="U204" s="3"/>
      <c r="V204" s="3">
        <v>1</v>
      </c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2" t="s">
        <v>52</v>
      </c>
      <c r="AW204" s="2" t="s">
        <v>870</v>
      </c>
      <c r="AX204" s="2" t="s">
        <v>52</v>
      </c>
      <c r="AY204" s="2" t="s">
        <v>537</v>
      </c>
      <c r="AZ204" s="2" t="s">
        <v>52</v>
      </c>
    </row>
    <row r="205" spans="1:52" ht="30" customHeight="1" x14ac:dyDescent="0.15">
      <c r="A205" s="23" t="s">
        <v>542</v>
      </c>
      <c r="B205" s="23" t="s">
        <v>543</v>
      </c>
      <c r="C205" s="23" t="s">
        <v>437</v>
      </c>
      <c r="D205" s="24">
        <v>1</v>
      </c>
      <c r="E205" s="26">
        <v>0</v>
      </c>
      <c r="F205" s="29">
        <f>TRUNC(E205*D205,1)</f>
        <v>0</v>
      </c>
      <c r="G205" s="26">
        <v>0</v>
      </c>
      <c r="H205" s="29">
        <f>TRUNC(G205*D205,1)</f>
        <v>0</v>
      </c>
      <c r="I205" s="26">
        <f>TRUNC(SUMIF(V202:V205, RIGHTB(O205, 1), L202:L205)*U205, 2)</f>
        <v>10812.6</v>
      </c>
      <c r="J205" s="29">
        <f>TRUNC(I205*D205,1)</f>
        <v>10812.6</v>
      </c>
      <c r="K205" s="26">
        <f t="shared" si="31"/>
        <v>10812.6</v>
      </c>
      <c r="L205" s="29">
        <f t="shared" si="31"/>
        <v>10812.6</v>
      </c>
      <c r="M205" s="23" t="s">
        <v>52</v>
      </c>
      <c r="N205" s="2" t="s">
        <v>466</v>
      </c>
      <c r="O205" s="2" t="s">
        <v>500</v>
      </c>
      <c r="P205" s="2" t="s">
        <v>64</v>
      </c>
      <c r="Q205" s="2" t="s">
        <v>64</v>
      </c>
      <c r="R205" s="2" t="s">
        <v>64</v>
      </c>
      <c r="S205" s="3">
        <v>3</v>
      </c>
      <c r="T205" s="3">
        <v>2</v>
      </c>
      <c r="U205" s="3">
        <v>1</v>
      </c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2" t="s">
        <v>52</v>
      </c>
      <c r="AW205" s="2" t="s">
        <v>871</v>
      </c>
      <c r="AX205" s="2" t="s">
        <v>52</v>
      </c>
      <c r="AY205" s="2" t="s">
        <v>52</v>
      </c>
      <c r="AZ205" s="2" t="s">
        <v>52</v>
      </c>
    </row>
    <row r="206" spans="1:52" ht="30" customHeight="1" x14ac:dyDescent="0.15">
      <c r="A206" s="23" t="s">
        <v>545</v>
      </c>
      <c r="B206" s="23" t="s">
        <v>52</v>
      </c>
      <c r="C206" s="23" t="s">
        <v>52</v>
      </c>
      <c r="D206" s="24"/>
      <c r="E206" s="26"/>
      <c r="F206" s="29">
        <f>TRUNC(SUMIF(N202:N205, N201, F202:F205),0)</f>
        <v>0</v>
      </c>
      <c r="G206" s="26"/>
      <c r="H206" s="29">
        <f>TRUNC(SUMIF(N202:N205, N201, H202:H205),0)</f>
        <v>0</v>
      </c>
      <c r="I206" s="26"/>
      <c r="J206" s="29">
        <f>TRUNC(SUMIF(N202:N205, N201, J202:J205),0)</f>
        <v>10812</v>
      </c>
      <c r="K206" s="26"/>
      <c r="L206" s="29">
        <f>F206+H206+J206</f>
        <v>10812</v>
      </c>
      <c r="M206" s="23" t="s">
        <v>52</v>
      </c>
      <c r="N206" s="2" t="s">
        <v>90</v>
      </c>
      <c r="O206" s="2" t="s">
        <v>90</v>
      </c>
      <c r="P206" s="2" t="s">
        <v>52</v>
      </c>
      <c r="Q206" s="2" t="s">
        <v>52</v>
      </c>
      <c r="R206" s="2" t="s">
        <v>52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2" t="s">
        <v>52</v>
      </c>
      <c r="AW206" s="2" t="s">
        <v>52</v>
      </c>
      <c r="AX206" s="2" t="s">
        <v>52</v>
      </c>
      <c r="AY206" s="2" t="s">
        <v>52</v>
      </c>
      <c r="AZ206" s="2" t="s">
        <v>52</v>
      </c>
    </row>
    <row r="207" spans="1:52" ht="30" customHeight="1" x14ac:dyDescent="0.15">
      <c r="A207" s="24"/>
      <c r="B207" s="24"/>
      <c r="C207" s="24"/>
      <c r="D207" s="24"/>
      <c r="E207" s="26"/>
      <c r="F207" s="29"/>
      <c r="G207" s="26"/>
      <c r="H207" s="29"/>
      <c r="I207" s="26"/>
      <c r="J207" s="29"/>
      <c r="K207" s="26"/>
      <c r="L207" s="29"/>
      <c r="M207" s="24"/>
    </row>
    <row r="208" spans="1:52" ht="30" customHeight="1" x14ac:dyDescent="0.15">
      <c r="A208" s="20" t="s">
        <v>872</v>
      </c>
      <c r="B208" s="21"/>
      <c r="C208" s="21"/>
      <c r="D208" s="21"/>
      <c r="E208" s="25"/>
      <c r="F208" s="28"/>
      <c r="G208" s="25"/>
      <c r="H208" s="28"/>
      <c r="I208" s="25"/>
      <c r="J208" s="28"/>
      <c r="K208" s="25"/>
      <c r="L208" s="28"/>
      <c r="M208" s="22"/>
      <c r="N208" s="1" t="s">
        <v>470</v>
      </c>
    </row>
    <row r="209" spans="1:52" ht="30" customHeight="1" x14ac:dyDescent="0.15">
      <c r="A209" s="23" t="s">
        <v>852</v>
      </c>
      <c r="B209" s="23" t="s">
        <v>553</v>
      </c>
      <c r="C209" s="23" t="s">
        <v>554</v>
      </c>
      <c r="D209" s="24">
        <v>2.5000000000000001E-2</v>
      </c>
      <c r="E209" s="26">
        <f>단가대비표!O115</f>
        <v>0</v>
      </c>
      <c r="F209" s="29">
        <f>TRUNC(E209*D209,1)</f>
        <v>0</v>
      </c>
      <c r="G209" s="26">
        <f>단가대비표!P115</f>
        <v>177841</v>
      </c>
      <c r="H209" s="29">
        <f>TRUNC(G209*D209,1)</f>
        <v>4446</v>
      </c>
      <c r="I209" s="26">
        <f>단가대비표!V115</f>
        <v>0</v>
      </c>
      <c r="J209" s="29">
        <f>TRUNC(I209*D209,1)</f>
        <v>0</v>
      </c>
      <c r="K209" s="26">
        <f t="shared" ref="K209:L212" si="32">TRUNC(E209+G209+I209,1)</f>
        <v>177841</v>
      </c>
      <c r="L209" s="29">
        <f t="shared" si="32"/>
        <v>4446</v>
      </c>
      <c r="M209" s="23" t="s">
        <v>534</v>
      </c>
      <c r="N209" s="2" t="s">
        <v>52</v>
      </c>
      <c r="O209" s="2" t="s">
        <v>853</v>
      </c>
      <c r="P209" s="2" t="s">
        <v>64</v>
      </c>
      <c r="Q209" s="2" t="s">
        <v>64</v>
      </c>
      <c r="R209" s="2" t="s">
        <v>63</v>
      </c>
      <c r="S209" s="3"/>
      <c r="T209" s="3"/>
      <c r="U209" s="3"/>
      <c r="V209" s="3">
        <v>1</v>
      </c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2" t="s">
        <v>52</v>
      </c>
      <c r="AW209" s="2" t="s">
        <v>873</v>
      </c>
      <c r="AX209" s="2" t="s">
        <v>52</v>
      </c>
      <c r="AY209" s="2" t="s">
        <v>537</v>
      </c>
      <c r="AZ209" s="2" t="s">
        <v>52</v>
      </c>
    </row>
    <row r="210" spans="1:52" ht="30" customHeight="1" x14ac:dyDescent="0.15">
      <c r="A210" s="23" t="s">
        <v>874</v>
      </c>
      <c r="B210" s="23" t="s">
        <v>875</v>
      </c>
      <c r="C210" s="23" t="s">
        <v>876</v>
      </c>
      <c r="D210" s="24">
        <v>35</v>
      </c>
      <c r="E210" s="26">
        <f>단가대비표!O95</f>
        <v>0</v>
      </c>
      <c r="F210" s="29">
        <f>TRUNC(E210*D210,1)</f>
        <v>0</v>
      </c>
      <c r="G210" s="26">
        <f>단가대비표!P95</f>
        <v>0</v>
      </c>
      <c r="H210" s="29">
        <f>TRUNC(G210*D210,1)</f>
        <v>0</v>
      </c>
      <c r="I210" s="26">
        <f>단가대비표!V95</f>
        <v>111</v>
      </c>
      <c r="J210" s="29">
        <f>TRUNC(I210*D210,1)</f>
        <v>3885</v>
      </c>
      <c r="K210" s="26">
        <f t="shared" si="32"/>
        <v>111</v>
      </c>
      <c r="L210" s="29">
        <f t="shared" si="32"/>
        <v>3885</v>
      </c>
      <c r="M210" s="23" t="s">
        <v>534</v>
      </c>
      <c r="N210" s="2" t="s">
        <v>52</v>
      </c>
      <c r="O210" s="2" t="s">
        <v>877</v>
      </c>
      <c r="P210" s="2" t="s">
        <v>64</v>
      </c>
      <c r="Q210" s="2" t="s">
        <v>64</v>
      </c>
      <c r="R210" s="2" t="s">
        <v>63</v>
      </c>
      <c r="S210" s="3"/>
      <c r="T210" s="3"/>
      <c r="U210" s="3"/>
      <c r="V210" s="3">
        <v>1</v>
      </c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2" t="s">
        <v>52</v>
      </c>
      <c r="AW210" s="2" t="s">
        <v>878</v>
      </c>
      <c r="AX210" s="2" t="s">
        <v>52</v>
      </c>
      <c r="AY210" s="2" t="s">
        <v>537</v>
      </c>
      <c r="AZ210" s="2" t="s">
        <v>52</v>
      </c>
    </row>
    <row r="211" spans="1:52" ht="30" customHeight="1" x14ac:dyDescent="0.15">
      <c r="A211" s="23" t="s">
        <v>863</v>
      </c>
      <c r="B211" s="23" t="s">
        <v>52</v>
      </c>
      <c r="C211" s="23" t="s">
        <v>95</v>
      </c>
      <c r="D211" s="24">
        <v>0.5</v>
      </c>
      <c r="E211" s="26">
        <f>단가대비표!O94</f>
        <v>0</v>
      </c>
      <c r="F211" s="29">
        <f>TRUNC(E211*D211,1)</f>
        <v>0</v>
      </c>
      <c r="G211" s="26">
        <f>단가대비표!P94</f>
        <v>0</v>
      </c>
      <c r="H211" s="29">
        <f>TRUNC(G211*D211,1)</f>
        <v>0</v>
      </c>
      <c r="I211" s="26">
        <f>단가대비표!V94</f>
        <v>2083</v>
      </c>
      <c r="J211" s="29">
        <f>TRUNC(I211*D211,1)</f>
        <v>1041.5</v>
      </c>
      <c r="K211" s="26">
        <f t="shared" si="32"/>
        <v>2083</v>
      </c>
      <c r="L211" s="29">
        <f t="shared" si="32"/>
        <v>1041.5</v>
      </c>
      <c r="M211" s="23" t="s">
        <v>534</v>
      </c>
      <c r="N211" s="2" t="s">
        <v>52</v>
      </c>
      <c r="O211" s="2" t="s">
        <v>864</v>
      </c>
      <c r="P211" s="2" t="s">
        <v>64</v>
      </c>
      <c r="Q211" s="2" t="s">
        <v>64</v>
      </c>
      <c r="R211" s="2" t="s">
        <v>63</v>
      </c>
      <c r="S211" s="3"/>
      <c r="T211" s="3"/>
      <c r="U211" s="3"/>
      <c r="V211" s="3">
        <v>1</v>
      </c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2" t="s">
        <v>52</v>
      </c>
      <c r="AW211" s="2" t="s">
        <v>879</v>
      </c>
      <c r="AX211" s="2" t="s">
        <v>52</v>
      </c>
      <c r="AY211" s="2" t="s">
        <v>537</v>
      </c>
      <c r="AZ211" s="2" t="s">
        <v>52</v>
      </c>
    </row>
    <row r="212" spans="1:52" ht="30" customHeight="1" x14ac:dyDescent="0.15">
      <c r="A212" s="23" t="s">
        <v>542</v>
      </c>
      <c r="B212" s="23" t="s">
        <v>543</v>
      </c>
      <c r="C212" s="23" t="s">
        <v>437</v>
      </c>
      <c r="D212" s="24">
        <v>1</v>
      </c>
      <c r="E212" s="26">
        <v>0</v>
      </c>
      <c r="F212" s="29">
        <f>TRUNC(E212*D212,1)</f>
        <v>0</v>
      </c>
      <c r="G212" s="26">
        <v>0</v>
      </c>
      <c r="H212" s="29">
        <f>TRUNC(G212*D212,1)</f>
        <v>0</v>
      </c>
      <c r="I212" s="26">
        <f>TRUNC(SUMIF(V209:V212, RIGHTB(O212, 1), L209:L212)*U212, 2)</f>
        <v>9372.5</v>
      </c>
      <c r="J212" s="29">
        <f>TRUNC(I212*D212,1)</f>
        <v>9372.5</v>
      </c>
      <c r="K212" s="26">
        <f t="shared" si="32"/>
        <v>9372.5</v>
      </c>
      <c r="L212" s="29">
        <f t="shared" si="32"/>
        <v>9372.5</v>
      </c>
      <c r="M212" s="23" t="s">
        <v>52</v>
      </c>
      <c r="N212" s="2" t="s">
        <v>470</v>
      </c>
      <c r="O212" s="2" t="s">
        <v>500</v>
      </c>
      <c r="P212" s="2" t="s">
        <v>64</v>
      </c>
      <c r="Q212" s="2" t="s">
        <v>64</v>
      </c>
      <c r="R212" s="2" t="s">
        <v>64</v>
      </c>
      <c r="S212" s="3">
        <v>3</v>
      </c>
      <c r="T212" s="3">
        <v>2</v>
      </c>
      <c r="U212" s="3">
        <v>1</v>
      </c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2" t="s">
        <v>52</v>
      </c>
      <c r="AW212" s="2" t="s">
        <v>880</v>
      </c>
      <c r="AX212" s="2" t="s">
        <v>52</v>
      </c>
      <c r="AY212" s="2" t="s">
        <v>52</v>
      </c>
      <c r="AZ212" s="2" t="s">
        <v>52</v>
      </c>
    </row>
    <row r="213" spans="1:52" ht="30" customHeight="1" x14ac:dyDescent="0.15">
      <c r="A213" s="23" t="s">
        <v>545</v>
      </c>
      <c r="B213" s="23" t="s">
        <v>52</v>
      </c>
      <c r="C213" s="23" t="s">
        <v>52</v>
      </c>
      <c r="D213" s="24"/>
      <c r="E213" s="26"/>
      <c r="F213" s="29">
        <f>TRUNC(SUMIF(N209:N212, N208, F209:F212),0)</f>
        <v>0</v>
      </c>
      <c r="G213" s="26"/>
      <c r="H213" s="29">
        <f>TRUNC(SUMIF(N209:N212, N208, H209:H212),0)</f>
        <v>0</v>
      </c>
      <c r="I213" s="26"/>
      <c r="J213" s="29">
        <f>TRUNC(SUMIF(N209:N212, N208, J209:J212),0)</f>
        <v>9372</v>
      </c>
      <c r="K213" s="26"/>
      <c r="L213" s="29">
        <f>F213+H213+J213</f>
        <v>9372</v>
      </c>
      <c r="M213" s="23" t="s">
        <v>52</v>
      </c>
      <c r="N213" s="2" t="s">
        <v>90</v>
      </c>
      <c r="O213" s="2" t="s">
        <v>90</v>
      </c>
      <c r="P213" s="2" t="s">
        <v>52</v>
      </c>
      <c r="Q213" s="2" t="s">
        <v>52</v>
      </c>
      <c r="R213" s="2" t="s">
        <v>52</v>
      </c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2" t="s">
        <v>52</v>
      </c>
      <c r="AW213" s="2" t="s">
        <v>52</v>
      </c>
      <c r="AX213" s="2" t="s">
        <v>52</v>
      </c>
      <c r="AY213" s="2" t="s">
        <v>52</v>
      </c>
      <c r="AZ213" s="2" t="s">
        <v>52</v>
      </c>
    </row>
    <row r="214" spans="1:52" ht="30" customHeight="1" x14ac:dyDescent="0.15">
      <c r="A214" s="24"/>
      <c r="B214" s="24"/>
      <c r="C214" s="24"/>
      <c r="D214" s="24"/>
      <c r="E214" s="26"/>
      <c r="F214" s="29"/>
      <c r="G214" s="26"/>
      <c r="H214" s="29"/>
      <c r="I214" s="26"/>
      <c r="J214" s="29"/>
      <c r="K214" s="26"/>
      <c r="L214" s="29"/>
      <c r="M214" s="24"/>
    </row>
    <row r="215" spans="1:52" ht="30" customHeight="1" x14ac:dyDescent="0.15">
      <c r="A215" s="20" t="s">
        <v>881</v>
      </c>
      <c r="B215" s="21"/>
      <c r="C215" s="21"/>
      <c r="D215" s="21"/>
      <c r="E215" s="25"/>
      <c r="F215" s="28"/>
      <c r="G215" s="25"/>
      <c r="H215" s="28"/>
      <c r="I215" s="25"/>
      <c r="J215" s="28"/>
      <c r="K215" s="25"/>
      <c r="L215" s="28"/>
      <c r="M215" s="22"/>
      <c r="N215" s="1" t="s">
        <v>474</v>
      </c>
    </row>
    <row r="216" spans="1:52" ht="30" customHeight="1" x14ac:dyDescent="0.15">
      <c r="A216" s="23" t="s">
        <v>852</v>
      </c>
      <c r="B216" s="23" t="s">
        <v>553</v>
      </c>
      <c r="C216" s="23" t="s">
        <v>554</v>
      </c>
      <c r="D216" s="24">
        <v>1.2500000000000001E-2</v>
      </c>
      <c r="E216" s="26">
        <f>단가대비표!O115</f>
        <v>0</v>
      </c>
      <c r="F216" s="29">
        <f>TRUNC(E216*D216,1)</f>
        <v>0</v>
      </c>
      <c r="G216" s="26">
        <f>단가대비표!P115</f>
        <v>177841</v>
      </c>
      <c r="H216" s="29">
        <f>TRUNC(G216*D216,1)</f>
        <v>2223</v>
      </c>
      <c r="I216" s="26">
        <f>단가대비표!V115</f>
        <v>0</v>
      </c>
      <c r="J216" s="29">
        <f>TRUNC(I216*D216,1)</f>
        <v>0</v>
      </c>
      <c r="K216" s="26">
        <f t="shared" ref="K216:L219" si="33">TRUNC(E216+G216+I216,1)</f>
        <v>177841</v>
      </c>
      <c r="L216" s="29">
        <f t="shared" si="33"/>
        <v>2223</v>
      </c>
      <c r="M216" s="23" t="s">
        <v>534</v>
      </c>
      <c r="N216" s="2" t="s">
        <v>52</v>
      </c>
      <c r="O216" s="2" t="s">
        <v>853</v>
      </c>
      <c r="P216" s="2" t="s">
        <v>64</v>
      </c>
      <c r="Q216" s="2" t="s">
        <v>64</v>
      </c>
      <c r="R216" s="2" t="s">
        <v>63</v>
      </c>
      <c r="S216" s="3"/>
      <c r="T216" s="3"/>
      <c r="U216" s="3"/>
      <c r="V216" s="3">
        <v>1</v>
      </c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2" t="s">
        <v>52</v>
      </c>
      <c r="AW216" s="2" t="s">
        <v>882</v>
      </c>
      <c r="AX216" s="2" t="s">
        <v>52</v>
      </c>
      <c r="AY216" s="2" t="s">
        <v>537</v>
      </c>
      <c r="AZ216" s="2" t="s">
        <v>52</v>
      </c>
    </row>
    <row r="217" spans="1:52" ht="30" customHeight="1" x14ac:dyDescent="0.15">
      <c r="A217" s="23" t="s">
        <v>857</v>
      </c>
      <c r="B217" s="23" t="s">
        <v>553</v>
      </c>
      <c r="C217" s="23" t="s">
        <v>554</v>
      </c>
      <c r="D217" s="24">
        <v>2.5000000000000001E-2</v>
      </c>
      <c r="E217" s="26">
        <f>단가대비표!O116</f>
        <v>0</v>
      </c>
      <c r="F217" s="29">
        <f>TRUNC(E217*D217,1)</f>
        <v>0</v>
      </c>
      <c r="G217" s="26">
        <f>단가대비표!P116</f>
        <v>149081</v>
      </c>
      <c r="H217" s="29">
        <f>TRUNC(G217*D217,1)</f>
        <v>3727</v>
      </c>
      <c r="I217" s="26">
        <f>단가대비표!V116</f>
        <v>0</v>
      </c>
      <c r="J217" s="29">
        <f>TRUNC(I217*D217,1)</f>
        <v>0</v>
      </c>
      <c r="K217" s="26">
        <f t="shared" si="33"/>
        <v>149081</v>
      </c>
      <c r="L217" s="29">
        <f t="shared" si="33"/>
        <v>3727</v>
      </c>
      <c r="M217" s="23" t="s">
        <v>534</v>
      </c>
      <c r="N217" s="2" t="s">
        <v>52</v>
      </c>
      <c r="O217" s="2" t="s">
        <v>858</v>
      </c>
      <c r="P217" s="2" t="s">
        <v>64</v>
      </c>
      <c r="Q217" s="2" t="s">
        <v>64</v>
      </c>
      <c r="R217" s="2" t="s">
        <v>63</v>
      </c>
      <c r="S217" s="3"/>
      <c r="T217" s="3"/>
      <c r="U217" s="3"/>
      <c r="V217" s="3">
        <v>1</v>
      </c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2" t="s">
        <v>52</v>
      </c>
      <c r="AW217" s="2" t="s">
        <v>883</v>
      </c>
      <c r="AX217" s="2" t="s">
        <v>52</v>
      </c>
      <c r="AY217" s="2" t="s">
        <v>537</v>
      </c>
      <c r="AZ217" s="2" t="s">
        <v>52</v>
      </c>
    </row>
    <row r="218" spans="1:52" ht="30" customHeight="1" x14ac:dyDescent="0.15">
      <c r="A218" s="23" t="s">
        <v>874</v>
      </c>
      <c r="B218" s="23" t="s">
        <v>875</v>
      </c>
      <c r="C218" s="23" t="s">
        <v>876</v>
      </c>
      <c r="D218" s="24">
        <v>0.9</v>
      </c>
      <c r="E218" s="26">
        <f>단가대비표!O95</f>
        <v>0</v>
      </c>
      <c r="F218" s="29">
        <f>TRUNC(E218*D218,1)</f>
        <v>0</v>
      </c>
      <c r="G218" s="26">
        <f>단가대비표!P95</f>
        <v>0</v>
      </c>
      <c r="H218" s="29">
        <f>TRUNC(G218*D218,1)</f>
        <v>0</v>
      </c>
      <c r="I218" s="26">
        <f>단가대비표!V95</f>
        <v>111</v>
      </c>
      <c r="J218" s="29">
        <f>TRUNC(I218*D218,1)</f>
        <v>99.9</v>
      </c>
      <c r="K218" s="26">
        <f t="shared" si="33"/>
        <v>111</v>
      </c>
      <c r="L218" s="29">
        <f t="shared" si="33"/>
        <v>99.9</v>
      </c>
      <c r="M218" s="23" t="s">
        <v>534</v>
      </c>
      <c r="N218" s="2" t="s">
        <v>52</v>
      </c>
      <c r="O218" s="2" t="s">
        <v>877</v>
      </c>
      <c r="P218" s="2" t="s">
        <v>64</v>
      </c>
      <c r="Q218" s="2" t="s">
        <v>64</v>
      </c>
      <c r="R218" s="2" t="s">
        <v>63</v>
      </c>
      <c r="S218" s="3"/>
      <c r="T218" s="3"/>
      <c r="U218" s="3"/>
      <c r="V218" s="3">
        <v>1</v>
      </c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2" t="s">
        <v>52</v>
      </c>
      <c r="AW218" s="2" t="s">
        <v>884</v>
      </c>
      <c r="AX218" s="2" t="s">
        <v>52</v>
      </c>
      <c r="AY218" s="2" t="s">
        <v>537</v>
      </c>
      <c r="AZ218" s="2" t="s">
        <v>52</v>
      </c>
    </row>
    <row r="219" spans="1:52" ht="30" customHeight="1" x14ac:dyDescent="0.15">
      <c r="A219" s="23" t="s">
        <v>542</v>
      </c>
      <c r="B219" s="23" t="s">
        <v>543</v>
      </c>
      <c r="C219" s="23" t="s">
        <v>437</v>
      </c>
      <c r="D219" s="24">
        <v>1</v>
      </c>
      <c r="E219" s="26">
        <v>0</v>
      </c>
      <c r="F219" s="29">
        <f>TRUNC(E219*D219,1)</f>
        <v>0</v>
      </c>
      <c r="G219" s="26">
        <v>0</v>
      </c>
      <c r="H219" s="29">
        <f>TRUNC(G219*D219,1)</f>
        <v>0</v>
      </c>
      <c r="I219" s="26">
        <f>TRUNC(SUMIF(V216:V219, RIGHTB(O219, 1), L216:L219)*U219, 2)</f>
        <v>6049.9</v>
      </c>
      <c r="J219" s="29">
        <f>TRUNC(I219*D219,1)</f>
        <v>6049.9</v>
      </c>
      <c r="K219" s="26">
        <f t="shared" si="33"/>
        <v>6049.9</v>
      </c>
      <c r="L219" s="29">
        <f t="shared" si="33"/>
        <v>6049.9</v>
      </c>
      <c r="M219" s="23" t="s">
        <v>52</v>
      </c>
      <c r="N219" s="2" t="s">
        <v>474</v>
      </c>
      <c r="O219" s="2" t="s">
        <v>500</v>
      </c>
      <c r="P219" s="2" t="s">
        <v>64</v>
      </c>
      <c r="Q219" s="2" t="s">
        <v>64</v>
      </c>
      <c r="R219" s="2" t="s">
        <v>64</v>
      </c>
      <c r="S219" s="3">
        <v>3</v>
      </c>
      <c r="T219" s="3">
        <v>2</v>
      </c>
      <c r="U219" s="3">
        <v>1</v>
      </c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2" t="s">
        <v>52</v>
      </c>
      <c r="AW219" s="2" t="s">
        <v>885</v>
      </c>
      <c r="AX219" s="2" t="s">
        <v>52</v>
      </c>
      <c r="AY219" s="2" t="s">
        <v>52</v>
      </c>
      <c r="AZ219" s="2" t="s">
        <v>52</v>
      </c>
    </row>
    <row r="220" spans="1:52" ht="30" customHeight="1" x14ac:dyDescent="0.15">
      <c r="A220" s="23" t="s">
        <v>545</v>
      </c>
      <c r="B220" s="23" t="s">
        <v>52</v>
      </c>
      <c r="C220" s="23" t="s">
        <v>52</v>
      </c>
      <c r="D220" s="24"/>
      <c r="E220" s="26"/>
      <c r="F220" s="29">
        <f>TRUNC(SUMIF(N216:N219, N215, F216:F219),0)</f>
        <v>0</v>
      </c>
      <c r="G220" s="26"/>
      <c r="H220" s="29">
        <f>TRUNC(SUMIF(N216:N219, N215, H216:H219),0)</f>
        <v>0</v>
      </c>
      <c r="I220" s="26"/>
      <c r="J220" s="29">
        <f>TRUNC(SUMIF(N216:N219, N215, J216:J219),0)</f>
        <v>6049</v>
      </c>
      <c r="K220" s="26"/>
      <c r="L220" s="29">
        <f>F220+H220+J220</f>
        <v>6049</v>
      </c>
      <c r="M220" s="23" t="s">
        <v>52</v>
      </c>
      <c r="N220" s="2" t="s">
        <v>90</v>
      </c>
      <c r="O220" s="2" t="s">
        <v>90</v>
      </c>
      <c r="P220" s="2" t="s">
        <v>52</v>
      </c>
      <c r="Q220" s="2" t="s">
        <v>52</v>
      </c>
      <c r="R220" s="2" t="s">
        <v>52</v>
      </c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2" t="s">
        <v>52</v>
      </c>
      <c r="AW220" s="2" t="s">
        <v>52</v>
      </c>
      <c r="AX220" s="2" t="s">
        <v>52</v>
      </c>
      <c r="AY220" s="2" t="s">
        <v>52</v>
      </c>
      <c r="AZ220" s="2" t="s">
        <v>52</v>
      </c>
    </row>
    <row r="221" spans="1:52" ht="30" customHeight="1" x14ac:dyDescent="0.15">
      <c r="A221" s="24"/>
      <c r="B221" s="24"/>
      <c r="C221" s="24"/>
      <c r="D221" s="24"/>
      <c r="E221" s="26"/>
      <c r="F221" s="29"/>
      <c r="G221" s="26"/>
      <c r="H221" s="29"/>
      <c r="I221" s="26"/>
      <c r="J221" s="29"/>
      <c r="K221" s="26"/>
      <c r="L221" s="29"/>
      <c r="M221" s="24"/>
    </row>
    <row r="222" spans="1:52" ht="30" customHeight="1" x14ac:dyDescent="0.15">
      <c r="A222" s="20" t="s">
        <v>886</v>
      </c>
      <c r="B222" s="21"/>
      <c r="C222" s="21"/>
      <c r="D222" s="21"/>
      <c r="E222" s="25"/>
      <c r="F222" s="28"/>
      <c r="G222" s="25"/>
      <c r="H222" s="28"/>
      <c r="I222" s="25"/>
      <c r="J222" s="28"/>
      <c r="K222" s="25"/>
      <c r="L222" s="28"/>
      <c r="M222" s="22"/>
      <c r="N222" s="1" t="s">
        <v>478</v>
      </c>
    </row>
    <row r="223" spans="1:52" ht="30" customHeight="1" x14ac:dyDescent="0.15">
      <c r="A223" s="23" t="s">
        <v>852</v>
      </c>
      <c r="B223" s="23" t="s">
        <v>553</v>
      </c>
      <c r="C223" s="23" t="s">
        <v>554</v>
      </c>
      <c r="D223" s="24">
        <v>0.125</v>
      </c>
      <c r="E223" s="26">
        <f>단가대비표!O115</f>
        <v>0</v>
      </c>
      <c r="F223" s="29">
        <f>TRUNC(E223*D223,1)</f>
        <v>0</v>
      </c>
      <c r="G223" s="26">
        <f>단가대비표!P115</f>
        <v>177841</v>
      </c>
      <c r="H223" s="29">
        <f>TRUNC(G223*D223,1)</f>
        <v>22230.1</v>
      </c>
      <c r="I223" s="26">
        <f>단가대비표!V115</f>
        <v>0</v>
      </c>
      <c r="J223" s="29">
        <f>TRUNC(I223*D223,1)</f>
        <v>0</v>
      </c>
      <c r="K223" s="26">
        <f t="shared" ref="K223:L225" si="34">TRUNC(E223+G223+I223,1)</f>
        <v>177841</v>
      </c>
      <c r="L223" s="29">
        <f t="shared" si="34"/>
        <v>22230.1</v>
      </c>
      <c r="M223" s="23" t="s">
        <v>534</v>
      </c>
      <c r="N223" s="2" t="s">
        <v>52</v>
      </c>
      <c r="O223" s="2" t="s">
        <v>853</v>
      </c>
      <c r="P223" s="2" t="s">
        <v>64</v>
      </c>
      <c r="Q223" s="2" t="s">
        <v>64</v>
      </c>
      <c r="R223" s="2" t="s">
        <v>63</v>
      </c>
      <c r="S223" s="3"/>
      <c r="T223" s="3"/>
      <c r="U223" s="3"/>
      <c r="V223" s="3">
        <v>1</v>
      </c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2" t="s">
        <v>52</v>
      </c>
      <c r="AW223" s="2" t="s">
        <v>887</v>
      </c>
      <c r="AX223" s="2" t="s">
        <v>52</v>
      </c>
      <c r="AY223" s="2" t="s">
        <v>537</v>
      </c>
      <c r="AZ223" s="2" t="s">
        <v>52</v>
      </c>
    </row>
    <row r="224" spans="1:52" ht="30" customHeight="1" x14ac:dyDescent="0.15">
      <c r="A224" s="23" t="s">
        <v>857</v>
      </c>
      <c r="B224" s="23" t="s">
        <v>553</v>
      </c>
      <c r="C224" s="23" t="s">
        <v>554</v>
      </c>
      <c r="D224" s="24">
        <v>0.125</v>
      </c>
      <c r="E224" s="26">
        <f>단가대비표!O116</f>
        <v>0</v>
      </c>
      <c r="F224" s="29">
        <f>TRUNC(E224*D224,1)</f>
        <v>0</v>
      </c>
      <c r="G224" s="26">
        <f>단가대비표!P116</f>
        <v>149081</v>
      </c>
      <c r="H224" s="29">
        <f>TRUNC(G224*D224,1)</f>
        <v>18635.099999999999</v>
      </c>
      <c r="I224" s="26">
        <f>단가대비표!V116</f>
        <v>0</v>
      </c>
      <c r="J224" s="29">
        <f>TRUNC(I224*D224,1)</f>
        <v>0</v>
      </c>
      <c r="K224" s="26">
        <f t="shared" si="34"/>
        <v>149081</v>
      </c>
      <c r="L224" s="29">
        <f t="shared" si="34"/>
        <v>18635.099999999999</v>
      </c>
      <c r="M224" s="23" t="s">
        <v>534</v>
      </c>
      <c r="N224" s="2" t="s">
        <v>52</v>
      </c>
      <c r="O224" s="2" t="s">
        <v>858</v>
      </c>
      <c r="P224" s="2" t="s">
        <v>64</v>
      </c>
      <c r="Q224" s="2" t="s">
        <v>64</v>
      </c>
      <c r="R224" s="2" t="s">
        <v>63</v>
      </c>
      <c r="S224" s="3"/>
      <c r="T224" s="3"/>
      <c r="U224" s="3"/>
      <c r="V224" s="3">
        <v>1</v>
      </c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2" t="s">
        <v>52</v>
      </c>
      <c r="AW224" s="2" t="s">
        <v>888</v>
      </c>
      <c r="AX224" s="2" t="s">
        <v>52</v>
      </c>
      <c r="AY224" s="2" t="s">
        <v>537</v>
      </c>
      <c r="AZ224" s="2" t="s">
        <v>52</v>
      </c>
    </row>
    <row r="225" spans="1:52" ht="30" customHeight="1" x14ac:dyDescent="0.15">
      <c r="A225" s="23" t="s">
        <v>542</v>
      </c>
      <c r="B225" s="23" t="s">
        <v>543</v>
      </c>
      <c r="C225" s="23" t="s">
        <v>437</v>
      </c>
      <c r="D225" s="24">
        <v>1</v>
      </c>
      <c r="E225" s="26">
        <v>0</v>
      </c>
      <c r="F225" s="29">
        <f>TRUNC(E225*D225,1)</f>
        <v>0</v>
      </c>
      <c r="G225" s="26">
        <v>0</v>
      </c>
      <c r="H225" s="29">
        <f>TRUNC(G225*D225,1)</f>
        <v>0</v>
      </c>
      <c r="I225" s="26">
        <f>TRUNC(SUMIF(V223:V225, RIGHTB(O225, 1), L223:L225)*U225, 2)</f>
        <v>40865.199999999997</v>
      </c>
      <c r="J225" s="29">
        <f>TRUNC(I225*D225,1)</f>
        <v>40865.199999999997</v>
      </c>
      <c r="K225" s="26">
        <f t="shared" si="34"/>
        <v>40865.199999999997</v>
      </c>
      <c r="L225" s="29">
        <f t="shared" si="34"/>
        <v>40865.199999999997</v>
      </c>
      <c r="M225" s="23" t="s">
        <v>52</v>
      </c>
      <c r="N225" s="2" t="s">
        <v>478</v>
      </c>
      <c r="O225" s="2" t="s">
        <v>500</v>
      </c>
      <c r="P225" s="2" t="s">
        <v>64</v>
      </c>
      <c r="Q225" s="2" t="s">
        <v>64</v>
      </c>
      <c r="R225" s="2" t="s">
        <v>64</v>
      </c>
      <c r="S225" s="3">
        <v>3</v>
      </c>
      <c r="T225" s="3">
        <v>2</v>
      </c>
      <c r="U225" s="3">
        <v>1</v>
      </c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2" t="s">
        <v>52</v>
      </c>
      <c r="AW225" s="2" t="s">
        <v>889</v>
      </c>
      <c r="AX225" s="2" t="s">
        <v>52</v>
      </c>
      <c r="AY225" s="2" t="s">
        <v>52</v>
      </c>
      <c r="AZ225" s="2" t="s">
        <v>52</v>
      </c>
    </row>
    <row r="226" spans="1:52" ht="30" customHeight="1" x14ac:dyDescent="0.15">
      <c r="A226" s="23" t="s">
        <v>545</v>
      </c>
      <c r="B226" s="23" t="s">
        <v>52</v>
      </c>
      <c r="C226" s="23" t="s">
        <v>52</v>
      </c>
      <c r="D226" s="24"/>
      <c r="E226" s="26"/>
      <c r="F226" s="29">
        <f>TRUNC(SUMIF(N223:N225, N222, F223:F225),0)</f>
        <v>0</v>
      </c>
      <c r="G226" s="26"/>
      <c r="H226" s="29">
        <f>TRUNC(SUMIF(N223:N225, N222, H223:H225),0)</f>
        <v>0</v>
      </c>
      <c r="I226" s="26"/>
      <c r="J226" s="29">
        <f>TRUNC(SUMIF(N223:N225, N222, J223:J225),0)</f>
        <v>40865</v>
      </c>
      <c r="K226" s="26"/>
      <c r="L226" s="29">
        <f>F226+H226+J226</f>
        <v>40865</v>
      </c>
      <c r="M226" s="23" t="s">
        <v>52</v>
      </c>
      <c r="N226" s="2" t="s">
        <v>90</v>
      </c>
      <c r="O226" s="2" t="s">
        <v>90</v>
      </c>
      <c r="P226" s="2" t="s">
        <v>52</v>
      </c>
      <c r="Q226" s="2" t="s">
        <v>52</v>
      </c>
      <c r="R226" s="2" t="s">
        <v>52</v>
      </c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2" t="s">
        <v>52</v>
      </c>
      <c r="AW226" s="2" t="s">
        <v>52</v>
      </c>
      <c r="AX226" s="2" t="s">
        <v>52</v>
      </c>
      <c r="AY226" s="2" t="s">
        <v>52</v>
      </c>
      <c r="AZ226" s="2" t="s">
        <v>52</v>
      </c>
    </row>
    <row r="227" spans="1:52" ht="30" customHeight="1" x14ac:dyDescent="0.15">
      <c r="A227" s="24"/>
      <c r="B227" s="24"/>
      <c r="C227" s="24"/>
      <c r="D227" s="24"/>
      <c r="E227" s="26"/>
      <c r="F227" s="29"/>
      <c r="G227" s="26"/>
      <c r="H227" s="29"/>
      <c r="I227" s="26"/>
      <c r="J227" s="29"/>
      <c r="K227" s="26"/>
      <c r="L227" s="29"/>
      <c r="M227" s="24"/>
    </row>
    <row r="228" spans="1:52" ht="30" customHeight="1" x14ac:dyDescent="0.15">
      <c r="A228" s="20" t="s">
        <v>890</v>
      </c>
      <c r="B228" s="21"/>
      <c r="C228" s="21"/>
      <c r="D228" s="21"/>
      <c r="E228" s="25"/>
      <c r="F228" s="28"/>
      <c r="G228" s="25"/>
      <c r="H228" s="28"/>
      <c r="I228" s="25"/>
      <c r="J228" s="28"/>
      <c r="K228" s="25"/>
      <c r="L228" s="28"/>
      <c r="M228" s="22"/>
      <c r="N228" s="1" t="s">
        <v>483</v>
      </c>
    </row>
    <row r="229" spans="1:52" ht="30" customHeight="1" x14ac:dyDescent="0.15">
      <c r="A229" s="23" t="s">
        <v>852</v>
      </c>
      <c r="B229" s="23" t="s">
        <v>553</v>
      </c>
      <c r="C229" s="23" t="s">
        <v>554</v>
      </c>
      <c r="D229" s="24">
        <v>0.28749999999999998</v>
      </c>
      <c r="E229" s="26">
        <f>단가대비표!O115</f>
        <v>0</v>
      </c>
      <c r="F229" s="29">
        <f>TRUNC(E229*D229,1)</f>
        <v>0</v>
      </c>
      <c r="G229" s="26">
        <f>단가대비표!P115</f>
        <v>177841</v>
      </c>
      <c r="H229" s="29">
        <f>TRUNC(G229*D229,1)</f>
        <v>51129.2</v>
      </c>
      <c r="I229" s="26">
        <f>단가대비표!V115</f>
        <v>0</v>
      </c>
      <c r="J229" s="29">
        <f>TRUNC(I229*D229,1)</f>
        <v>0</v>
      </c>
      <c r="K229" s="26">
        <f t="shared" ref="K229:L232" si="35">TRUNC(E229+G229+I229,1)</f>
        <v>177841</v>
      </c>
      <c r="L229" s="29">
        <f t="shared" si="35"/>
        <v>51129.2</v>
      </c>
      <c r="M229" s="23" t="s">
        <v>534</v>
      </c>
      <c r="N229" s="2" t="s">
        <v>52</v>
      </c>
      <c r="O229" s="2" t="s">
        <v>853</v>
      </c>
      <c r="P229" s="2" t="s">
        <v>64</v>
      </c>
      <c r="Q229" s="2" t="s">
        <v>64</v>
      </c>
      <c r="R229" s="2" t="s">
        <v>63</v>
      </c>
      <c r="S229" s="3"/>
      <c r="T229" s="3"/>
      <c r="U229" s="3"/>
      <c r="V229" s="3">
        <v>1</v>
      </c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2" t="s">
        <v>52</v>
      </c>
      <c r="AW229" s="2" t="s">
        <v>891</v>
      </c>
      <c r="AX229" s="2" t="s">
        <v>52</v>
      </c>
      <c r="AY229" s="2" t="s">
        <v>537</v>
      </c>
      <c r="AZ229" s="2" t="s">
        <v>52</v>
      </c>
    </row>
    <row r="230" spans="1:52" ht="30" customHeight="1" x14ac:dyDescent="0.15">
      <c r="A230" s="23" t="s">
        <v>857</v>
      </c>
      <c r="B230" s="23" t="s">
        <v>553</v>
      </c>
      <c r="C230" s="23" t="s">
        <v>554</v>
      </c>
      <c r="D230" s="24">
        <v>0.3125</v>
      </c>
      <c r="E230" s="26">
        <f>단가대비표!O116</f>
        <v>0</v>
      </c>
      <c r="F230" s="29">
        <f>TRUNC(E230*D230,1)</f>
        <v>0</v>
      </c>
      <c r="G230" s="26">
        <f>단가대비표!P116</f>
        <v>149081</v>
      </c>
      <c r="H230" s="29">
        <f>TRUNC(G230*D230,1)</f>
        <v>46587.8</v>
      </c>
      <c r="I230" s="26">
        <f>단가대비표!V116</f>
        <v>0</v>
      </c>
      <c r="J230" s="29">
        <f>TRUNC(I230*D230,1)</f>
        <v>0</v>
      </c>
      <c r="K230" s="26">
        <f t="shared" si="35"/>
        <v>149081</v>
      </c>
      <c r="L230" s="29">
        <f t="shared" si="35"/>
        <v>46587.8</v>
      </c>
      <c r="M230" s="23" t="s">
        <v>534</v>
      </c>
      <c r="N230" s="2" t="s">
        <v>52</v>
      </c>
      <c r="O230" s="2" t="s">
        <v>858</v>
      </c>
      <c r="P230" s="2" t="s">
        <v>64</v>
      </c>
      <c r="Q230" s="2" t="s">
        <v>64</v>
      </c>
      <c r="R230" s="2" t="s">
        <v>63</v>
      </c>
      <c r="S230" s="3"/>
      <c r="T230" s="3"/>
      <c r="U230" s="3"/>
      <c r="V230" s="3">
        <v>1</v>
      </c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2" t="s">
        <v>52</v>
      </c>
      <c r="AW230" s="2" t="s">
        <v>892</v>
      </c>
      <c r="AX230" s="2" t="s">
        <v>52</v>
      </c>
      <c r="AY230" s="2" t="s">
        <v>537</v>
      </c>
      <c r="AZ230" s="2" t="s">
        <v>52</v>
      </c>
    </row>
    <row r="231" spans="1:52" ht="30" customHeight="1" x14ac:dyDescent="0.15">
      <c r="A231" s="23" t="s">
        <v>874</v>
      </c>
      <c r="B231" s="23" t="s">
        <v>875</v>
      </c>
      <c r="C231" s="23" t="s">
        <v>876</v>
      </c>
      <c r="D231" s="24">
        <v>12</v>
      </c>
      <c r="E231" s="26">
        <f>단가대비표!O95</f>
        <v>0</v>
      </c>
      <c r="F231" s="29">
        <f>TRUNC(E231*D231,1)</f>
        <v>0</v>
      </c>
      <c r="G231" s="26">
        <f>단가대비표!P95</f>
        <v>0</v>
      </c>
      <c r="H231" s="29">
        <f>TRUNC(G231*D231,1)</f>
        <v>0</v>
      </c>
      <c r="I231" s="26">
        <f>단가대비표!V95</f>
        <v>111</v>
      </c>
      <c r="J231" s="29">
        <f>TRUNC(I231*D231,1)</f>
        <v>1332</v>
      </c>
      <c r="K231" s="26">
        <f t="shared" si="35"/>
        <v>111</v>
      </c>
      <c r="L231" s="29">
        <f t="shared" si="35"/>
        <v>1332</v>
      </c>
      <c r="M231" s="23" t="s">
        <v>534</v>
      </c>
      <c r="N231" s="2" t="s">
        <v>52</v>
      </c>
      <c r="O231" s="2" t="s">
        <v>877</v>
      </c>
      <c r="P231" s="2" t="s">
        <v>64</v>
      </c>
      <c r="Q231" s="2" t="s">
        <v>64</v>
      </c>
      <c r="R231" s="2" t="s">
        <v>63</v>
      </c>
      <c r="S231" s="3"/>
      <c r="T231" s="3"/>
      <c r="U231" s="3"/>
      <c r="V231" s="3">
        <v>1</v>
      </c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2" t="s">
        <v>52</v>
      </c>
      <c r="AW231" s="2" t="s">
        <v>893</v>
      </c>
      <c r="AX231" s="2" t="s">
        <v>52</v>
      </c>
      <c r="AY231" s="2" t="s">
        <v>537</v>
      </c>
      <c r="AZ231" s="2" t="s">
        <v>52</v>
      </c>
    </row>
    <row r="232" spans="1:52" ht="30" customHeight="1" x14ac:dyDescent="0.15">
      <c r="A232" s="23" t="s">
        <v>542</v>
      </c>
      <c r="B232" s="23" t="s">
        <v>543</v>
      </c>
      <c r="C232" s="23" t="s">
        <v>437</v>
      </c>
      <c r="D232" s="24">
        <v>1</v>
      </c>
      <c r="E232" s="26">
        <v>0</v>
      </c>
      <c r="F232" s="29">
        <f>TRUNC(E232*D232,1)</f>
        <v>0</v>
      </c>
      <c r="G232" s="26">
        <v>0</v>
      </c>
      <c r="H232" s="29">
        <f>TRUNC(G232*D232,1)</f>
        <v>0</v>
      </c>
      <c r="I232" s="26">
        <f>TRUNC(SUMIF(V229:V232, RIGHTB(O232, 1), L229:L232)*U232, 2)</f>
        <v>99049</v>
      </c>
      <c r="J232" s="29">
        <f>TRUNC(I232*D232,1)</f>
        <v>99049</v>
      </c>
      <c r="K232" s="26">
        <f t="shared" si="35"/>
        <v>99049</v>
      </c>
      <c r="L232" s="29">
        <f t="shared" si="35"/>
        <v>99049</v>
      </c>
      <c r="M232" s="23" t="s">
        <v>52</v>
      </c>
      <c r="N232" s="2" t="s">
        <v>483</v>
      </c>
      <c r="O232" s="2" t="s">
        <v>500</v>
      </c>
      <c r="P232" s="2" t="s">
        <v>64</v>
      </c>
      <c r="Q232" s="2" t="s">
        <v>64</v>
      </c>
      <c r="R232" s="2" t="s">
        <v>64</v>
      </c>
      <c r="S232" s="3">
        <v>3</v>
      </c>
      <c r="T232" s="3">
        <v>2</v>
      </c>
      <c r="U232" s="3">
        <v>1</v>
      </c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2" t="s">
        <v>52</v>
      </c>
      <c r="AW232" s="2" t="s">
        <v>894</v>
      </c>
      <c r="AX232" s="2" t="s">
        <v>52</v>
      </c>
      <c r="AY232" s="2" t="s">
        <v>52</v>
      </c>
      <c r="AZ232" s="2" t="s">
        <v>52</v>
      </c>
    </row>
    <row r="233" spans="1:52" ht="30" customHeight="1" x14ac:dyDescent="0.15">
      <c r="A233" s="23" t="s">
        <v>545</v>
      </c>
      <c r="B233" s="23" t="s">
        <v>52</v>
      </c>
      <c r="C233" s="23" t="s">
        <v>52</v>
      </c>
      <c r="D233" s="24"/>
      <c r="E233" s="26"/>
      <c r="F233" s="29">
        <f>TRUNC(SUMIF(N229:N232, N228, F229:F232),0)</f>
        <v>0</v>
      </c>
      <c r="G233" s="26"/>
      <c r="H233" s="29">
        <f>TRUNC(SUMIF(N229:N232, N228, H229:H232),0)</f>
        <v>0</v>
      </c>
      <c r="I233" s="26"/>
      <c r="J233" s="29">
        <f>TRUNC(SUMIF(N229:N232, N228, J229:J232),0)</f>
        <v>99049</v>
      </c>
      <c r="K233" s="26"/>
      <c r="L233" s="29">
        <f>F233+H233+J233</f>
        <v>99049</v>
      </c>
      <c r="M233" s="23" t="s">
        <v>52</v>
      </c>
      <c r="N233" s="2" t="s">
        <v>90</v>
      </c>
      <c r="O233" s="2" t="s">
        <v>90</v>
      </c>
      <c r="P233" s="2" t="s">
        <v>52</v>
      </c>
      <c r="Q233" s="2" t="s">
        <v>52</v>
      </c>
      <c r="R233" s="2" t="s">
        <v>52</v>
      </c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2" t="s">
        <v>52</v>
      </c>
      <c r="AW233" s="2" t="s">
        <v>52</v>
      </c>
      <c r="AX233" s="2" t="s">
        <v>52</v>
      </c>
      <c r="AY233" s="2" t="s">
        <v>52</v>
      </c>
      <c r="AZ233" s="2" t="s">
        <v>52</v>
      </c>
    </row>
    <row r="234" spans="1:52" ht="30" customHeight="1" x14ac:dyDescent="0.15">
      <c r="A234" s="24"/>
      <c r="B234" s="24"/>
      <c r="C234" s="24"/>
      <c r="D234" s="24"/>
      <c r="E234" s="26"/>
      <c r="F234" s="29"/>
      <c r="G234" s="26"/>
      <c r="H234" s="29"/>
      <c r="I234" s="26"/>
      <c r="J234" s="29"/>
      <c r="K234" s="26"/>
      <c r="L234" s="29"/>
      <c r="M234" s="24"/>
    </row>
    <row r="235" spans="1:52" ht="30" customHeight="1" x14ac:dyDescent="0.15">
      <c r="A235" s="20" t="s">
        <v>895</v>
      </c>
      <c r="B235" s="21"/>
      <c r="C235" s="21"/>
      <c r="D235" s="21"/>
      <c r="E235" s="25"/>
      <c r="F235" s="28"/>
      <c r="G235" s="25"/>
      <c r="H235" s="28"/>
      <c r="I235" s="25"/>
      <c r="J235" s="28"/>
      <c r="K235" s="25"/>
      <c r="L235" s="28"/>
      <c r="M235" s="22"/>
      <c r="N235" s="1" t="s">
        <v>540</v>
      </c>
    </row>
    <row r="236" spans="1:52" ht="30" customHeight="1" x14ac:dyDescent="0.15">
      <c r="A236" s="23" t="s">
        <v>898</v>
      </c>
      <c r="B236" s="23" t="s">
        <v>553</v>
      </c>
      <c r="C236" s="23" t="s">
        <v>554</v>
      </c>
      <c r="D236" s="24">
        <v>0.57999999999999996</v>
      </c>
      <c r="E236" s="26">
        <f>단가대비표!O98</f>
        <v>0</v>
      </c>
      <c r="F236" s="29">
        <f>TRUNC(E236*D236,1)</f>
        <v>0</v>
      </c>
      <c r="G236" s="26">
        <f>단가대비표!P98</f>
        <v>281939</v>
      </c>
      <c r="H236" s="29">
        <f>TRUNC(G236*D236,1)</f>
        <v>163524.6</v>
      </c>
      <c r="I236" s="26">
        <f>단가대비표!V98</f>
        <v>0</v>
      </c>
      <c r="J236" s="29">
        <f>TRUNC(I236*D236,1)</f>
        <v>0</v>
      </c>
      <c r="K236" s="26">
        <f t="shared" ref="K236:L239" si="36">TRUNC(E236+G236+I236,1)</f>
        <v>281939</v>
      </c>
      <c r="L236" s="29">
        <f t="shared" si="36"/>
        <v>163524.6</v>
      </c>
      <c r="M236" s="23" t="s">
        <v>534</v>
      </c>
      <c r="N236" s="2" t="s">
        <v>52</v>
      </c>
      <c r="O236" s="2" t="s">
        <v>899</v>
      </c>
      <c r="P236" s="2" t="s">
        <v>64</v>
      </c>
      <c r="Q236" s="2" t="s">
        <v>64</v>
      </c>
      <c r="R236" s="2" t="s">
        <v>63</v>
      </c>
      <c r="S236" s="3"/>
      <c r="T236" s="3"/>
      <c r="U236" s="3"/>
      <c r="V236" s="3">
        <v>1</v>
      </c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2" t="s">
        <v>52</v>
      </c>
      <c r="AW236" s="2" t="s">
        <v>900</v>
      </c>
      <c r="AX236" s="2" t="s">
        <v>52</v>
      </c>
      <c r="AY236" s="2" t="s">
        <v>537</v>
      </c>
      <c r="AZ236" s="2" t="s">
        <v>52</v>
      </c>
    </row>
    <row r="237" spans="1:52" ht="30" customHeight="1" x14ac:dyDescent="0.15">
      <c r="A237" s="23" t="s">
        <v>585</v>
      </c>
      <c r="B237" s="23" t="s">
        <v>553</v>
      </c>
      <c r="C237" s="23" t="s">
        <v>554</v>
      </c>
      <c r="D237" s="24">
        <v>0.34</v>
      </c>
      <c r="E237" s="26">
        <f>단가대비표!O97</f>
        <v>0</v>
      </c>
      <c r="F237" s="29">
        <f>TRUNC(E237*D237,1)</f>
        <v>0</v>
      </c>
      <c r="G237" s="26">
        <f>단가대비표!P97</f>
        <v>226122</v>
      </c>
      <c r="H237" s="29">
        <f>TRUNC(G237*D237,1)</f>
        <v>76881.399999999994</v>
      </c>
      <c r="I237" s="26">
        <f>단가대비표!V97</f>
        <v>0</v>
      </c>
      <c r="J237" s="29">
        <f>TRUNC(I237*D237,1)</f>
        <v>0</v>
      </c>
      <c r="K237" s="26">
        <f t="shared" si="36"/>
        <v>226122</v>
      </c>
      <c r="L237" s="29">
        <f t="shared" si="36"/>
        <v>76881.399999999994</v>
      </c>
      <c r="M237" s="23" t="s">
        <v>534</v>
      </c>
      <c r="N237" s="2" t="s">
        <v>52</v>
      </c>
      <c r="O237" s="2" t="s">
        <v>586</v>
      </c>
      <c r="P237" s="2" t="s">
        <v>64</v>
      </c>
      <c r="Q237" s="2" t="s">
        <v>64</v>
      </c>
      <c r="R237" s="2" t="s">
        <v>63</v>
      </c>
      <c r="S237" s="3"/>
      <c r="T237" s="3"/>
      <c r="U237" s="3"/>
      <c r="V237" s="3">
        <v>1</v>
      </c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2" t="s">
        <v>52</v>
      </c>
      <c r="AW237" s="2" t="s">
        <v>901</v>
      </c>
      <c r="AX237" s="2" t="s">
        <v>52</v>
      </c>
      <c r="AY237" s="2" t="s">
        <v>537</v>
      </c>
      <c r="AZ237" s="2" t="s">
        <v>52</v>
      </c>
    </row>
    <row r="238" spans="1:52" ht="30" customHeight="1" x14ac:dyDescent="0.15">
      <c r="A238" s="23" t="s">
        <v>300</v>
      </c>
      <c r="B238" s="23" t="s">
        <v>301</v>
      </c>
      <c r="C238" s="23" t="s">
        <v>302</v>
      </c>
      <c r="D238" s="24">
        <v>2</v>
      </c>
      <c r="E238" s="26">
        <f>일위대가목록!E22</f>
        <v>9627</v>
      </c>
      <c r="F238" s="29">
        <f>TRUNC(E238*D238,1)</f>
        <v>19254</v>
      </c>
      <c r="G238" s="26">
        <f>일위대가목록!F22</f>
        <v>59020</v>
      </c>
      <c r="H238" s="29">
        <f>TRUNC(G238*D238,1)</f>
        <v>118040</v>
      </c>
      <c r="I238" s="26">
        <f>일위대가목록!G22</f>
        <v>31344</v>
      </c>
      <c r="J238" s="29">
        <f>TRUNC(I238*D238,1)</f>
        <v>62688</v>
      </c>
      <c r="K238" s="26">
        <f t="shared" si="36"/>
        <v>99991</v>
      </c>
      <c r="L238" s="29">
        <f t="shared" si="36"/>
        <v>199982</v>
      </c>
      <c r="M238" s="23" t="s">
        <v>534</v>
      </c>
      <c r="N238" s="2" t="s">
        <v>52</v>
      </c>
      <c r="O238" s="2" t="s">
        <v>304</v>
      </c>
      <c r="P238" s="2" t="s">
        <v>63</v>
      </c>
      <c r="Q238" s="2" t="s">
        <v>64</v>
      </c>
      <c r="R238" s="2" t="s">
        <v>64</v>
      </c>
      <c r="S238" s="3"/>
      <c r="T238" s="3"/>
      <c r="U238" s="3"/>
      <c r="V238" s="3">
        <v>1</v>
      </c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2" t="s">
        <v>52</v>
      </c>
      <c r="AW238" s="2" t="s">
        <v>902</v>
      </c>
      <c r="AX238" s="2" t="s">
        <v>52</v>
      </c>
      <c r="AY238" s="2" t="s">
        <v>537</v>
      </c>
      <c r="AZ238" s="2" t="s">
        <v>52</v>
      </c>
    </row>
    <row r="239" spans="1:52" ht="30" customHeight="1" x14ac:dyDescent="0.15">
      <c r="A239" s="23" t="s">
        <v>542</v>
      </c>
      <c r="B239" s="23" t="s">
        <v>543</v>
      </c>
      <c r="C239" s="23" t="s">
        <v>437</v>
      </c>
      <c r="D239" s="24">
        <v>1</v>
      </c>
      <c r="E239" s="26">
        <v>0</v>
      </c>
      <c r="F239" s="29">
        <f>TRUNC(E239*D239,1)</f>
        <v>0</v>
      </c>
      <c r="G239" s="26">
        <v>0</v>
      </c>
      <c r="H239" s="29">
        <f>TRUNC(G239*D239,1)</f>
        <v>0</v>
      </c>
      <c r="I239" s="26">
        <f>TRUNC(SUMIF(V236:V239, RIGHTB(O239, 1), L236:L239)*U239, 2)</f>
        <v>440388</v>
      </c>
      <c r="J239" s="29">
        <f>TRUNC(I239*D239,1)</f>
        <v>440388</v>
      </c>
      <c r="K239" s="26">
        <f t="shared" si="36"/>
        <v>440388</v>
      </c>
      <c r="L239" s="29">
        <f t="shared" si="36"/>
        <v>440388</v>
      </c>
      <c r="M239" s="23" t="s">
        <v>52</v>
      </c>
      <c r="N239" s="2" t="s">
        <v>540</v>
      </c>
      <c r="O239" s="2" t="s">
        <v>500</v>
      </c>
      <c r="P239" s="2" t="s">
        <v>64</v>
      </c>
      <c r="Q239" s="2" t="s">
        <v>64</v>
      </c>
      <c r="R239" s="2" t="s">
        <v>64</v>
      </c>
      <c r="S239" s="3">
        <v>3</v>
      </c>
      <c r="T239" s="3">
        <v>2</v>
      </c>
      <c r="U239" s="3">
        <v>1</v>
      </c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2" t="s">
        <v>52</v>
      </c>
      <c r="AW239" s="2" t="s">
        <v>903</v>
      </c>
      <c r="AX239" s="2" t="s">
        <v>52</v>
      </c>
      <c r="AY239" s="2" t="s">
        <v>52</v>
      </c>
      <c r="AZ239" s="2" t="s">
        <v>52</v>
      </c>
    </row>
    <row r="240" spans="1:52" ht="30" customHeight="1" x14ac:dyDescent="0.15">
      <c r="A240" s="23" t="s">
        <v>545</v>
      </c>
      <c r="B240" s="23" t="s">
        <v>52</v>
      </c>
      <c r="C240" s="23" t="s">
        <v>52</v>
      </c>
      <c r="D240" s="24"/>
      <c r="E240" s="26"/>
      <c r="F240" s="29">
        <f>TRUNC(SUMIF(N236:N239, N235, F236:F239),0)</f>
        <v>0</v>
      </c>
      <c r="G240" s="26"/>
      <c r="H240" s="29">
        <f>TRUNC(SUMIF(N236:N239, N235, H236:H239),0)</f>
        <v>0</v>
      </c>
      <c r="I240" s="26"/>
      <c r="J240" s="29">
        <f>TRUNC(SUMIF(N236:N239, N235, J236:J239),0)</f>
        <v>440388</v>
      </c>
      <c r="K240" s="26"/>
      <c r="L240" s="29">
        <f>F240+H240+J240</f>
        <v>440388</v>
      </c>
      <c r="M240" s="23" t="s">
        <v>52</v>
      </c>
      <c r="N240" s="2" t="s">
        <v>90</v>
      </c>
      <c r="O240" s="2" t="s">
        <v>90</v>
      </c>
      <c r="P240" s="2" t="s">
        <v>52</v>
      </c>
      <c r="Q240" s="2" t="s">
        <v>52</v>
      </c>
      <c r="R240" s="2" t="s">
        <v>52</v>
      </c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2" t="s">
        <v>52</v>
      </c>
      <c r="AW240" s="2" t="s">
        <v>52</v>
      </c>
      <c r="AX240" s="2" t="s">
        <v>52</v>
      </c>
      <c r="AY240" s="2" t="s">
        <v>52</v>
      </c>
      <c r="AZ240" s="2" t="s">
        <v>52</v>
      </c>
    </row>
    <row r="241" spans="1:52" ht="30" customHeight="1" x14ac:dyDescent="0.15">
      <c r="A241" s="24"/>
      <c r="B241" s="24"/>
      <c r="C241" s="24"/>
      <c r="D241" s="24"/>
      <c r="E241" s="26"/>
      <c r="F241" s="29"/>
      <c r="G241" s="26"/>
      <c r="H241" s="29"/>
      <c r="I241" s="26"/>
      <c r="J241" s="29"/>
      <c r="K241" s="26"/>
      <c r="L241" s="29"/>
      <c r="M241" s="24"/>
    </row>
    <row r="242" spans="1:52" ht="30" customHeight="1" x14ac:dyDescent="0.15">
      <c r="A242" s="20" t="s">
        <v>904</v>
      </c>
      <c r="B242" s="21"/>
      <c r="C242" s="21"/>
      <c r="D242" s="21"/>
      <c r="E242" s="25"/>
      <c r="F242" s="28"/>
      <c r="G242" s="25"/>
      <c r="H242" s="28"/>
      <c r="I242" s="25"/>
      <c r="J242" s="28"/>
      <c r="K242" s="25"/>
      <c r="L242" s="28"/>
      <c r="M242" s="22"/>
      <c r="N242" s="1" t="s">
        <v>905</v>
      </c>
    </row>
    <row r="243" spans="1:52" ht="30" customHeight="1" x14ac:dyDescent="0.15">
      <c r="A243" s="23" t="s">
        <v>589</v>
      </c>
      <c r="B243" s="23" t="s">
        <v>906</v>
      </c>
      <c r="C243" s="23" t="s">
        <v>704</v>
      </c>
      <c r="D243" s="24">
        <v>0.20849999999999999</v>
      </c>
      <c r="E243" s="26">
        <f>단가대비표!O6</f>
        <v>0</v>
      </c>
      <c r="F243" s="29">
        <f>TRUNC(E243*D243,1)</f>
        <v>0</v>
      </c>
      <c r="G243" s="26">
        <f>단가대비표!P6</f>
        <v>0</v>
      </c>
      <c r="H243" s="29">
        <f>TRUNC(G243*D243,1)</f>
        <v>0</v>
      </c>
      <c r="I243" s="26">
        <f>단가대비표!V6</f>
        <v>117766</v>
      </c>
      <c r="J243" s="29">
        <f>TRUNC(I243*D243,1)</f>
        <v>24554.2</v>
      </c>
      <c r="K243" s="26">
        <f t="shared" ref="K243:L246" si="37">TRUNC(E243+G243+I243,1)</f>
        <v>117766</v>
      </c>
      <c r="L243" s="29">
        <f t="shared" si="37"/>
        <v>24554.2</v>
      </c>
      <c r="M243" s="23" t="s">
        <v>705</v>
      </c>
      <c r="N243" s="2" t="s">
        <v>905</v>
      </c>
      <c r="O243" s="2" t="s">
        <v>909</v>
      </c>
      <c r="P243" s="2" t="s">
        <v>64</v>
      </c>
      <c r="Q243" s="2" t="s">
        <v>64</v>
      </c>
      <c r="R243" s="2" t="s">
        <v>63</v>
      </c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2" t="s">
        <v>52</v>
      </c>
      <c r="AW243" s="2" t="s">
        <v>910</v>
      </c>
      <c r="AX243" s="2" t="s">
        <v>52</v>
      </c>
      <c r="AY243" s="2" t="s">
        <v>52</v>
      </c>
      <c r="AZ243" s="2" t="s">
        <v>52</v>
      </c>
    </row>
    <row r="244" spans="1:52" ht="30" customHeight="1" x14ac:dyDescent="0.15">
      <c r="A244" s="23" t="s">
        <v>708</v>
      </c>
      <c r="B244" s="23" t="s">
        <v>709</v>
      </c>
      <c r="C244" s="23" t="s">
        <v>710</v>
      </c>
      <c r="D244" s="24">
        <v>11.6</v>
      </c>
      <c r="E244" s="26">
        <f>단가대비표!O18</f>
        <v>1822.72</v>
      </c>
      <c r="F244" s="29">
        <f>TRUNC(E244*D244,1)</f>
        <v>21143.5</v>
      </c>
      <c r="G244" s="26">
        <f>단가대비표!P18</f>
        <v>0</v>
      </c>
      <c r="H244" s="29">
        <f>TRUNC(G244*D244,1)</f>
        <v>0</v>
      </c>
      <c r="I244" s="26">
        <f>단가대비표!V18</f>
        <v>0</v>
      </c>
      <c r="J244" s="29">
        <f>TRUNC(I244*D244,1)</f>
        <v>0</v>
      </c>
      <c r="K244" s="26">
        <f t="shared" si="37"/>
        <v>1822.7</v>
      </c>
      <c r="L244" s="29">
        <f t="shared" si="37"/>
        <v>21143.5</v>
      </c>
      <c r="M244" s="23" t="s">
        <v>52</v>
      </c>
      <c r="N244" s="2" t="s">
        <v>905</v>
      </c>
      <c r="O244" s="2" t="s">
        <v>711</v>
      </c>
      <c r="P244" s="2" t="s">
        <v>64</v>
      </c>
      <c r="Q244" s="2" t="s">
        <v>64</v>
      </c>
      <c r="R244" s="2" t="s">
        <v>63</v>
      </c>
      <c r="S244" s="3"/>
      <c r="T244" s="3"/>
      <c r="U244" s="3"/>
      <c r="V244" s="3">
        <v>1</v>
      </c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2" t="s">
        <v>52</v>
      </c>
      <c r="AW244" s="2" t="s">
        <v>911</v>
      </c>
      <c r="AX244" s="2" t="s">
        <v>52</v>
      </c>
      <c r="AY244" s="2" t="s">
        <v>52</v>
      </c>
      <c r="AZ244" s="2" t="s">
        <v>52</v>
      </c>
    </row>
    <row r="245" spans="1:52" ht="30" customHeight="1" x14ac:dyDescent="0.15">
      <c r="A245" s="23" t="s">
        <v>713</v>
      </c>
      <c r="B245" s="23" t="s">
        <v>912</v>
      </c>
      <c r="C245" s="23" t="s">
        <v>437</v>
      </c>
      <c r="D245" s="24">
        <v>1</v>
      </c>
      <c r="E245" s="26">
        <f>TRUNC(SUMIF(V243:V246, RIGHTB(O245, 1), F243:F246)*U245, 2)</f>
        <v>4651.57</v>
      </c>
      <c r="F245" s="29">
        <f>TRUNC(E245*D245,1)</f>
        <v>4651.5</v>
      </c>
      <c r="G245" s="26">
        <v>0</v>
      </c>
      <c r="H245" s="29">
        <f>TRUNC(G245*D245,1)</f>
        <v>0</v>
      </c>
      <c r="I245" s="26">
        <v>0</v>
      </c>
      <c r="J245" s="29">
        <f>TRUNC(I245*D245,1)</f>
        <v>0</v>
      </c>
      <c r="K245" s="26">
        <f t="shared" si="37"/>
        <v>4651.5</v>
      </c>
      <c r="L245" s="29">
        <f t="shared" si="37"/>
        <v>4651.5</v>
      </c>
      <c r="M245" s="23" t="s">
        <v>52</v>
      </c>
      <c r="N245" s="2" t="s">
        <v>905</v>
      </c>
      <c r="O245" s="2" t="s">
        <v>500</v>
      </c>
      <c r="P245" s="2" t="s">
        <v>64</v>
      </c>
      <c r="Q245" s="2" t="s">
        <v>64</v>
      </c>
      <c r="R245" s="2" t="s">
        <v>64</v>
      </c>
      <c r="S245" s="3">
        <v>0</v>
      </c>
      <c r="T245" s="3">
        <v>0</v>
      </c>
      <c r="U245" s="3">
        <v>0.22</v>
      </c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2" t="s">
        <v>52</v>
      </c>
      <c r="AW245" s="2" t="s">
        <v>913</v>
      </c>
      <c r="AX245" s="2" t="s">
        <v>52</v>
      </c>
      <c r="AY245" s="2" t="s">
        <v>52</v>
      </c>
      <c r="AZ245" s="2" t="s">
        <v>52</v>
      </c>
    </row>
    <row r="246" spans="1:52" ht="30" customHeight="1" x14ac:dyDescent="0.15">
      <c r="A246" s="23" t="s">
        <v>716</v>
      </c>
      <c r="B246" s="23" t="s">
        <v>553</v>
      </c>
      <c r="C246" s="23" t="s">
        <v>554</v>
      </c>
      <c r="D246" s="24">
        <v>1</v>
      </c>
      <c r="E246" s="26">
        <f>TRUNC(단가대비표!O111*1/8*16/12*25/20, 1)</f>
        <v>0</v>
      </c>
      <c r="F246" s="29">
        <f>TRUNC(E246*D246,1)</f>
        <v>0</v>
      </c>
      <c r="G246" s="26">
        <f>TRUNC(단가대비표!P111*1/8*16/12*25/20, 1)</f>
        <v>59020.2</v>
      </c>
      <c r="H246" s="29">
        <f>TRUNC(G246*D246,1)</f>
        <v>59020.2</v>
      </c>
      <c r="I246" s="26">
        <f>TRUNC(단가대비표!V111*1/8*16/12*25/20, 1)</f>
        <v>0</v>
      </c>
      <c r="J246" s="29">
        <f>TRUNC(I246*D246,1)</f>
        <v>0</v>
      </c>
      <c r="K246" s="26">
        <f t="shared" si="37"/>
        <v>59020.2</v>
      </c>
      <c r="L246" s="29">
        <f t="shared" si="37"/>
        <v>59020.2</v>
      </c>
      <c r="M246" s="23" t="s">
        <v>52</v>
      </c>
      <c r="N246" s="2" t="s">
        <v>905</v>
      </c>
      <c r="O246" s="2" t="s">
        <v>717</v>
      </c>
      <c r="P246" s="2" t="s">
        <v>64</v>
      </c>
      <c r="Q246" s="2" t="s">
        <v>64</v>
      </c>
      <c r="R246" s="2" t="s">
        <v>63</v>
      </c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2" t="s">
        <v>52</v>
      </c>
      <c r="AW246" s="2" t="s">
        <v>914</v>
      </c>
      <c r="AX246" s="2" t="s">
        <v>63</v>
      </c>
      <c r="AY246" s="2" t="s">
        <v>52</v>
      </c>
      <c r="AZ246" s="2" t="s">
        <v>52</v>
      </c>
    </row>
    <row r="247" spans="1:52" ht="30" customHeight="1" x14ac:dyDescent="0.15">
      <c r="A247" s="23" t="s">
        <v>545</v>
      </c>
      <c r="B247" s="23" t="s">
        <v>52</v>
      </c>
      <c r="C247" s="23" t="s">
        <v>52</v>
      </c>
      <c r="D247" s="24"/>
      <c r="E247" s="26"/>
      <c r="F247" s="29">
        <f>TRUNC(SUMIF(N243:N246, N242, F243:F246),0)</f>
        <v>25795</v>
      </c>
      <c r="G247" s="26"/>
      <c r="H247" s="29">
        <f>TRUNC(SUMIF(N243:N246, N242, H243:H246),0)</f>
        <v>59020</v>
      </c>
      <c r="I247" s="26"/>
      <c r="J247" s="29">
        <f>TRUNC(SUMIF(N243:N246, N242, J243:J246),0)</f>
        <v>24554</v>
      </c>
      <c r="K247" s="26"/>
      <c r="L247" s="29">
        <f>F247+H247+J247</f>
        <v>109369</v>
      </c>
      <c r="M247" s="23" t="s">
        <v>52</v>
      </c>
      <c r="N247" s="2" t="s">
        <v>90</v>
      </c>
      <c r="O247" s="2" t="s">
        <v>90</v>
      </c>
      <c r="P247" s="2" t="s">
        <v>52</v>
      </c>
      <c r="Q247" s="2" t="s">
        <v>52</v>
      </c>
      <c r="R247" s="2" t="s">
        <v>52</v>
      </c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2" t="s">
        <v>52</v>
      </c>
      <c r="AW247" s="2" t="s">
        <v>52</v>
      </c>
      <c r="AX247" s="2" t="s">
        <v>52</v>
      </c>
      <c r="AY247" s="2" t="s">
        <v>52</v>
      </c>
      <c r="AZ247" s="2" t="s">
        <v>52</v>
      </c>
    </row>
    <row r="248" spans="1:52" ht="30" customHeight="1" x14ac:dyDescent="0.15">
      <c r="A248" s="24"/>
      <c r="B248" s="24"/>
      <c r="C248" s="24"/>
      <c r="D248" s="24"/>
      <c r="E248" s="26"/>
      <c r="F248" s="29"/>
      <c r="G248" s="26"/>
      <c r="H248" s="29"/>
      <c r="I248" s="26"/>
      <c r="J248" s="29"/>
      <c r="K248" s="26"/>
      <c r="L248" s="29"/>
      <c r="M248" s="24"/>
    </row>
    <row r="249" spans="1:52" ht="30" customHeight="1" x14ac:dyDescent="0.15">
      <c r="A249" s="20" t="s">
        <v>915</v>
      </c>
      <c r="B249" s="21"/>
      <c r="C249" s="21"/>
      <c r="D249" s="21"/>
      <c r="E249" s="25"/>
      <c r="F249" s="28"/>
      <c r="G249" s="25"/>
      <c r="H249" s="28"/>
      <c r="I249" s="25"/>
      <c r="J249" s="28"/>
      <c r="K249" s="25"/>
      <c r="L249" s="28"/>
      <c r="M249" s="22"/>
      <c r="N249" s="1" t="s">
        <v>581</v>
      </c>
    </row>
    <row r="250" spans="1:52" ht="30" customHeight="1" x14ac:dyDescent="0.15">
      <c r="A250" s="23" t="s">
        <v>916</v>
      </c>
      <c r="B250" s="23" t="s">
        <v>553</v>
      </c>
      <c r="C250" s="23" t="s">
        <v>554</v>
      </c>
      <c r="D250" s="24">
        <v>5.0000000000000001E-3</v>
      </c>
      <c r="E250" s="26">
        <f>단가대비표!O110</f>
        <v>0</v>
      </c>
      <c r="F250" s="29">
        <f>TRUNC(E250*D250,1)</f>
        <v>0</v>
      </c>
      <c r="G250" s="26">
        <f>단가대비표!P110</f>
        <v>256883</v>
      </c>
      <c r="H250" s="29">
        <f>TRUNC(G250*D250,1)</f>
        <v>1284.4000000000001</v>
      </c>
      <c r="I250" s="26">
        <f>단가대비표!V110</f>
        <v>0</v>
      </c>
      <c r="J250" s="29">
        <f>TRUNC(I250*D250,1)</f>
        <v>0</v>
      </c>
      <c r="K250" s="26">
        <f>TRUNC(E250+G250+I250,1)</f>
        <v>256883</v>
      </c>
      <c r="L250" s="29">
        <f>TRUNC(F250+H250+J250,1)</f>
        <v>1284.4000000000001</v>
      </c>
      <c r="M250" s="23" t="s">
        <v>52</v>
      </c>
      <c r="N250" s="2" t="s">
        <v>581</v>
      </c>
      <c r="O250" s="2" t="s">
        <v>917</v>
      </c>
      <c r="P250" s="2" t="s">
        <v>64</v>
      </c>
      <c r="Q250" s="2" t="s">
        <v>64</v>
      </c>
      <c r="R250" s="2" t="s">
        <v>63</v>
      </c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2" t="s">
        <v>52</v>
      </c>
      <c r="AW250" s="2" t="s">
        <v>918</v>
      </c>
      <c r="AX250" s="2" t="s">
        <v>52</v>
      </c>
      <c r="AY250" s="2" t="s">
        <v>52</v>
      </c>
      <c r="AZ250" s="2" t="s">
        <v>52</v>
      </c>
    </row>
    <row r="251" spans="1:52" ht="30" customHeight="1" x14ac:dyDescent="0.15">
      <c r="A251" s="23" t="s">
        <v>557</v>
      </c>
      <c r="B251" s="23" t="s">
        <v>553</v>
      </c>
      <c r="C251" s="23" t="s">
        <v>554</v>
      </c>
      <c r="D251" s="24">
        <v>1E-3</v>
      </c>
      <c r="E251" s="26">
        <f>단가대비표!O96</f>
        <v>0</v>
      </c>
      <c r="F251" s="29">
        <f>TRUNC(E251*D251,1)</f>
        <v>0</v>
      </c>
      <c r="G251" s="26">
        <f>단가대비표!P96</f>
        <v>172068</v>
      </c>
      <c r="H251" s="29">
        <f>TRUNC(G251*D251,1)</f>
        <v>172</v>
      </c>
      <c r="I251" s="26">
        <f>단가대비표!V96</f>
        <v>0</v>
      </c>
      <c r="J251" s="29">
        <f>TRUNC(I251*D251,1)</f>
        <v>0</v>
      </c>
      <c r="K251" s="26">
        <f>TRUNC(E251+G251+I251,1)</f>
        <v>172068</v>
      </c>
      <c r="L251" s="29">
        <f>TRUNC(F251+H251+J251,1)</f>
        <v>172</v>
      </c>
      <c r="M251" s="23" t="s">
        <v>52</v>
      </c>
      <c r="N251" s="2" t="s">
        <v>581</v>
      </c>
      <c r="O251" s="2" t="s">
        <v>558</v>
      </c>
      <c r="P251" s="2" t="s">
        <v>64</v>
      </c>
      <c r="Q251" s="2" t="s">
        <v>64</v>
      </c>
      <c r="R251" s="2" t="s">
        <v>63</v>
      </c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2" t="s">
        <v>52</v>
      </c>
      <c r="AW251" s="2" t="s">
        <v>919</v>
      </c>
      <c r="AX251" s="2" t="s">
        <v>52</v>
      </c>
      <c r="AY251" s="2" t="s">
        <v>52</v>
      </c>
      <c r="AZ251" s="2" t="s">
        <v>52</v>
      </c>
    </row>
    <row r="252" spans="1:52" ht="30" customHeight="1" x14ac:dyDescent="0.15">
      <c r="A252" s="23" t="s">
        <v>545</v>
      </c>
      <c r="B252" s="23" t="s">
        <v>52</v>
      </c>
      <c r="C252" s="23" t="s">
        <v>52</v>
      </c>
      <c r="D252" s="24"/>
      <c r="E252" s="26"/>
      <c r="F252" s="29">
        <f>TRUNC(SUMIF(N250:N251, N249, F250:F251),0)</f>
        <v>0</v>
      </c>
      <c r="G252" s="26"/>
      <c r="H252" s="29">
        <f>TRUNC(SUMIF(N250:N251, N249, H250:H251),0)</f>
        <v>1456</v>
      </c>
      <c r="I252" s="26"/>
      <c r="J252" s="29">
        <f>TRUNC(SUMIF(N250:N251, N249, J250:J251),0)</f>
        <v>0</v>
      </c>
      <c r="K252" s="26"/>
      <c r="L252" s="29">
        <f>F252+H252+J252</f>
        <v>1456</v>
      </c>
      <c r="M252" s="23" t="s">
        <v>52</v>
      </c>
      <c r="N252" s="2" t="s">
        <v>90</v>
      </c>
      <c r="O252" s="2" t="s">
        <v>90</v>
      </c>
      <c r="P252" s="2" t="s">
        <v>52</v>
      </c>
      <c r="Q252" s="2" t="s">
        <v>52</v>
      </c>
      <c r="R252" s="2" t="s">
        <v>52</v>
      </c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2" t="s">
        <v>52</v>
      </c>
      <c r="AW252" s="2" t="s">
        <v>52</v>
      </c>
      <c r="AX252" s="2" t="s">
        <v>52</v>
      </c>
      <c r="AY252" s="2" t="s">
        <v>52</v>
      </c>
      <c r="AZ252" s="2" t="s">
        <v>52</v>
      </c>
    </row>
    <row r="253" spans="1:52" ht="30" customHeight="1" x14ac:dyDescent="0.15">
      <c r="A253" s="24"/>
      <c r="B253" s="24"/>
      <c r="C253" s="24"/>
      <c r="D253" s="24"/>
      <c r="E253" s="26"/>
      <c r="F253" s="29"/>
      <c r="G253" s="26"/>
      <c r="H253" s="29"/>
      <c r="I253" s="26"/>
      <c r="J253" s="29"/>
      <c r="K253" s="26"/>
      <c r="L253" s="29"/>
      <c r="M253" s="24"/>
    </row>
    <row r="254" spans="1:52" ht="30" customHeight="1" x14ac:dyDescent="0.15">
      <c r="A254" s="20" t="s">
        <v>920</v>
      </c>
      <c r="B254" s="21"/>
      <c r="C254" s="21"/>
      <c r="D254" s="21"/>
      <c r="E254" s="25"/>
      <c r="F254" s="28"/>
      <c r="G254" s="25"/>
      <c r="H254" s="28"/>
      <c r="I254" s="25"/>
      <c r="J254" s="28"/>
      <c r="K254" s="25"/>
      <c r="L254" s="28"/>
      <c r="M254" s="22"/>
      <c r="N254" s="1" t="s">
        <v>592</v>
      </c>
    </row>
    <row r="255" spans="1:52" ht="30" customHeight="1" x14ac:dyDescent="0.15">
      <c r="A255" s="23" t="s">
        <v>589</v>
      </c>
      <c r="B255" s="23" t="s">
        <v>590</v>
      </c>
      <c r="C255" s="23" t="s">
        <v>704</v>
      </c>
      <c r="D255" s="24">
        <v>0.20849999999999999</v>
      </c>
      <c r="E255" s="26">
        <f>단가대비표!O5</f>
        <v>0</v>
      </c>
      <c r="F255" s="29">
        <f>TRUNC(E255*D255,1)</f>
        <v>0</v>
      </c>
      <c r="G255" s="26">
        <f>단가대비표!P5</f>
        <v>0</v>
      </c>
      <c r="H255" s="29">
        <f>TRUNC(G255*D255,1)</f>
        <v>0</v>
      </c>
      <c r="I255" s="26">
        <f>단가대비표!V5</f>
        <v>66538</v>
      </c>
      <c r="J255" s="29">
        <f>TRUNC(I255*D255,1)</f>
        <v>13873.1</v>
      </c>
      <c r="K255" s="26">
        <f t="shared" ref="K255:L258" si="38">TRUNC(E255+G255+I255,1)</f>
        <v>66538</v>
      </c>
      <c r="L255" s="29">
        <f t="shared" si="38"/>
        <v>13873.1</v>
      </c>
      <c r="M255" s="23" t="s">
        <v>705</v>
      </c>
      <c r="N255" s="2" t="s">
        <v>592</v>
      </c>
      <c r="O255" s="2" t="s">
        <v>921</v>
      </c>
      <c r="P255" s="2" t="s">
        <v>64</v>
      </c>
      <c r="Q255" s="2" t="s">
        <v>64</v>
      </c>
      <c r="R255" s="2" t="s">
        <v>63</v>
      </c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2" t="s">
        <v>52</v>
      </c>
      <c r="AW255" s="2" t="s">
        <v>922</v>
      </c>
      <c r="AX255" s="2" t="s">
        <v>52</v>
      </c>
      <c r="AY255" s="2" t="s">
        <v>52</v>
      </c>
      <c r="AZ255" s="2" t="s">
        <v>52</v>
      </c>
    </row>
    <row r="256" spans="1:52" ht="30" customHeight="1" x14ac:dyDescent="0.15">
      <c r="A256" s="23" t="s">
        <v>708</v>
      </c>
      <c r="B256" s="23" t="s">
        <v>709</v>
      </c>
      <c r="C256" s="23" t="s">
        <v>710</v>
      </c>
      <c r="D256" s="24">
        <v>5</v>
      </c>
      <c r="E256" s="26">
        <f>단가대비표!O18</f>
        <v>1822.72</v>
      </c>
      <c r="F256" s="29">
        <f>TRUNC(E256*D256,1)</f>
        <v>9113.6</v>
      </c>
      <c r="G256" s="26">
        <f>단가대비표!P18</f>
        <v>0</v>
      </c>
      <c r="H256" s="29">
        <f>TRUNC(G256*D256,1)</f>
        <v>0</v>
      </c>
      <c r="I256" s="26">
        <f>단가대비표!V18</f>
        <v>0</v>
      </c>
      <c r="J256" s="29">
        <f>TRUNC(I256*D256,1)</f>
        <v>0</v>
      </c>
      <c r="K256" s="26">
        <f t="shared" si="38"/>
        <v>1822.7</v>
      </c>
      <c r="L256" s="29">
        <f t="shared" si="38"/>
        <v>9113.6</v>
      </c>
      <c r="M256" s="23" t="s">
        <v>52</v>
      </c>
      <c r="N256" s="2" t="s">
        <v>592</v>
      </c>
      <c r="O256" s="2" t="s">
        <v>711</v>
      </c>
      <c r="P256" s="2" t="s">
        <v>64</v>
      </c>
      <c r="Q256" s="2" t="s">
        <v>64</v>
      </c>
      <c r="R256" s="2" t="s">
        <v>63</v>
      </c>
      <c r="S256" s="3"/>
      <c r="T256" s="3"/>
      <c r="U256" s="3"/>
      <c r="V256" s="3">
        <v>1</v>
      </c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2" t="s">
        <v>52</v>
      </c>
      <c r="AW256" s="2" t="s">
        <v>923</v>
      </c>
      <c r="AX256" s="2" t="s">
        <v>52</v>
      </c>
      <c r="AY256" s="2" t="s">
        <v>52</v>
      </c>
      <c r="AZ256" s="2" t="s">
        <v>52</v>
      </c>
    </row>
    <row r="257" spans="1:52" ht="30" customHeight="1" x14ac:dyDescent="0.15">
      <c r="A257" s="23" t="s">
        <v>713</v>
      </c>
      <c r="B257" s="23" t="s">
        <v>924</v>
      </c>
      <c r="C257" s="23" t="s">
        <v>437</v>
      </c>
      <c r="D257" s="24">
        <v>1</v>
      </c>
      <c r="E257" s="26">
        <f>TRUNC(SUMIF(V255:V258, RIGHTB(O257, 1), F255:F258)*U257, 2)</f>
        <v>1913.85</v>
      </c>
      <c r="F257" s="29">
        <f>TRUNC(E257*D257,1)</f>
        <v>1913.8</v>
      </c>
      <c r="G257" s="26">
        <v>0</v>
      </c>
      <c r="H257" s="29">
        <f>TRUNC(G257*D257,1)</f>
        <v>0</v>
      </c>
      <c r="I257" s="26">
        <v>0</v>
      </c>
      <c r="J257" s="29">
        <f>TRUNC(I257*D257,1)</f>
        <v>0</v>
      </c>
      <c r="K257" s="26">
        <f t="shared" si="38"/>
        <v>1913.8</v>
      </c>
      <c r="L257" s="29">
        <f t="shared" si="38"/>
        <v>1913.8</v>
      </c>
      <c r="M257" s="23" t="s">
        <v>52</v>
      </c>
      <c r="N257" s="2" t="s">
        <v>592</v>
      </c>
      <c r="O257" s="2" t="s">
        <v>500</v>
      </c>
      <c r="P257" s="2" t="s">
        <v>64</v>
      </c>
      <c r="Q257" s="2" t="s">
        <v>64</v>
      </c>
      <c r="R257" s="2" t="s">
        <v>64</v>
      </c>
      <c r="S257" s="3">
        <v>0</v>
      </c>
      <c r="T257" s="3">
        <v>0</v>
      </c>
      <c r="U257" s="3">
        <v>0.21</v>
      </c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2" t="s">
        <v>52</v>
      </c>
      <c r="AW257" s="2" t="s">
        <v>925</v>
      </c>
      <c r="AX257" s="2" t="s">
        <v>52</v>
      </c>
      <c r="AY257" s="2" t="s">
        <v>52</v>
      </c>
      <c r="AZ257" s="2" t="s">
        <v>52</v>
      </c>
    </row>
    <row r="258" spans="1:52" ht="30" customHeight="1" x14ac:dyDescent="0.15">
      <c r="A258" s="23" t="s">
        <v>716</v>
      </c>
      <c r="B258" s="23" t="s">
        <v>553</v>
      </c>
      <c r="C258" s="23" t="s">
        <v>554</v>
      </c>
      <c r="D258" s="24">
        <v>1</v>
      </c>
      <c r="E258" s="26">
        <f>TRUNC(단가대비표!O111*1/8*16/12*25/20, 1)</f>
        <v>0</v>
      </c>
      <c r="F258" s="29">
        <f>TRUNC(E258*D258,1)</f>
        <v>0</v>
      </c>
      <c r="G258" s="26">
        <f>TRUNC(단가대비표!P111*1/8*16/12*25/20, 1)</f>
        <v>59020.2</v>
      </c>
      <c r="H258" s="29">
        <f>TRUNC(G258*D258,1)</f>
        <v>59020.2</v>
      </c>
      <c r="I258" s="26">
        <f>TRUNC(단가대비표!V111*1/8*16/12*25/20, 1)</f>
        <v>0</v>
      </c>
      <c r="J258" s="29">
        <f>TRUNC(I258*D258,1)</f>
        <v>0</v>
      </c>
      <c r="K258" s="26">
        <f t="shared" si="38"/>
        <v>59020.2</v>
      </c>
      <c r="L258" s="29">
        <f t="shared" si="38"/>
        <v>59020.2</v>
      </c>
      <c r="M258" s="23" t="s">
        <v>52</v>
      </c>
      <c r="N258" s="2" t="s">
        <v>592</v>
      </c>
      <c r="O258" s="2" t="s">
        <v>717</v>
      </c>
      <c r="P258" s="2" t="s">
        <v>64</v>
      </c>
      <c r="Q258" s="2" t="s">
        <v>64</v>
      </c>
      <c r="R258" s="2" t="s">
        <v>63</v>
      </c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2" t="s">
        <v>52</v>
      </c>
      <c r="AW258" s="2" t="s">
        <v>926</v>
      </c>
      <c r="AX258" s="2" t="s">
        <v>63</v>
      </c>
      <c r="AY258" s="2" t="s">
        <v>52</v>
      </c>
      <c r="AZ258" s="2" t="s">
        <v>52</v>
      </c>
    </row>
    <row r="259" spans="1:52" ht="30" customHeight="1" x14ac:dyDescent="0.15">
      <c r="A259" s="23" t="s">
        <v>545</v>
      </c>
      <c r="B259" s="23" t="s">
        <v>52</v>
      </c>
      <c r="C259" s="23" t="s">
        <v>52</v>
      </c>
      <c r="D259" s="24"/>
      <c r="E259" s="26"/>
      <c r="F259" s="29">
        <f>TRUNC(SUMIF(N255:N258, N254, F255:F258),0)</f>
        <v>11027</v>
      </c>
      <c r="G259" s="26"/>
      <c r="H259" s="29">
        <f>TRUNC(SUMIF(N255:N258, N254, H255:H258),0)</f>
        <v>59020</v>
      </c>
      <c r="I259" s="26"/>
      <c r="J259" s="29">
        <f>TRUNC(SUMIF(N255:N258, N254, J255:J258),0)</f>
        <v>13873</v>
      </c>
      <c r="K259" s="26"/>
      <c r="L259" s="29">
        <f>F259+H259+J259</f>
        <v>83920</v>
      </c>
      <c r="M259" s="23" t="s">
        <v>52</v>
      </c>
      <c r="N259" s="2" t="s">
        <v>90</v>
      </c>
      <c r="O259" s="2" t="s">
        <v>90</v>
      </c>
      <c r="P259" s="2" t="s">
        <v>52</v>
      </c>
      <c r="Q259" s="2" t="s">
        <v>52</v>
      </c>
      <c r="R259" s="2" t="s">
        <v>52</v>
      </c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2" t="s">
        <v>52</v>
      </c>
      <c r="AW259" s="2" t="s">
        <v>52</v>
      </c>
      <c r="AX259" s="2" t="s">
        <v>52</v>
      </c>
      <c r="AY259" s="2" t="s">
        <v>52</v>
      </c>
      <c r="AZ259" s="2" t="s">
        <v>52</v>
      </c>
    </row>
    <row r="260" spans="1:52" ht="30" customHeight="1" x14ac:dyDescent="0.15">
      <c r="A260" s="24"/>
      <c r="B260" s="24"/>
      <c r="C260" s="24"/>
      <c r="D260" s="24"/>
      <c r="E260" s="26"/>
      <c r="F260" s="29"/>
      <c r="G260" s="26"/>
      <c r="H260" s="29"/>
      <c r="I260" s="26"/>
      <c r="J260" s="29"/>
      <c r="K260" s="26"/>
      <c r="L260" s="29"/>
      <c r="M260" s="24"/>
    </row>
    <row r="261" spans="1:52" ht="30" customHeight="1" x14ac:dyDescent="0.15">
      <c r="A261" s="20" t="s">
        <v>927</v>
      </c>
      <c r="B261" s="21"/>
      <c r="C261" s="21"/>
      <c r="D261" s="21"/>
      <c r="E261" s="25"/>
      <c r="F261" s="28"/>
      <c r="G261" s="25"/>
      <c r="H261" s="28"/>
      <c r="I261" s="25"/>
      <c r="J261" s="28"/>
      <c r="K261" s="25"/>
      <c r="L261" s="28"/>
      <c r="M261" s="22"/>
      <c r="N261" s="1" t="s">
        <v>597</v>
      </c>
    </row>
    <row r="262" spans="1:52" ht="30" customHeight="1" x14ac:dyDescent="0.15">
      <c r="A262" s="23" t="s">
        <v>594</v>
      </c>
      <c r="B262" s="23" t="s">
        <v>595</v>
      </c>
      <c r="C262" s="23" t="s">
        <v>704</v>
      </c>
      <c r="D262" s="24">
        <v>0.28249999999999997</v>
      </c>
      <c r="E262" s="26">
        <f>단가대비표!O7</f>
        <v>0</v>
      </c>
      <c r="F262" s="29">
        <f>TRUNC(E262*D262,1)</f>
        <v>0</v>
      </c>
      <c r="G262" s="26">
        <f>단가대비표!P7</f>
        <v>0</v>
      </c>
      <c r="H262" s="29">
        <f>TRUNC(G262*D262,1)</f>
        <v>0</v>
      </c>
      <c r="I262" s="26">
        <f>단가대비표!V7</f>
        <v>6966</v>
      </c>
      <c r="J262" s="29">
        <f>TRUNC(I262*D262,1)</f>
        <v>1967.8</v>
      </c>
      <c r="K262" s="26">
        <f t="shared" ref="K262:L265" si="39">TRUNC(E262+G262+I262,1)</f>
        <v>6966</v>
      </c>
      <c r="L262" s="29">
        <f t="shared" si="39"/>
        <v>1967.8</v>
      </c>
      <c r="M262" s="23" t="s">
        <v>705</v>
      </c>
      <c r="N262" s="2" t="s">
        <v>597</v>
      </c>
      <c r="O262" s="2" t="s">
        <v>929</v>
      </c>
      <c r="P262" s="2" t="s">
        <v>64</v>
      </c>
      <c r="Q262" s="2" t="s">
        <v>64</v>
      </c>
      <c r="R262" s="2" t="s">
        <v>63</v>
      </c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2" t="s">
        <v>52</v>
      </c>
      <c r="AW262" s="2" t="s">
        <v>930</v>
      </c>
      <c r="AX262" s="2" t="s">
        <v>52</v>
      </c>
      <c r="AY262" s="2" t="s">
        <v>52</v>
      </c>
      <c r="AZ262" s="2" t="s">
        <v>52</v>
      </c>
    </row>
    <row r="263" spans="1:52" ht="30" customHeight="1" x14ac:dyDescent="0.15">
      <c r="A263" s="23" t="s">
        <v>708</v>
      </c>
      <c r="B263" s="23" t="s">
        <v>709</v>
      </c>
      <c r="C263" s="23" t="s">
        <v>710</v>
      </c>
      <c r="D263" s="24">
        <v>2.2000000000000002</v>
      </c>
      <c r="E263" s="26">
        <f>단가대비표!O18</f>
        <v>1822.72</v>
      </c>
      <c r="F263" s="29">
        <f>TRUNC(E263*D263,1)</f>
        <v>4009.9</v>
      </c>
      <c r="G263" s="26">
        <f>단가대비표!P18</f>
        <v>0</v>
      </c>
      <c r="H263" s="29">
        <f>TRUNC(G263*D263,1)</f>
        <v>0</v>
      </c>
      <c r="I263" s="26">
        <f>단가대비표!V18</f>
        <v>0</v>
      </c>
      <c r="J263" s="29">
        <f>TRUNC(I263*D263,1)</f>
        <v>0</v>
      </c>
      <c r="K263" s="26">
        <f t="shared" si="39"/>
        <v>1822.7</v>
      </c>
      <c r="L263" s="29">
        <f t="shared" si="39"/>
        <v>4009.9</v>
      </c>
      <c r="M263" s="23" t="s">
        <v>52</v>
      </c>
      <c r="N263" s="2" t="s">
        <v>597</v>
      </c>
      <c r="O263" s="2" t="s">
        <v>711</v>
      </c>
      <c r="P263" s="2" t="s">
        <v>64</v>
      </c>
      <c r="Q263" s="2" t="s">
        <v>64</v>
      </c>
      <c r="R263" s="2" t="s">
        <v>63</v>
      </c>
      <c r="S263" s="3"/>
      <c r="T263" s="3"/>
      <c r="U263" s="3"/>
      <c r="V263" s="3">
        <v>1</v>
      </c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2" t="s">
        <v>52</v>
      </c>
      <c r="AW263" s="2" t="s">
        <v>931</v>
      </c>
      <c r="AX263" s="2" t="s">
        <v>52</v>
      </c>
      <c r="AY263" s="2" t="s">
        <v>52</v>
      </c>
      <c r="AZ263" s="2" t="s">
        <v>52</v>
      </c>
    </row>
    <row r="264" spans="1:52" ht="30" customHeight="1" x14ac:dyDescent="0.15">
      <c r="A264" s="23" t="s">
        <v>713</v>
      </c>
      <c r="B264" s="23" t="s">
        <v>932</v>
      </c>
      <c r="C264" s="23" t="s">
        <v>437</v>
      </c>
      <c r="D264" s="24">
        <v>1</v>
      </c>
      <c r="E264" s="26">
        <f>TRUNC(SUMIF(V262:V265, RIGHTB(O264, 1), F262:F265)*U264, 2)</f>
        <v>521.28</v>
      </c>
      <c r="F264" s="29">
        <f>TRUNC(E264*D264,1)</f>
        <v>521.20000000000005</v>
      </c>
      <c r="G264" s="26">
        <v>0</v>
      </c>
      <c r="H264" s="29">
        <f>TRUNC(G264*D264,1)</f>
        <v>0</v>
      </c>
      <c r="I264" s="26">
        <v>0</v>
      </c>
      <c r="J264" s="29">
        <f>TRUNC(I264*D264,1)</f>
        <v>0</v>
      </c>
      <c r="K264" s="26">
        <f t="shared" si="39"/>
        <v>521.20000000000005</v>
      </c>
      <c r="L264" s="29">
        <f t="shared" si="39"/>
        <v>521.20000000000005</v>
      </c>
      <c r="M264" s="23" t="s">
        <v>52</v>
      </c>
      <c r="N264" s="2" t="s">
        <v>597</v>
      </c>
      <c r="O264" s="2" t="s">
        <v>500</v>
      </c>
      <c r="P264" s="2" t="s">
        <v>64</v>
      </c>
      <c r="Q264" s="2" t="s">
        <v>64</v>
      </c>
      <c r="R264" s="2" t="s">
        <v>64</v>
      </c>
      <c r="S264" s="3">
        <v>0</v>
      </c>
      <c r="T264" s="3">
        <v>0</v>
      </c>
      <c r="U264" s="3">
        <v>0.13</v>
      </c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2" t="s">
        <v>52</v>
      </c>
      <c r="AW264" s="2" t="s">
        <v>933</v>
      </c>
      <c r="AX264" s="2" t="s">
        <v>52</v>
      </c>
      <c r="AY264" s="2" t="s">
        <v>52</v>
      </c>
      <c r="AZ264" s="2" t="s">
        <v>52</v>
      </c>
    </row>
    <row r="265" spans="1:52" ht="30" customHeight="1" x14ac:dyDescent="0.15">
      <c r="A265" s="23" t="s">
        <v>934</v>
      </c>
      <c r="B265" s="23" t="s">
        <v>553</v>
      </c>
      <c r="C265" s="23" t="s">
        <v>554</v>
      </c>
      <c r="D265" s="24">
        <v>1</v>
      </c>
      <c r="E265" s="26">
        <f>TRUNC(단가대비표!O113*1/8*16/12*25/20, 1)</f>
        <v>0</v>
      </c>
      <c r="F265" s="29">
        <f>TRUNC(E265*D265,1)</f>
        <v>0</v>
      </c>
      <c r="G265" s="26">
        <f>TRUNC(단가대비표!P113*1/8*16/12*25/20, 1)</f>
        <v>36248.9</v>
      </c>
      <c r="H265" s="29">
        <f>TRUNC(G265*D265,1)</f>
        <v>36248.9</v>
      </c>
      <c r="I265" s="26">
        <f>TRUNC(단가대비표!V113*1/8*16/12*25/20, 1)</f>
        <v>0</v>
      </c>
      <c r="J265" s="29">
        <f>TRUNC(I265*D265,1)</f>
        <v>0</v>
      </c>
      <c r="K265" s="26">
        <f t="shared" si="39"/>
        <v>36248.9</v>
      </c>
      <c r="L265" s="29">
        <f t="shared" si="39"/>
        <v>36248.9</v>
      </c>
      <c r="M265" s="23" t="s">
        <v>52</v>
      </c>
      <c r="N265" s="2" t="s">
        <v>597</v>
      </c>
      <c r="O265" s="2" t="s">
        <v>935</v>
      </c>
      <c r="P265" s="2" t="s">
        <v>64</v>
      </c>
      <c r="Q265" s="2" t="s">
        <v>64</v>
      </c>
      <c r="R265" s="2" t="s">
        <v>63</v>
      </c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2" t="s">
        <v>52</v>
      </c>
      <c r="AW265" s="2" t="s">
        <v>936</v>
      </c>
      <c r="AX265" s="2" t="s">
        <v>63</v>
      </c>
      <c r="AY265" s="2" t="s">
        <v>52</v>
      </c>
      <c r="AZ265" s="2" t="s">
        <v>52</v>
      </c>
    </row>
    <row r="266" spans="1:52" ht="30" customHeight="1" x14ac:dyDescent="0.15">
      <c r="A266" s="23" t="s">
        <v>545</v>
      </c>
      <c r="B266" s="23" t="s">
        <v>52</v>
      </c>
      <c r="C266" s="23" t="s">
        <v>52</v>
      </c>
      <c r="D266" s="24"/>
      <c r="E266" s="26"/>
      <c r="F266" s="29">
        <f>TRUNC(SUMIF(N262:N265, N261, F262:F265),0)</f>
        <v>4531</v>
      </c>
      <c r="G266" s="26"/>
      <c r="H266" s="29">
        <f>TRUNC(SUMIF(N262:N265, N261, H262:H265),0)</f>
        <v>36248</v>
      </c>
      <c r="I266" s="26"/>
      <c r="J266" s="29">
        <f>TRUNC(SUMIF(N262:N265, N261, J262:J265),0)</f>
        <v>1967</v>
      </c>
      <c r="K266" s="26"/>
      <c r="L266" s="29">
        <f>F266+H266+J266</f>
        <v>42746</v>
      </c>
      <c r="M266" s="23" t="s">
        <v>52</v>
      </c>
      <c r="N266" s="2" t="s">
        <v>90</v>
      </c>
      <c r="O266" s="2" t="s">
        <v>90</v>
      </c>
      <c r="P266" s="2" t="s">
        <v>52</v>
      </c>
      <c r="Q266" s="2" t="s">
        <v>52</v>
      </c>
      <c r="R266" s="2" t="s">
        <v>52</v>
      </c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2" t="s">
        <v>52</v>
      </c>
      <c r="AW266" s="2" t="s">
        <v>52</v>
      </c>
      <c r="AX266" s="2" t="s">
        <v>52</v>
      </c>
      <c r="AY266" s="2" t="s">
        <v>52</v>
      </c>
      <c r="AZ266" s="2" t="s">
        <v>52</v>
      </c>
    </row>
    <row r="267" spans="1:52" ht="30" customHeight="1" x14ac:dyDescent="0.15">
      <c r="A267" s="24"/>
      <c r="B267" s="24"/>
      <c r="C267" s="24"/>
      <c r="D267" s="24"/>
      <c r="E267" s="26"/>
      <c r="F267" s="29"/>
      <c r="G267" s="26"/>
      <c r="H267" s="29"/>
      <c r="I267" s="26"/>
      <c r="J267" s="29"/>
      <c r="K267" s="26"/>
      <c r="L267" s="29"/>
      <c r="M267" s="24"/>
    </row>
    <row r="268" spans="1:52" ht="30" customHeight="1" x14ac:dyDescent="0.15">
      <c r="A268" s="20" t="s">
        <v>937</v>
      </c>
      <c r="B268" s="21"/>
      <c r="C268" s="21"/>
      <c r="D268" s="21"/>
      <c r="E268" s="25"/>
      <c r="F268" s="28"/>
      <c r="G268" s="25"/>
      <c r="H268" s="28"/>
      <c r="I268" s="25"/>
      <c r="J268" s="28"/>
      <c r="K268" s="25"/>
      <c r="L268" s="28"/>
      <c r="M268" s="22"/>
      <c r="N268" s="1" t="s">
        <v>606</v>
      </c>
    </row>
    <row r="269" spans="1:52" ht="30" customHeight="1" x14ac:dyDescent="0.15">
      <c r="A269" s="23" t="s">
        <v>939</v>
      </c>
      <c r="B269" s="23" t="s">
        <v>553</v>
      </c>
      <c r="C269" s="23" t="s">
        <v>554</v>
      </c>
      <c r="D269" s="24">
        <v>0.67</v>
      </c>
      <c r="E269" s="26">
        <f>단가대비표!O100</f>
        <v>0</v>
      </c>
      <c r="F269" s="29">
        <f>TRUNC(E269*D269,1)</f>
        <v>0</v>
      </c>
      <c r="G269" s="26">
        <f>단가대비표!P100</f>
        <v>268187</v>
      </c>
      <c r="H269" s="29">
        <f>TRUNC(G269*D269,1)</f>
        <v>179685.2</v>
      </c>
      <c r="I269" s="26">
        <f>단가대비표!V100</f>
        <v>0</v>
      </c>
      <c r="J269" s="29">
        <f>TRUNC(I269*D269,1)</f>
        <v>0</v>
      </c>
      <c r="K269" s="26">
        <f t="shared" ref="K269:L271" si="40">TRUNC(E269+G269+I269,1)</f>
        <v>268187</v>
      </c>
      <c r="L269" s="29">
        <f t="shared" si="40"/>
        <v>179685.2</v>
      </c>
      <c r="M269" s="23" t="s">
        <v>52</v>
      </c>
      <c r="N269" s="2" t="s">
        <v>606</v>
      </c>
      <c r="O269" s="2" t="s">
        <v>940</v>
      </c>
      <c r="P269" s="2" t="s">
        <v>64</v>
      </c>
      <c r="Q269" s="2" t="s">
        <v>64</v>
      </c>
      <c r="R269" s="2" t="s">
        <v>63</v>
      </c>
      <c r="S269" s="3"/>
      <c r="T269" s="3"/>
      <c r="U269" s="3"/>
      <c r="V269" s="3">
        <v>1</v>
      </c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2" t="s">
        <v>52</v>
      </c>
      <c r="AW269" s="2" t="s">
        <v>941</v>
      </c>
      <c r="AX269" s="2" t="s">
        <v>52</v>
      </c>
      <c r="AY269" s="2" t="s">
        <v>52</v>
      </c>
      <c r="AZ269" s="2" t="s">
        <v>52</v>
      </c>
    </row>
    <row r="270" spans="1:52" ht="30" customHeight="1" x14ac:dyDescent="0.15">
      <c r="A270" s="23" t="s">
        <v>557</v>
      </c>
      <c r="B270" s="23" t="s">
        <v>553</v>
      </c>
      <c r="C270" s="23" t="s">
        <v>554</v>
      </c>
      <c r="D270" s="24">
        <v>0.22</v>
      </c>
      <c r="E270" s="26">
        <f>단가대비표!O96</f>
        <v>0</v>
      </c>
      <c r="F270" s="29">
        <f>TRUNC(E270*D270,1)</f>
        <v>0</v>
      </c>
      <c r="G270" s="26">
        <f>단가대비표!P96</f>
        <v>172068</v>
      </c>
      <c r="H270" s="29">
        <f>TRUNC(G270*D270,1)</f>
        <v>37854.9</v>
      </c>
      <c r="I270" s="26">
        <f>단가대비표!V96</f>
        <v>0</v>
      </c>
      <c r="J270" s="29">
        <f>TRUNC(I270*D270,1)</f>
        <v>0</v>
      </c>
      <c r="K270" s="26">
        <f t="shared" si="40"/>
        <v>172068</v>
      </c>
      <c r="L270" s="29">
        <f t="shared" si="40"/>
        <v>37854.9</v>
      </c>
      <c r="M270" s="23" t="s">
        <v>52</v>
      </c>
      <c r="N270" s="2" t="s">
        <v>606</v>
      </c>
      <c r="O270" s="2" t="s">
        <v>558</v>
      </c>
      <c r="P270" s="2" t="s">
        <v>64</v>
      </c>
      <c r="Q270" s="2" t="s">
        <v>64</v>
      </c>
      <c r="R270" s="2" t="s">
        <v>63</v>
      </c>
      <c r="S270" s="3"/>
      <c r="T270" s="3"/>
      <c r="U270" s="3"/>
      <c r="V270" s="3">
        <v>1</v>
      </c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2" t="s">
        <v>52</v>
      </c>
      <c r="AW270" s="2" t="s">
        <v>942</v>
      </c>
      <c r="AX270" s="2" t="s">
        <v>52</v>
      </c>
      <c r="AY270" s="2" t="s">
        <v>52</v>
      </c>
      <c r="AZ270" s="2" t="s">
        <v>52</v>
      </c>
    </row>
    <row r="271" spans="1:52" ht="30" customHeight="1" x14ac:dyDescent="0.15">
      <c r="A271" s="23" t="s">
        <v>635</v>
      </c>
      <c r="B271" s="23" t="s">
        <v>943</v>
      </c>
      <c r="C271" s="23" t="s">
        <v>437</v>
      </c>
      <c r="D271" s="24">
        <v>1</v>
      </c>
      <c r="E271" s="26">
        <v>0</v>
      </c>
      <c r="F271" s="29">
        <f>TRUNC(E271*D271,1)</f>
        <v>0</v>
      </c>
      <c r="G271" s="26">
        <v>0</v>
      </c>
      <c r="H271" s="29">
        <f>TRUNC(G271*D271,1)</f>
        <v>0</v>
      </c>
      <c r="I271" s="26">
        <f>TRUNC(SUMIF(V269:V271, RIGHTB(O271, 1), H269:H271)*U271, 2)</f>
        <v>19578.599999999999</v>
      </c>
      <c r="J271" s="29">
        <f>TRUNC(I271*D271,1)</f>
        <v>19578.599999999999</v>
      </c>
      <c r="K271" s="26">
        <f t="shared" si="40"/>
        <v>19578.599999999999</v>
      </c>
      <c r="L271" s="29">
        <f t="shared" si="40"/>
        <v>19578.599999999999</v>
      </c>
      <c r="M271" s="23" t="s">
        <v>52</v>
      </c>
      <c r="N271" s="2" t="s">
        <v>606</v>
      </c>
      <c r="O271" s="2" t="s">
        <v>500</v>
      </c>
      <c r="P271" s="2" t="s">
        <v>64</v>
      </c>
      <c r="Q271" s="2" t="s">
        <v>64</v>
      </c>
      <c r="R271" s="2" t="s">
        <v>64</v>
      </c>
      <c r="S271" s="3">
        <v>1</v>
      </c>
      <c r="T271" s="3">
        <v>2</v>
      </c>
      <c r="U271" s="3">
        <v>0.09</v>
      </c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2" t="s">
        <v>52</v>
      </c>
      <c r="AW271" s="2" t="s">
        <v>944</v>
      </c>
      <c r="AX271" s="2" t="s">
        <v>52</v>
      </c>
      <c r="AY271" s="2" t="s">
        <v>52</v>
      </c>
      <c r="AZ271" s="2" t="s">
        <v>52</v>
      </c>
    </row>
    <row r="272" spans="1:52" ht="30" customHeight="1" x14ac:dyDescent="0.15">
      <c r="A272" s="23" t="s">
        <v>545</v>
      </c>
      <c r="B272" s="23" t="s">
        <v>52</v>
      </c>
      <c r="C272" s="23" t="s">
        <v>52</v>
      </c>
      <c r="D272" s="24"/>
      <c r="E272" s="26"/>
      <c r="F272" s="29">
        <f>TRUNC(SUMIF(N269:N271, N268, F269:F271),0)</f>
        <v>0</v>
      </c>
      <c r="G272" s="26"/>
      <c r="H272" s="29">
        <f>TRUNC(SUMIF(N269:N271, N268, H269:H271),0)</f>
        <v>217540</v>
      </c>
      <c r="I272" s="26"/>
      <c r="J272" s="29">
        <f>TRUNC(SUMIF(N269:N271, N268, J269:J271),0)</f>
        <v>19578</v>
      </c>
      <c r="K272" s="26"/>
      <c r="L272" s="29">
        <f>F272+H272+J272</f>
        <v>237118</v>
      </c>
      <c r="M272" s="23" t="s">
        <v>52</v>
      </c>
      <c r="N272" s="2" t="s">
        <v>90</v>
      </c>
      <c r="O272" s="2" t="s">
        <v>90</v>
      </c>
      <c r="P272" s="2" t="s">
        <v>52</v>
      </c>
      <c r="Q272" s="2" t="s">
        <v>52</v>
      </c>
      <c r="R272" s="2" t="s">
        <v>52</v>
      </c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2" t="s">
        <v>52</v>
      </c>
      <c r="AW272" s="2" t="s">
        <v>52</v>
      </c>
      <c r="AX272" s="2" t="s">
        <v>52</v>
      </c>
      <c r="AY272" s="2" t="s">
        <v>52</v>
      </c>
      <c r="AZ272" s="2" t="s">
        <v>52</v>
      </c>
    </row>
    <row r="273" spans="1:52" ht="30" customHeight="1" x14ac:dyDescent="0.15">
      <c r="A273" s="24"/>
      <c r="B273" s="24"/>
      <c r="C273" s="24"/>
      <c r="D273" s="24"/>
      <c r="E273" s="26"/>
      <c r="F273" s="29"/>
      <c r="G273" s="26"/>
      <c r="H273" s="29"/>
      <c r="I273" s="26"/>
      <c r="J273" s="29"/>
      <c r="K273" s="26"/>
      <c r="L273" s="29"/>
      <c r="M273" s="24"/>
    </row>
    <row r="274" spans="1:52" ht="30" customHeight="1" x14ac:dyDescent="0.15">
      <c r="A274" s="20" t="s">
        <v>945</v>
      </c>
      <c r="B274" s="21"/>
      <c r="C274" s="21"/>
      <c r="D274" s="21"/>
      <c r="E274" s="25"/>
      <c r="F274" s="28"/>
      <c r="G274" s="25"/>
      <c r="H274" s="28"/>
      <c r="I274" s="25"/>
      <c r="J274" s="28"/>
      <c r="K274" s="25"/>
      <c r="L274" s="28"/>
      <c r="M274" s="22"/>
      <c r="N274" s="1" t="s">
        <v>610</v>
      </c>
    </row>
    <row r="275" spans="1:52" ht="30" customHeight="1" x14ac:dyDescent="0.15">
      <c r="A275" s="23" t="s">
        <v>939</v>
      </c>
      <c r="B275" s="23" t="s">
        <v>553</v>
      </c>
      <c r="C275" s="23" t="s">
        <v>554</v>
      </c>
      <c r="D275" s="24">
        <v>1.76</v>
      </c>
      <c r="E275" s="26">
        <f>단가대비표!O100</f>
        <v>0</v>
      </c>
      <c r="F275" s="29">
        <f>TRUNC(E275*D275,1)</f>
        <v>0</v>
      </c>
      <c r="G275" s="26">
        <f>단가대비표!P100</f>
        <v>268187</v>
      </c>
      <c r="H275" s="29">
        <f>TRUNC(G275*D275,1)</f>
        <v>472009.1</v>
      </c>
      <c r="I275" s="26">
        <f>단가대비표!V100</f>
        <v>0</v>
      </c>
      <c r="J275" s="29">
        <f>TRUNC(I275*D275,1)</f>
        <v>0</v>
      </c>
      <c r="K275" s="26">
        <f t="shared" ref="K275:L278" si="41">TRUNC(E275+G275+I275,1)</f>
        <v>268187</v>
      </c>
      <c r="L275" s="29">
        <f t="shared" si="41"/>
        <v>472009.1</v>
      </c>
      <c r="M275" s="23" t="s">
        <v>52</v>
      </c>
      <c r="N275" s="2" t="s">
        <v>610</v>
      </c>
      <c r="O275" s="2" t="s">
        <v>940</v>
      </c>
      <c r="P275" s="2" t="s">
        <v>64</v>
      </c>
      <c r="Q275" s="2" t="s">
        <v>64</v>
      </c>
      <c r="R275" s="2" t="s">
        <v>63</v>
      </c>
      <c r="S275" s="3"/>
      <c r="T275" s="3"/>
      <c r="U275" s="3"/>
      <c r="V275" s="3">
        <v>1</v>
      </c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2" t="s">
        <v>52</v>
      </c>
      <c r="AW275" s="2" t="s">
        <v>947</v>
      </c>
      <c r="AX275" s="2" t="s">
        <v>52</v>
      </c>
      <c r="AY275" s="2" t="s">
        <v>52</v>
      </c>
      <c r="AZ275" s="2" t="s">
        <v>52</v>
      </c>
    </row>
    <row r="276" spans="1:52" ht="30" customHeight="1" x14ac:dyDescent="0.15">
      <c r="A276" s="23" t="s">
        <v>557</v>
      </c>
      <c r="B276" s="23" t="s">
        <v>553</v>
      </c>
      <c r="C276" s="23" t="s">
        <v>554</v>
      </c>
      <c r="D276" s="24">
        <v>0.59</v>
      </c>
      <c r="E276" s="26">
        <f>단가대비표!O96</f>
        <v>0</v>
      </c>
      <c r="F276" s="29">
        <f>TRUNC(E276*D276,1)</f>
        <v>0</v>
      </c>
      <c r="G276" s="26">
        <f>단가대비표!P96</f>
        <v>172068</v>
      </c>
      <c r="H276" s="29">
        <f>TRUNC(G276*D276,1)</f>
        <v>101520.1</v>
      </c>
      <c r="I276" s="26">
        <f>단가대비표!V96</f>
        <v>0</v>
      </c>
      <c r="J276" s="29">
        <f>TRUNC(I276*D276,1)</f>
        <v>0</v>
      </c>
      <c r="K276" s="26">
        <f t="shared" si="41"/>
        <v>172068</v>
      </c>
      <c r="L276" s="29">
        <f t="shared" si="41"/>
        <v>101520.1</v>
      </c>
      <c r="M276" s="23" t="s">
        <v>52</v>
      </c>
      <c r="N276" s="2" t="s">
        <v>610</v>
      </c>
      <c r="O276" s="2" t="s">
        <v>558</v>
      </c>
      <c r="P276" s="2" t="s">
        <v>64</v>
      </c>
      <c r="Q276" s="2" t="s">
        <v>64</v>
      </c>
      <c r="R276" s="2" t="s">
        <v>63</v>
      </c>
      <c r="S276" s="3"/>
      <c r="T276" s="3"/>
      <c r="U276" s="3"/>
      <c r="V276" s="3">
        <v>1</v>
      </c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2" t="s">
        <v>52</v>
      </c>
      <c r="AW276" s="2" t="s">
        <v>948</v>
      </c>
      <c r="AX276" s="2" t="s">
        <v>52</v>
      </c>
      <c r="AY276" s="2" t="s">
        <v>52</v>
      </c>
      <c r="AZ276" s="2" t="s">
        <v>52</v>
      </c>
    </row>
    <row r="277" spans="1:52" ht="30" customHeight="1" x14ac:dyDescent="0.15">
      <c r="A277" s="23" t="s">
        <v>635</v>
      </c>
      <c r="B277" s="23" t="s">
        <v>687</v>
      </c>
      <c r="C277" s="23" t="s">
        <v>437</v>
      </c>
      <c r="D277" s="24">
        <v>1</v>
      </c>
      <c r="E277" s="26">
        <v>0</v>
      </c>
      <c r="F277" s="29">
        <f>TRUNC(E277*D277,1)</f>
        <v>0</v>
      </c>
      <c r="G277" s="26">
        <v>0</v>
      </c>
      <c r="H277" s="29">
        <f>TRUNC(G277*D277,1)</f>
        <v>0</v>
      </c>
      <c r="I277" s="26">
        <f>TRUNC(SUMIF(V275:V278, RIGHTB(O277, 1), H275:H278)*U277, 2)</f>
        <v>11470.58</v>
      </c>
      <c r="J277" s="29">
        <f>TRUNC(I277*D277,1)</f>
        <v>11470.5</v>
      </c>
      <c r="K277" s="26">
        <f t="shared" si="41"/>
        <v>11470.5</v>
      </c>
      <c r="L277" s="29">
        <f t="shared" si="41"/>
        <v>11470.5</v>
      </c>
      <c r="M277" s="23" t="s">
        <v>52</v>
      </c>
      <c r="N277" s="2" t="s">
        <v>610</v>
      </c>
      <c r="O277" s="2" t="s">
        <v>500</v>
      </c>
      <c r="P277" s="2" t="s">
        <v>64</v>
      </c>
      <c r="Q277" s="2" t="s">
        <v>64</v>
      </c>
      <c r="R277" s="2" t="s">
        <v>64</v>
      </c>
      <c r="S277" s="3">
        <v>1</v>
      </c>
      <c r="T277" s="3">
        <v>2</v>
      </c>
      <c r="U277" s="3">
        <v>0.02</v>
      </c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2" t="s">
        <v>52</v>
      </c>
      <c r="AW277" s="2" t="s">
        <v>949</v>
      </c>
      <c r="AX277" s="2" t="s">
        <v>52</v>
      </c>
      <c r="AY277" s="2" t="s">
        <v>52</v>
      </c>
      <c r="AZ277" s="2" t="s">
        <v>52</v>
      </c>
    </row>
    <row r="278" spans="1:52" ht="30" customHeight="1" x14ac:dyDescent="0.15">
      <c r="A278" s="23" t="s">
        <v>950</v>
      </c>
      <c r="B278" s="23" t="s">
        <v>951</v>
      </c>
      <c r="C278" s="23" t="s">
        <v>153</v>
      </c>
      <c r="D278" s="24">
        <v>6.5</v>
      </c>
      <c r="E278" s="26">
        <f>단가대비표!O77</f>
        <v>1554</v>
      </c>
      <c r="F278" s="29">
        <f>TRUNC(E278*D278,1)</f>
        <v>10101</v>
      </c>
      <c r="G278" s="26">
        <f>단가대비표!P77</f>
        <v>0</v>
      </c>
      <c r="H278" s="29">
        <f>TRUNC(G278*D278,1)</f>
        <v>0</v>
      </c>
      <c r="I278" s="26">
        <f>단가대비표!V77</f>
        <v>0</v>
      </c>
      <c r="J278" s="29">
        <f>TRUNC(I278*D278,1)</f>
        <v>0</v>
      </c>
      <c r="K278" s="26">
        <f t="shared" si="41"/>
        <v>1554</v>
      </c>
      <c r="L278" s="29">
        <f t="shared" si="41"/>
        <v>10101</v>
      </c>
      <c r="M278" s="23" t="s">
        <v>52</v>
      </c>
      <c r="N278" s="2" t="s">
        <v>610</v>
      </c>
      <c r="O278" s="2" t="s">
        <v>952</v>
      </c>
      <c r="P278" s="2" t="s">
        <v>64</v>
      </c>
      <c r="Q278" s="2" t="s">
        <v>64</v>
      </c>
      <c r="R278" s="2" t="s">
        <v>63</v>
      </c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2" t="s">
        <v>52</v>
      </c>
      <c r="AW278" s="2" t="s">
        <v>953</v>
      </c>
      <c r="AX278" s="2" t="s">
        <v>52</v>
      </c>
      <c r="AY278" s="2" t="s">
        <v>52</v>
      </c>
      <c r="AZ278" s="2" t="s">
        <v>52</v>
      </c>
    </row>
    <row r="279" spans="1:52" ht="30" customHeight="1" x14ac:dyDescent="0.15">
      <c r="A279" s="23" t="s">
        <v>545</v>
      </c>
      <c r="B279" s="23" t="s">
        <v>52</v>
      </c>
      <c r="C279" s="23" t="s">
        <v>52</v>
      </c>
      <c r="D279" s="24"/>
      <c r="E279" s="26"/>
      <c r="F279" s="29">
        <f>TRUNC(SUMIF(N275:N278, N274, F275:F278),0)</f>
        <v>10101</v>
      </c>
      <c r="G279" s="26"/>
      <c r="H279" s="29">
        <f>TRUNC(SUMIF(N275:N278, N274, H275:H278),0)</f>
        <v>573529</v>
      </c>
      <c r="I279" s="26"/>
      <c r="J279" s="29">
        <f>TRUNC(SUMIF(N275:N278, N274, J275:J278),0)</f>
        <v>11470</v>
      </c>
      <c r="K279" s="26"/>
      <c r="L279" s="29">
        <f>F279+H279+J279</f>
        <v>595100</v>
      </c>
      <c r="M279" s="23" t="s">
        <v>52</v>
      </c>
      <c r="N279" s="2" t="s">
        <v>90</v>
      </c>
      <c r="O279" s="2" t="s">
        <v>90</v>
      </c>
      <c r="P279" s="2" t="s">
        <v>52</v>
      </c>
      <c r="Q279" s="2" t="s">
        <v>52</v>
      </c>
      <c r="R279" s="2" t="s">
        <v>52</v>
      </c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2" t="s">
        <v>52</v>
      </c>
      <c r="AW279" s="2" t="s">
        <v>52</v>
      </c>
      <c r="AX279" s="2" t="s">
        <v>52</v>
      </c>
      <c r="AY279" s="2" t="s">
        <v>52</v>
      </c>
      <c r="AZ279" s="2" t="s">
        <v>52</v>
      </c>
    </row>
    <row r="280" spans="1:52" ht="30" customHeight="1" x14ac:dyDescent="0.15">
      <c r="A280" s="24"/>
      <c r="B280" s="24"/>
      <c r="C280" s="24"/>
      <c r="D280" s="24"/>
      <c r="E280" s="26"/>
      <c r="F280" s="29"/>
      <c r="G280" s="26"/>
      <c r="H280" s="29"/>
      <c r="I280" s="26"/>
      <c r="J280" s="29"/>
      <c r="K280" s="26"/>
      <c r="L280" s="29"/>
      <c r="M280" s="24"/>
    </row>
    <row r="281" spans="1:52" ht="30" customHeight="1" x14ac:dyDescent="0.15">
      <c r="A281" s="20" t="s">
        <v>954</v>
      </c>
      <c r="B281" s="21"/>
      <c r="C281" s="21"/>
      <c r="D281" s="21"/>
      <c r="E281" s="25"/>
      <c r="F281" s="28"/>
      <c r="G281" s="25"/>
      <c r="H281" s="28"/>
      <c r="I281" s="25"/>
      <c r="J281" s="28"/>
      <c r="K281" s="25"/>
      <c r="L281" s="28"/>
      <c r="M281" s="22"/>
      <c r="N281" s="1" t="s">
        <v>618</v>
      </c>
    </row>
    <row r="282" spans="1:52" ht="30" customHeight="1" x14ac:dyDescent="0.15">
      <c r="A282" s="23" t="s">
        <v>956</v>
      </c>
      <c r="B282" s="23" t="s">
        <v>957</v>
      </c>
      <c r="C282" s="23" t="s">
        <v>958</v>
      </c>
      <c r="D282" s="24">
        <v>1.19</v>
      </c>
      <c r="E282" s="26">
        <f>단가대비표!O75</f>
        <v>26885</v>
      </c>
      <c r="F282" s="29">
        <f>TRUNC(E282*D282,1)</f>
        <v>31993.1</v>
      </c>
      <c r="G282" s="26">
        <f>단가대비표!P75</f>
        <v>0</v>
      </c>
      <c r="H282" s="29">
        <f>TRUNC(G282*D282,1)</f>
        <v>0</v>
      </c>
      <c r="I282" s="26">
        <f>단가대비표!V75</f>
        <v>0</v>
      </c>
      <c r="J282" s="29">
        <f>TRUNC(I282*D282,1)</f>
        <v>0</v>
      </c>
      <c r="K282" s="26">
        <f>TRUNC(E282+G282+I282,1)</f>
        <v>26885</v>
      </c>
      <c r="L282" s="29">
        <f>TRUNC(F282+H282+J282,1)</f>
        <v>31993.1</v>
      </c>
      <c r="M282" s="23" t="s">
        <v>52</v>
      </c>
      <c r="N282" s="2" t="s">
        <v>618</v>
      </c>
      <c r="O282" s="2" t="s">
        <v>959</v>
      </c>
      <c r="P282" s="2" t="s">
        <v>64</v>
      </c>
      <c r="Q282" s="2" t="s">
        <v>64</v>
      </c>
      <c r="R282" s="2" t="s">
        <v>63</v>
      </c>
      <c r="S282" s="3"/>
      <c r="T282" s="3"/>
      <c r="U282" s="3"/>
      <c r="V282" s="3">
        <v>1</v>
      </c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2" t="s">
        <v>52</v>
      </c>
      <c r="AW282" s="2" t="s">
        <v>960</v>
      </c>
      <c r="AX282" s="2" t="s">
        <v>52</v>
      </c>
      <c r="AY282" s="2" t="s">
        <v>52</v>
      </c>
      <c r="AZ282" s="2" t="s">
        <v>52</v>
      </c>
    </row>
    <row r="283" spans="1:52" ht="30" customHeight="1" x14ac:dyDescent="0.15">
      <c r="A283" s="23" t="s">
        <v>961</v>
      </c>
      <c r="B283" s="23" t="s">
        <v>962</v>
      </c>
      <c r="C283" s="23" t="s">
        <v>437</v>
      </c>
      <c r="D283" s="24">
        <v>1</v>
      </c>
      <c r="E283" s="26">
        <f>TRUNC(SUMIF(V282:V283, RIGHTB(O283, 1), F282:F283)*U283, 2)</f>
        <v>7678.34</v>
      </c>
      <c r="F283" s="29">
        <f>TRUNC(E283*D283,1)</f>
        <v>7678.3</v>
      </c>
      <c r="G283" s="26">
        <v>0</v>
      </c>
      <c r="H283" s="29">
        <f>TRUNC(G283*D283,1)</f>
        <v>0</v>
      </c>
      <c r="I283" s="26">
        <v>0</v>
      </c>
      <c r="J283" s="29">
        <f>TRUNC(I283*D283,1)</f>
        <v>0</v>
      </c>
      <c r="K283" s="26">
        <f>TRUNC(E283+G283+I283,1)</f>
        <v>7678.3</v>
      </c>
      <c r="L283" s="29">
        <f>TRUNC(F283+H283+J283,1)</f>
        <v>7678.3</v>
      </c>
      <c r="M283" s="23" t="s">
        <v>52</v>
      </c>
      <c r="N283" s="2" t="s">
        <v>618</v>
      </c>
      <c r="O283" s="2" t="s">
        <v>500</v>
      </c>
      <c r="P283" s="2" t="s">
        <v>64</v>
      </c>
      <c r="Q283" s="2" t="s">
        <v>64</v>
      </c>
      <c r="R283" s="2" t="s">
        <v>64</v>
      </c>
      <c r="S283" s="3">
        <v>0</v>
      </c>
      <c r="T283" s="3">
        <v>0</v>
      </c>
      <c r="U283" s="3">
        <v>0.24</v>
      </c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2" t="s">
        <v>52</v>
      </c>
      <c r="AW283" s="2" t="s">
        <v>963</v>
      </c>
      <c r="AX283" s="2" t="s">
        <v>52</v>
      </c>
      <c r="AY283" s="2" t="s">
        <v>52</v>
      </c>
      <c r="AZ283" s="2" t="s">
        <v>52</v>
      </c>
    </row>
    <row r="284" spans="1:52" ht="30" customHeight="1" x14ac:dyDescent="0.15">
      <c r="A284" s="23" t="s">
        <v>545</v>
      </c>
      <c r="B284" s="23" t="s">
        <v>52</v>
      </c>
      <c r="C284" s="23" t="s">
        <v>52</v>
      </c>
      <c r="D284" s="24"/>
      <c r="E284" s="26"/>
      <c r="F284" s="29">
        <f>TRUNC(SUMIF(N282:N283, N281, F282:F283),0)</f>
        <v>39671</v>
      </c>
      <c r="G284" s="26"/>
      <c r="H284" s="29">
        <f>TRUNC(SUMIF(N282:N283, N281, H282:H283),0)</f>
        <v>0</v>
      </c>
      <c r="I284" s="26"/>
      <c r="J284" s="29">
        <f>TRUNC(SUMIF(N282:N283, N281, J282:J283),0)</f>
        <v>0</v>
      </c>
      <c r="K284" s="26"/>
      <c r="L284" s="29">
        <f>F284+H284+J284</f>
        <v>39671</v>
      </c>
      <c r="M284" s="23" t="s">
        <v>52</v>
      </c>
      <c r="N284" s="2" t="s">
        <v>90</v>
      </c>
      <c r="O284" s="2" t="s">
        <v>90</v>
      </c>
      <c r="P284" s="2" t="s">
        <v>52</v>
      </c>
      <c r="Q284" s="2" t="s">
        <v>52</v>
      </c>
      <c r="R284" s="2" t="s">
        <v>52</v>
      </c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2" t="s">
        <v>52</v>
      </c>
      <c r="AW284" s="2" t="s">
        <v>52</v>
      </c>
      <c r="AX284" s="2" t="s">
        <v>52</v>
      </c>
      <c r="AY284" s="2" t="s">
        <v>52</v>
      </c>
      <c r="AZ284" s="2" t="s">
        <v>52</v>
      </c>
    </row>
    <row r="285" spans="1:52" ht="30" customHeight="1" x14ac:dyDescent="0.15">
      <c r="A285" s="24"/>
      <c r="B285" s="24"/>
      <c r="C285" s="24"/>
      <c r="D285" s="24"/>
      <c r="E285" s="26"/>
      <c r="F285" s="29"/>
      <c r="G285" s="26"/>
      <c r="H285" s="29"/>
      <c r="I285" s="26"/>
      <c r="J285" s="29"/>
      <c r="K285" s="26"/>
      <c r="L285" s="29"/>
      <c r="M285" s="24"/>
    </row>
    <row r="286" spans="1:52" ht="30" customHeight="1" x14ac:dyDescent="0.15">
      <c r="A286" s="20" t="s">
        <v>964</v>
      </c>
      <c r="B286" s="21"/>
      <c r="C286" s="21"/>
      <c r="D286" s="21"/>
      <c r="E286" s="25"/>
      <c r="F286" s="28"/>
      <c r="G286" s="25"/>
      <c r="H286" s="28"/>
      <c r="I286" s="25"/>
      <c r="J286" s="28"/>
      <c r="K286" s="25"/>
      <c r="L286" s="28"/>
      <c r="M286" s="22"/>
      <c r="N286" s="1" t="s">
        <v>623</v>
      </c>
    </row>
    <row r="287" spans="1:52" ht="30" customHeight="1" x14ac:dyDescent="0.15">
      <c r="A287" s="23" t="s">
        <v>631</v>
      </c>
      <c r="B287" s="23" t="s">
        <v>553</v>
      </c>
      <c r="C287" s="23" t="s">
        <v>554</v>
      </c>
      <c r="D287" s="24">
        <v>0.1</v>
      </c>
      <c r="E287" s="26">
        <f>단가대비표!O99</f>
        <v>0</v>
      </c>
      <c r="F287" s="29">
        <f>TRUNC(E287*D287,1)</f>
        <v>0</v>
      </c>
      <c r="G287" s="26">
        <f>단가대비표!P99</f>
        <v>275790</v>
      </c>
      <c r="H287" s="29">
        <f>TRUNC(G287*D287,1)</f>
        <v>27579</v>
      </c>
      <c r="I287" s="26">
        <f>단가대비표!V99</f>
        <v>0</v>
      </c>
      <c r="J287" s="29">
        <f>TRUNC(I287*D287,1)</f>
        <v>0</v>
      </c>
      <c r="K287" s="26">
        <f t="shared" ref="K287:L289" si="42">TRUNC(E287+G287+I287,1)</f>
        <v>275790</v>
      </c>
      <c r="L287" s="29">
        <f t="shared" si="42"/>
        <v>27579</v>
      </c>
      <c r="M287" s="23" t="s">
        <v>52</v>
      </c>
      <c r="N287" s="2" t="s">
        <v>623</v>
      </c>
      <c r="O287" s="2" t="s">
        <v>632</v>
      </c>
      <c r="P287" s="2" t="s">
        <v>64</v>
      </c>
      <c r="Q287" s="2" t="s">
        <v>64</v>
      </c>
      <c r="R287" s="2" t="s">
        <v>63</v>
      </c>
      <c r="S287" s="3"/>
      <c r="T287" s="3"/>
      <c r="U287" s="3"/>
      <c r="V287" s="3">
        <v>1</v>
      </c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2" t="s">
        <v>52</v>
      </c>
      <c r="AW287" s="2" t="s">
        <v>966</v>
      </c>
      <c r="AX287" s="2" t="s">
        <v>52</v>
      </c>
      <c r="AY287" s="2" t="s">
        <v>52</v>
      </c>
      <c r="AZ287" s="2" t="s">
        <v>52</v>
      </c>
    </row>
    <row r="288" spans="1:52" ht="30" customHeight="1" x14ac:dyDescent="0.15">
      <c r="A288" s="23" t="s">
        <v>557</v>
      </c>
      <c r="B288" s="23" t="s">
        <v>553</v>
      </c>
      <c r="C288" s="23" t="s">
        <v>554</v>
      </c>
      <c r="D288" s="24">
        <v>2.5000000000000001E-2</v>
      </c>
      <c r="E288" s="26">
        <f>단가대비표!O96</f>
        <v>0</v>
      </c>
      <c r="F288" s="29">
        <f>TRUNC(E288*D288,1)</f>
        <v>0</v>
      </c>
      <c r="G288" s="26">
        <f>단가대비표!P96</f>
        <v>172068</v>
      </c>
      <c r="H288" s="29">
        <f>TRUNC(G288*D288,1)</f>
        <v>4301.7</v>
      </c>
      <c r="I288" s="26">
        <f>단가대비표!V96</f>
        <v>0</v>
      </c>
      <c r="J288" s="29">
        <f>TRUNC(I288*D288,1)</f>
        <v>0</v>
      </c>
      <c r="K288" s="26">
        <f t="shared" si="42"/>
        <v>172068</v>
      </c>
      <c r="L288" s="29">
        <f t="shared" si="42"/>
        <v>4301.7</v>
      </c>
      <c r="M288" s="23" t="s">
        <v>52</v>
      </c>
      <c r="N288" s="2" t="s">
        <v>623</v>
      </c>
      <c r="O288" s="2" t="s">
        <v>558</v>
      </c>
      <c r="P288" s="2" t="s">
        <v>64</v>
      </c>
      <c r="Q288" s="2" t="s">
        <v>64</v>
      </c>
      <c r="R288" s="2" t="s">
        <v>63</v>
      </c>
      <c r="S288" s="3"/>
      <c r="T288" s="3"/>
      <c r="U288" s="3"/>
      <c r="V288" s="3">
        <v>1</v>
      </c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2" t="s">
        <v>52</v>
      </c>
      <c r="AW288" s="2" t="s">
        <v>967</v>
      </c>
      <c r="AX288" s="2" t="s">
        <v>52</v>
      </c>
      <c r="AY288" s="2" t="s">
        <v>52</v>
      </c>
      <c r="AZ288" s="2" t="s">
        <v>52</v>
      </c>
    </row>
    <row r="289" spans="1:52" ht="30" customHeight="1" x14ac:dyDescent="0.15">
      <c r="A289" s="23" t="s">
        <v>635</v>
      </c>
      <c r="B289" s="23" t="s">
        <v>770</v>
      </c>
      <c r="C289" s="23" t="s">
        <v>437</v>
      </c>
      <c r="D289" s="24">
        <v>1</v>
      </c>
      <c r="E289" s="26">
        <v>0</v>
      </c>
      <c r="F289" s="29">
        <f>TRUNC(E289*D289,1)</f>
        <v>0</v>
      </c>
      <c r="G289" s="26">
        <v>0</v>
      </c>
      <c r="H289" s="29">
        <f>TRUNC(G289*D289,1)</f>
        <v>0</v>
      </c>
      <c r="I289" s="26">
        <f>TRUNC(SUMIF(V287:V289, RIGHTB(O289, 1), H287:H289)*U289, 2)</f>
        <v>956.42</v>
      </c>
      <c r="J289" s="29">
        <f>TRUNC(I289*D289,1)</f>
        <v>956.4</v>
      </c>
      <c r="K289" s="26">
        <f t="shared" si="42"/>
        <v>956.4</v>
      </c>
      <c r="L289" s="29">
        <f t="shared" si="42"/>
        <v>956.4</v>
      </c>
      <c r="M289" s="23" t="s">
        <v>52</v>
      </c>
      <c r="N289" s="2" t="s">
        <v>623</v>
      </c>
      <c r="O289" s="2" t="s">
        <v>500</v>
      </c>
      <c r="P289" s="2" t="s">
        <v>64</v>
      </c>
      <c r="Q289" s="2" t="s">
        <v>64</v>
      </c>
      <c r="R289" s="2" t="s">
        <v>64</v>
      </c>
      <c r="S289" s="3">
        <v>1</v>
      </c>
      <c r="T289" s="3">
        <v>2</v>
      </c>
      <c r="U289" s="3">
        <v>0.03</v>
      </c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2" t="s">
        <v>52</v>
      </c>
      <c r="AW289" s="2" t="s">
        <v>968</v>
      </c>
      <c r="AX289" s="2" t="s">
        <v>52</v>
      </c>
      <c r="AY289" s="2" t="s">
        <v>52</v>
      </c>
      <c r="AZ289" s="2" t="s">
        <v>52</v>
      </c>
    </row>
    <row r="290" spans="1:52" ht="30" customHeight="1" x14ac:dyDescent="0.15">
      <c r="A290" s="23" t="s">
        <v>545</v>
      </c>
      <c r="B290" s="23" t="s">
        <v>52</v>
      </c>
      <c r="C290" s="23" t="s">
        <v>52</v>
      </c>
      <c r="D290" s="24"/>
      <c r="E290" s="26"/>
      <c r="F290" s="29">
        <f>TRUNC(SUMIF(N287:N289, N286, F287:F289),0)</f>
        <v>0</v>
      </c>
      <c r="G290" s="26"/>
      <c r="H290" s="29">
        <f>TRUNC(SUMIF(N287:N289, N286, H287:H289),0)</f>
        <v>31880</v>
      </c>
      <c r="I290" s="26"/>
      <c r="J290" s="29">
        <f>TRUNC(SUMIF(N287:N289, N286, J287:J289),0)</f>
        <v>956</v>
      </c>
      <c r="K290" s="26"/>
      <c r="L290" s="29">
        <f>F290+H290+J290</f>
        <v>32836</v>
      </c>
      <c r="M290" s="23" t="s">
        <v>52</v>
      </c>
      <c r="N290" s="2" t="s">
        <v>90</v>
      </c>
      <c r="O290" s="2" t="s">
        <v>90</v>
      </c>
      <c r="P290" s="2" t="s">
        <v>52</v>
      </c>
      <c r="Q290" s="2" t="s">
        <v>52</v>
      </c>
      <c r="R290" s="2" t="s">
        <v>52</v>
      </c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2" t="s">
        <v>52</v>
      </c>
      <c r="AW290" s="2" t="s">
        <v>52</v>
      </c>
      <c r="AX290" s="2" t="s">
        <v>52</v>
      </c>
      <c r="AY290" s="2" t="s">
        <v>52</v>
      </c>
      <c r="AZ290" s="2" t="s">
        <v>52</v>
      </c>
    </row>
    <row r="291" spans="1:52" ht="30" customHeight="1" x14ac:dyDescent="0.15">
      <c r="A291" s="24"/>
      <c r="B291" s="24"/>
      <c r="C291" s="24"/>
      <c r="D291" s="24"/>
      <c r="E291" s="26"/>
      <c r="F291" s="29"/>
      <c r="G291" s="26"/>
      <c r="H291" s="29"/>
      <c r="I291" s="26"/>
      <c r="J291" s="29"/>
      <c r="K291" s="26"/>
      <c r="L291" s="29"/>
      <c r="M291" s="24"/>
    </row>
    <row r="292" spans="1:52" ht="30" customHeight="1" x14ac:dyDescent="0.15">
      <c r="A292" s="20" t="s">
        <v>969</v>
      </c>
      <c r="B292" s="21"/>
      <c r="C292" s="21"/>
      <c r="D292" s="21"/>
      <c r="E292" s="25"/>
      <c r="F292" s="28"/>
      <c r="G292" s="25"/>
      <c r="H292" s="28"/>
      <c r="I292" s="25"/>
      <c r="J292" s="28"/>
      <c r="K292" s="25"/>
      <c r="L292" s="28"/>
      <c r="M292" s="22"/>
      <c r="N292" s="1" t="s">
        <v>641</v>
      </c>
    </row>
    <row r="293" spans="1:52" ht="30" customHeight="1" x14ac:dyDescent="0.15">
      <c r="A293" s="23" t="s">
        <v>638</v>
      </c>
      <c r="B293" s="23" t="s">
        <v>639</v>
      </c>
      <c r="C293" s="23" t="s">
        <v>704</v>
      </c>
      <c r="D293" s="24">
        <v>0.26400000000000001</v>
      </c>
      <c r="E293" s="26">
        <f>단가대비표!O13</f>
        <v>0</v>
      </c>
      <c r="F293" s="29">
        <f>TRUNC(E293*D293,1)</f>
        <v>0</v>
      </c>
      <c r="G293" s="26">
        <f>단가대비표!P13</f>
        <v>0</v>
      </c>
      <c r="H293" s="29">
        <f>TRUNC(G293*D293,1)</f>
        <v>0</v>
      </c>
      <c r="I293" s="26">
        <f>단가대비표!V13</f>
        <v>275000</v>
      </c>
      <c r="J293" s="29">
        <f>TRUNC(I293*D293,1)</f>
        <v>72600</v>
      </c>
      <c r="K293" s="26">
        <f t="shared" ref="K293:L296" si="43">TRUNC(E293+G293+I293,1)</f>
        <v>275000</v>
      </c>
      <c r="L293" s="29">
        <f t="shared" si="43"/>
        <v>72600</v>
      </c>
      <c r="M293" s="23" t="s">
        <v>705</v>
      </c>
      <c r="N293" s="2" t="s">
        <v>641</v>
      </c>
      <c r="O293" s="2" t="s">
        <v>971</v>
      </c>
      <c r="P293" s="2" t="s">
        <v>64</v>
      </c>
      <c r="Q293" s="2" t="s">
        <v>64</v>
      </c>
      <c r="R293" s="2" t="s">
        <v>63</v>
      </c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2" t="s">
        <v>52</v>
      </c>
      <c r="AW293" s="2" t="s">
        <v>972</v>
      </c>
      <c r="AX293" s="2" t="s">
        <v>52</v>
      </c>
      <c r="AY293" s="2" t="s">
        <v>52</v>
      </c>
      <c r="AZ293" s="2" t="s">
        <v>52</v>
      </c>
    </row>
    <row r="294" spans="1:52" ht="30" customHeight="1" x14ac:dyDescent="0.15">
      <c r="A294" s="23" t="s">
        <v>708</v>
      </c>
      <c r="B294" s="23" t="s">
        <v>709</v>
      </c>
      <c r="C294" s="23" t="s">
        <v>710</v>
      </c>
      <c r="D294" s="24">
        <v>17.3</v>
      </c>
      <c r="E294" s="26">
        <f>단가대비표!O18</f>
        <v>1822.72</v>
      </c>
      <c r="F294" s="29">
        <f>TRUNC(E294*D294,1)</f>
        <v>31533</v>
      </c>
      <c r="G294" s="26">
        <f>단가대비표!P18</f>
        <v>0</v>
      </c>
      <c r="H294" s="29">
        <f>TRUNC(G294*D294,1)</f>
        <v>0</v>
      </c>
      <c r="I294" s="26">
        <f>단가대비표!V18</f>
        <v>0</v>
      </c>
      <c r="J294" s="29">
        <f>TRUNC(I294*D294,1)</f>
        <v>0</v>
      </c>
      <c r="K294" s="26">
        <f t="shared" si="43"/>
        <v>1822.7</v>
      </c>
      <c r="L294" s="29">
        <f t="shared" si="43"/>
        <v>31533</v>
      </c>
      <c r="M294" s="23" t="s">
        <v>52</v>
      </c>
      <c r="N294" s="2" t="s">
        <v>641</v>
      </c>
      <c r="O294" s="2" t="s">
        <v>711</v>
      </c>
      <c r="P294" s="2" t="s">
        <v>64</v>
      </c>
      <c r="Q294" s="2" t="s">
        <v>64</v>
      </c>
      <c r="R294" s="2" t="s">
        <v>63</v>
      </c>
      <c r="S294" s="3"/>
      <c r="T294" s="3"/>
      <c r="U294" s="3"/>
      <c r="V294" s="3">
        <v>1</v>
      </c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2" t="s">
        <v>52</v>
      </c>
      <c r="AW294" s="2" t="s">
        <v>973</v>
      </c>
      <c r="AX294" s="2" t="s">
        <v>52</v>
      </c>
      <c r="AY294" s="2" t="s">
        <v>52</v>
      </c>
      <c r="AZ294" s="2" t="s">
        <v>52</v>
      </c>
    </row>
    <row r="295" spans="1:52" ht="30" customHeight="1" x14ac:dyDescent="0.15">
      <c r="A295" s="23" t="s">
        <v>713</v>
      </c>
      <c r="B295" s="23" t="s">
        <v>974</v>
      </c>
      <c r="C295" s="23" t="s">
        <v>437</v>
      </c>
      <c r="D295" s="24">
        <v>1</v>
      </c>
      <c r="E295" s="26">
        <f>TRUNC(SUMIF(V293:V296, RIGHTB(O295, 1), F293:F296)*U295, 2)</f>
        <v>11036.55</v>
      </c>
      <c r="F295" s="29">
        <f>TRUNC(E295*D295,1)</f>
        <v>11036.5</v>
      </c>
      <c r="G295" s="26">
        <v>0</v>
      </c>
      <c r="H295" s="29">
        <f>TRUNC(G295*D295,1)</f>
        <v>0</v>
      </c>
      <c r="I295" s="26">
        <v>0</v>
      </c>
      <c r="J295" s="29">
        <f>TRUNC(I295*D295,1)</f>
        <v>0</v>
      </c>
      <c r="K295" s="26">
        <f t="shared" si="43"/>
        <v>11036.5</v>
      </c>
      <c r="L295" s="29">
        <f t="shared" si="43"/>
        <v>11036.5</v>
      </c>
      <c r="M295" s="23" t="s">
        <v>52</v>
      </c>
      <c r="N295" s="2" t="s">
        <v>641</v>
      </c>
      <c r="O295" s="2" t="s">
        <v>500</v>
      </c>
      <c r="P295" s="2" t="s">
        <v>64</v>
      </c>
      <c r="Q295" s="2" t="s">
        <v>64</v>
      </c>
      <c r="R295" s="2" t="s">
        <v>64</v>
      </c>
      <c r="S295" s="3">
        <v>0</v>
      </c>
      <c r="T295" s="3">
        <v>0</v>
      </c>
      <c r="U295" s="3">
        <v>0.35</v>
      </c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2" t="s">
        <v>52</v>
      </c>
      <c r="AW295" s="2" t="s">
        <v>975</v>
      </c>
      <c r="AX295" s="2" t="s">
        <v>52</v>
      </c>
      <c r="AY295" s="2" t="s">
        <v>52</v>
      </c>
      <c r="AZ295" s="2" t="s">
        <v>52</v>
      </c>
    </row>
    <row r="296" spans="1:52" ht="30" customHeight="1" x14ac:dyDescent="0.15">
      <c r="A296" s="23" t="s">
        <v>716</v>
      </c>
      <c r="B296" s="23" t="s">
        <v>553</v>
      </c>
      <c r="C296" s="23" t="s">
        <v>554</v>
      </c>
      <c r="D296" s="24">
        <v>1</v>
      </c>
      <c r="E296" s="26">
        <f>TRUNC(단가대비표!O111*1/8*16/12*25/20, 1)</f>
        <v>0</v>
      </c>
      <c r="F296" s="29">
        <f>TRUNC(E296*D296,1)</f>
        <v>0</v>
      </c>
      <c r="G296" s="26">
        <f>TRUNC(단가대비표!P111*1/8*16/12*25/20, 1)</f>
        <v>59020.2</v>
      </c>
      <c r="H296" s="29">
        <f>TRUNC(G296*D296,1)</f>
        <v>59020.2</v>
      </c>
      <c r="I296" s="26">
        <f>TRUNC(단가대비표!V111*1/8*16/12*25/20, 1)</f>
        <v>0</v>
      </c>
      <c r="J296" s="29">
        <f>TRUNC(I296*D296,1)</f>
        <v>0</v>
      </c>
      <c r="K296" s="26">
        <f t="shared" si="43"/>
        <v>59020.2</v>
      </c>
      <c r="L296" s="29">
        <f t="shared" si="43"/>
        <v>59020.2</v>
      </c>
      <c r="M296" s="23" t="s">
        <v>52</v>
      </c>
      <c r="N296" s="2" t="s">
        <v>641</v>
      </c>
      <c r="O296" s="2" t="s">
        <v>717</v>
      </c>
      <c r="P296" s="2" t="s">
        <v>64</v>
      </c>
      <c r="Q296" s="2" t="s">
        <v>64</v>
      </c>
      <c r="R296" s="2" t="s">
        <v>63</v>
      </c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2" t="s">
        <v>52</v>
      </c>
      <c r="AW296" s="2" t="s">
        <v>976</v>
      </c>
      <c r="AX296" s="2" t="s">
        <v>63</v>
      </c>
      <c r="AY296" s="2" t="s">
        <v>52</v>
      </c>
      <c r="AZ296" s="2" t="s">
        <v>52</v>
      </c>
    </row>
    <row r="297" spans="1:52" ht="30" customHeight="1" x14ac:dyDescent="0.15">
      <c r="A297" s="23" t="s">
        <v>545</v>
      </c>
      <c r="B297" s="23" t="s">
        <v>52</v>
      </c>
      <c r="C297" s="23" t="s">
        <v>52</v>
      </c>
      <c r="D297" s="24"/>
      <c r="E297" s="26"/>
      <c r="F297" s="29">
        <f>TRUNC(SUMIF(N293:N296, N292, F293:F296),0)</f>
        <v>42569</v>
      </c>
      <c r="G297" s="26"/>
      <c r="H297" s="29">
        <f>TRUNC(SUMIF(N293:N296, N292, H293:H296),0)</f>
        <v>59020</v>
      </c>
      <c r="I297" s="26"/>
      <c r="J297" s="29">
        <f>TRUNC(SUMIF(N293:N296, N292, J293:J296),0)</f>
        <v>72600</v>
      </c>
      <c r="K297" s="26"/>
      <c r="L297" s="29">
        <f>F297+H297+J297</f>
        <v>174189</v>
      </c>
      <c r="M297" s="23" t="s">
        <v>52</v>
      </c>
      <c r="N297" s="2" t="s">
        <v>90</v>
      </c>
      <c r="O297" s="2" t="s">
        <v>90</v>
      </c>
      <c r="P297" s="2" t="s">
        <v>52</v>
      </c>
      <c r="Q297" s="2" t="s">
        <v>52</v>
      </c>
      <c r="R297" s="2" t="s">
        <v>52</v>
      </c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2" t="s">
        <v>52</v>
      </c>
      <c r="AW297" s="2" t="s">
        <v>52</v>
      </c>
      <c r="AX297" s="2" t="s">
        <v>52</v>
      </c>
      <c r="AY297" s="2" t="s">
        <v>52</v>
      </c>
      <c r="AZ297" s="2" t="s">
        <v>52</v>
      </c>
    </row>
    <row r="298" spans="1:52" ht="30" customHeight="1" x14ac:dyDescent="0.15">
      <c r="A298" s="24"/>
      <c r="B298" s="24"/>
      <c r="C298" s="24"/>
      <c r="D298" s="24"/>
      <c r="E298" s="26"/>
      <c r="F298" s="29"/>
      <c r="G298" s="26"/>
      <c r="H298" s="29"/>
      <c r="I298" s="26"/>
      <c r="J298" s="29"/>
      <c r="K298" s="26"/>
      <c r="L298" s="29"/>
      <c r="M298" s="24"/>
    </row>
    <row r="299" spans="1:52" ht="30" customHeight="1" x14ac:dyDescent="0.15">
      <c r="A299" s="20" t="s">
        <v>977</v>
      </c>
      <c r="B299" s="21"/>
      <c r="C299" s="21"/>
      <c r="D299" s="21"/>
      <c r="E299" s="25"/>
      <c r="F299" s="28"/>
      <c r="G299" s="25"/>
      <c r="H299" s="28"/>
      <c r="I299" s="25"/>
      <c r="J299" s="28"/>
      <c r="K299" s="25"/>
      <c r="L299" s="28"/>
      <c r="M299" s="22"/>
      <c r="N299" s="1" t="s">
        <v>658</v>
      </c>
    </row>
    <row r="300" spans="1:52" ht="30" customHeight="1" x14ac:dyDescent="0.15">
      <c r="A300" s="23" t="s">
        <v>979</v>
      </c>
      <c r="B300" s="23" t="s">
        <v>980</v>
      </c>
      <c r="C300" s="23" t="s">
        <v>95</v>
      </c>
      <c r="D300" s="24">
        <v>3.5</v>
      </c>
      <c r="E300" s="26">
        <f>단가대비표!O16</f>
        <v>3333.33</v>
      </c>
      <c r="F300" s="29">
        <f>TRUNC(E300*D300,1)</f>
        <v>11666.6</v>
      </c>
      <c r="G300" s="26">
        <f>단가대비표!P16</f>
        <v>0</v>
      </c>
      <c r="H300" s="29">
        <f>TRUNC(G300*D300,1)</f>
        <v>0</v>
      </c>
      <c r="I300" s="26">
        <f>단가대비표!V16</f>
        <v>0</v>
      </c>
      <c r="J300" s="29">
        <f>TRUNC(I300*D300,1)</f>
        <v>0</v>
      </c>
      <c r="K300" s="26">
        <f t="shared" ref="K300:L303" si="44">TRUNC(E300+G300+I300,1)</f>
        <v>3333.3</v>
      </c>
      <c r="L300" s="29">
        <f t="shared" si="44"/>
        <v>11666.6</v>
      </c>
      <c r="M300" s="23" t="s">
        <v>981</v>
      </c>
      <c r="N300" s="2" t="s">
        <v>658</v>
      </c>
      <c r="O300" s="2" t="s">
        <v>982</v>
      </c>
      <c r="P300" s="2" t="s">
        <v>64</v>
      </c>
      <c r="Q300" s="2" t="s">
        <v>64</v>
      </c>
      <c r="R300" s="2" t="s">
        <v>63</v>
      </c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2" t="s">
        <v>52</v>
      </c>
      <c r="AW300" s="2" t="s">
        <v>983</v>
      </c>
      <c r="AX300" s="2" t="s">
        <v>52</v>
      </c>
      <c r="AY300" s="2" t="s">
        <v>52</v>
      </c>
      <c r="AZ300" s="2" t="s">
        <v>52</v>
      </c>
    </row>
    <row r="301" spans="1:52" ht="30" customHeight="1" x14ac:dyDescent="0.15">
      <c r="A301" s="23" t="s">
        <v>984</v>
      </c>
      <c r="B301" s="23" t="s">
        <v>985</v>
      </c>
      <c r="C301" s="23" t="s">
        <v>153</v>
      </c>
      <c r="D301" s="24">
        <v>1.4</v>
      </c>
      <c r="E301" s="26">
        <f>단가대비표!O19</f>
        <v>2076</v>
      </c>
      <c r="F301" s="29">
        <f>TRUNC(E301*D301,1)</f>
        <v>2906.4</v>
      </c>
      <c r="G301" s="26">
        <f>단가대비표!P19</f>
        <v>0</v>
      </c>
      <c r="H301" s="29">
        <f>TRUNC(G301*D301,1)</f>
        <v>0</v>
      </c>
      <c r="I301" s="26">
        <f>단가대비표!V19</f>
        <v>0</v>
      </c>
      <c r="J301" s="29">
        <f>TRUNC(I301*D301,1)</f>
        <v>0</v>
      </c>
      <c r="K301" s="26">
        <f t="shared" si="44"/>
        <v>2076</v>
      </c>
      <c r="L301" s="29">
        <f t="shared" si="44"/>
        <v>2906.4</v>
      </c>
      <c r="M301" s="23" t="s">
        <v>52</v>
      </c>
      <c r="N301" s="2" t="s">
        <v>658</v>
      </c>
      <c r="O301" s="2" t="s">
        <v>986</v>
      </c>
      <c r="P301" s="2" t="s">
        <v>64</v>
      </c>
      <c r="Q301" s="2" t="s">
        <v>64</v>
      </c>
      <c r="R301" s="2" t="s">
        <v>63</v>
      </c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2" t="s">
        <v>52</v>
      </c>
      <c r="AW301" s="2" t="s">
        <v>987</v>
      </c>
      <c r="AX301" s="2" t="s">
        <v>52</v>
      </c>
      <c r="AY301" s="2" t="s">
        <v>52</v>
      </c>
      <c r="AZ301" s="2" t="s">
        <v>52</v>
      </c>
    </row>
    <row r="302" spans="1:52" ht="30" customHeight="1" x14ac:dyDescent="0.15">
      <c r="A302" s="23" t="s">
        <v>668</v>
      </c>
      <c r="B302" s="23" t="s">
        <v>669</v>
      </c>
      <c r="C302" s="23" t="s">
        <v>217</v>
      </c>
      <c r="D302" s="24">
        <v>1</v>
      </c>
      <c r="E302" s="26">
        <f>단가대비표!O83</f>
        <v>755</v>
      </c>
      <c r="F302" s="29">
        <f>TRUNC(E302*D302,1)</f>
        <v>755</v>
      </c>
      <c r="G302" s="26">
        <f>단가대비표!P83</f>
        <v>0</v>
      </c>
      <c r="H302" s="29">
        <f>TRUNC(G302*D302,1)</f>
        <v>0</v>
      </c>
      <c r="I302" s="26">
        <f>단가대비표!V83</f>
        <v>0</v>
      </c>
      <c r="J302" s="29">
        <f>TRUNC(I302*D302,1)</f>
        <v>0</v>
      </c>
      <c r="K302" s="26">
        <f t="shared" si="44"/>
        <v>755</v>
      </c>
      <c r="L302" s="29">
        <f t="shared" si="44"/>
        <v>755</v>
      </c>
      <c r="M302" s="23" t="s">
        <v>52</v>
      </c>
      <c r="N302" s="2" t="s">
        <v>658</v>
      </c>
      <c r="O302" s="2" t="s">
        <v>670</v>
      </c>
      <c r="P302" s="2" t="s">
        <v>64</v>
      </c>
      <c r="Q302" s="2" t="s">
        <v>64</v>
      </c>
      <c r="R302" s="2" t="s">
        <v>63</v>
      </c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2" t="s">
        <v>52</v>
      </c>
      <c r="AW302" s="2" t="s">
        <v>988</v>
      </c>
      <c r="AX302" s="2" t="s">
        <v>52</v>
      </c>
      <c r="AY302" s="2" t="s">
        <v>52</v>
      </c>
      <c r="AZ302" s="2" t="s">
        <v>52</v>
      </c>
    </row>
    <row r="303" spans="1:52" ht="30" customHeight="1" x14ac:dyDescent="0.15">
      <c r="A303" s="23" t="s">
        <v>989</v>
      </c>
      <c r="B303" s="23" t="s">
        <v>990</v>
      </c>
      <c r="C303" s="23" t="s">
        <v>153</v>
      </c>
      <c r="D303" s="24">
        <v>2</v>
      </c>
      <c r="E303" s="26">
        <f>단가대비표!O25</f>
        <v>1080</v>
      </c>
      <c r="F303" s="29">
        <f>TRUNC(E303*D303,1)</f>
        <v>2160</v>
      </c>
      <c r="G303" s="26">
        <f>단가대비표!P25</f>
        <v>0</v>
      </c>
      <c r="H303" s="29">
        <f>TRUNC(G303*D303,1)</f>
        <v>0</v>
      </c>
      <c r="I303" s="26">
        <f>단가대비표!V25</f>
        <v>0</v>
      </c>
      <c r="J303" s="29">
        <f>TRUNC(I303*D303,1)</f>
        <v>0</v>
      </c>
      <c r="K303" s="26">
        <f t="shared" si="44"/>
        <v>1080</v>
      </c>
      <c r="L303" s="29">
        <f t="shared" si="44"/>
        <v>2160</v>
      </c>
      <c r="M303" s="23" t="s">
        <v>52</v>
      </c>
      <c r="N303" s="2" t="s">
        <v>658</v>
      </c>
      <c r="O303" s="2" t="s">
        <v>991</v>
      </c>
      <c r="P303" s="2" t="s">
        <v>64</v>
      </c>
      <c r="Q303" s="2" t="s">
        <v>64</v>
      </c>
      <c r="R303" s="2" t="s">
        <v>63</v>
      </c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2" t="s">
        <v>52</v>
      </c>
      <c r="AW303" s="2" t="s">
        <v>992</v>
      </c>
      <c r="AX303" s="2" t="s">
        <v>52</v>
      </c>
      <c r="AY303" s="2" t="s">
        <v>52</v>
      </c>
      <c r="AZ303" s="2" t="s">
        <v>52</v>
      </c>
    </row>
    <row r="304" spans="1:52" ht="30" customHeight="1" x14ac:dyDescent="0.15">
      <c r="A304" s="23" t="s">
        <v>545</v>
      </c>
      <c r="B304" s="23" t="s">
        <v>52</v>
      </c>
      <c r="C304" s="23" t="s">
        <v>52</v>
      </c>
      <c r="D304" s="24"/>
      <c r="E304" s="26"/>
      <c r="F304" s="29">
        <f>TRUNC(SUMIF(N300:N303, N299, F300:F303),0)</f>
        <v>17488</v>
      </c>
      <c r="G304" s="26"/>
      <c r="H304" s="29">
        <f>TRUNC(SUMIF(N300:N303, N299, H300:H303),0)</f>
        <v>0</v>
      </c>
      <c r="I304" s="26"/>
      <c r="J304" s="29">
        <f>TRUNC(SUMIF(N300:N303, N299, J300:J303),0)</f>
        <v>0</v>
      </c>
      <c r="K304" s="26"/>
      <c r="L304" s="29">
        <f>F304+H304+J304</f>
        <v>17488</v>
      </c>
      <c r="M304" s="23" t="s">
        <v>52</v>
      </c>
      <c r="N304" s="2" t="s">
        <v>90</v>
      </c>
      <c r="O304" s="2" t="s">
        <v>90</v>
      </c>
      <c r="P304" s="2" t="s">
        <v>52</v>
      </c>
      <c r="Q304" s="2" t="s">
        <v>52</v>
      </c>
      <c r="R304" s="2" t="s">
        <v>52</v>
      </c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2" t="s">
        <v>52</v>
      </c>
      <c r="AW304" s="2" t="s">
        <v>52</v>
      </c>
      <c r="AX304" s="2" t="s">
        <v>52</v>
      </c>
      <c r="AY304" s="2" t="s">
        <v>52</v>
      </c>
      <c r="AZ304" s="2" t="s">
        <v>52</v>
      </c>
    </row>
    <row r="305" spans="1:52" ht="30" customHeight="1" x14ac:dyDescent="0.15">
      <c r="A305" s="24"/>
      <c r="B305" s="24"/>
      <c r="C305" s="24"/>
      <c r="D305" s="24"/>
      <c r="E305" s="26"/>
      <c r="F305" s="29"/>
      <c r="G305" s="26"/>
      <c r="H305" s="29"/>
      <c r="I305" s="26"/>
      <c r="J305" s="29"/>
      <c r="K305" s="26"/>
      <c r="L305" s="29"/>
      <c r="M305" s="24"/>
    </row>
    <row r="306" spans="1:52" ht="30" customHeight="1" x14ac:dyDescent="0.15">
      <c r="A306" s="20" t="s">
        <v>993</v>
      </c>
      <c r="B306" s="21"/>
      <c r="C306" s="21"/>
      <c r="D306" s="21"/>
      <c r="E306" s="25"/>
      <c r="F306" s="28"/>
      <c r="G306" s="25"/>
      <c r="H306" s="28"/>
      <c r="I306" s="25"/>
      <c r="J306" s="28"/>
      <c r="K306" s="25"/>
      <c r="L306" s="28"/>
      <c r="M306" s="22"/>
      <c r="N306" s="1" t="s">
        <v>675</v>
      </c>
    </row>
    <row r="307" spans="1:52" ht="30" customHeight="1" x14ac:dyDescent="0.15">
      <c r="A307" s="23" t="s">
        <v>660</v>
      </c>
      <c r="B307" s="23" t="s">
        <v>553</v>
      </c>
      <c r="C307" s="23" t="s">
        <v>554</v>
      </c>
      <c r="D307" s="24">
        <v>0.33</v>
      </c>
      <c r="E307" s="26">
        <f>단가대비표!O102</f>
        <v>0</v>
      </c>
      <c r="F307" s="29">
        <f>TRUNC(E307*D307,1)</f>
        <v>0</v>
      </c>
      <c r="G307" s="26">
        <f>단가대비표!P102</f>
        <v>252641</v>
      </c>
      <c r="H307" s="29">
        <f>TRUNC(G307*D307,1)</f>
        <v>83371.5</v>
      </c>
      <c r="I307" s="26">
        <f>단가대비표!V102</f>
        <v>0</v>
      </c>
      <c r="J307" s="29">
        <f>TRUNC(I307*D307,1)</f>
        <v>0</v>
      </c>
      <c r="K307" s="26">
        <f t="shared" ref="K307:L309" si="45">TRUNC(E307+G307+I307,1)</f>
        <v>252641</v>
      </c>
      <c r="L307" s="29">
        <f t="shared" si="45"/>
        <v>83371.5</v>
      </c>
      <c r="M307" s="23" t="s">
        <v>52</v>
      </c>
      <c r="N307" s="2" t="s">
        <v>675</v>
      </c>
      <c r="O307" s="2" t="s">
        <v>661</v>
      </c>
      <c r="P307" s="2" t="s">
        <v>64</v>
      </c>
      <c r="Q307" s="2" t="s">
        <v>64</v>
      </c>
      <c r="R307" s="2" t="s">
        <v>63</v>
      </c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2" t="s">
        <v>52</v>
      </c>
      <c r="AW307" s="2" t="s">
        <v>994</v>
      </c>
      <c r="AX307" s="2" t="s">
        <v>52</v>
      </c>
      <c r="AY307" s="2" t="s">
        <v>52</v>
      </c>
      <c r="AZ307" s="2" t="s">
        <v>52</v>
      </c>
    </row>
    <row r="308" spans="1:52" ht="30" customHeight="1" x14ac:dyDescent="0.15">
      <c r="A308" s="23" t="s">
        <v>898</v>
      </c>
      <c r="B308" s="23" t="s">
        <v>553</v>
      </c>
      <c r="C308" s="23" t="s">
        <v>554</v>
      </c>
      <c r="D308" s="24">
        <v>0.14000000000000001</v>
      </c>
      <c r="E308" s="26">
        <f>단가대비표!O98</f>
        <v>0</v>
      </c>
      <c r="F308" s="29">
        <f>TRUNC(E308*D308,1)</f>
        <v>0</v>
      </c>
      <c r="G308" s="26">
        <f>단가대비표!P98</f>
        <v>281939</v>
      </c>
      <c r="H308" s="29">
        <f>TRUNC(G308*D308,1)</f>
        <v>39471.4</v>
      </c>
      <c r="I308" s="26">
        <f>단가대비표!V98</f>
        <v>0</v>
      </c>
      <c r="J308" s="29">
        <f>TRUNC(I308*D308,1)</f>
        <v>0</v>
      </c>
      <c r="K308" s="26">
        <f t="shared" si="45"/>
        <v>281939</v>
      </c>
      <c r="L308" s="29">
        <f t="shared" si="45"/>
        <v>39471.4</v>
      </c>
      <c r="M308" s="23" t="s">
        <v>52</v>
      </c>
      <c r="N308" s="2" t="s">
        <v>675</v>
      </c>
      <c r="O308" s="2" t="s">
        <v>899</v>
      </c>
      <c r="P308" s="2" t="s">
        <v>64</v>
      </c>
      <c r="Q308" s="2" t="s">
        <v>64</v>
      </c>
      <c r="R308" s="2" t="s">
        <v>63</v>
      </c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2" t="s">
        <v>52</v>
      </c>
      <c r="AW308" s="2" t="s">
        <v>995</v>
      </c>
      <c r="AX308" s="2" t="s">
        <v>52</v>
      </c>
      <c r="AY308" s="2" t="s">
        <v>52</v>
      </c>
      <c r="AZ308" s="2" t="s">
        <v>52</v>
      </c>
    </row>
    <row r="309" spans="1:52" ht="30" customHeight="1" x14ac:dyDescent="0.15">
      <c r="A309" s="23" t="s">
        <v>585</v>
      </c>
      <c r="B309" s="23" t="s">
        <v>553</v>
      </c>
      <c r="C309" s="23" t="s">
        <v>554</v>
      </c>
      <c r="D309" s="24">
        <v>7.0000000000000007E-2</v>
      </c>
      <c r="E309" s="26">
        <f>단가대비표!O97</f>
        <v>0</v>
      </c>
      <c r="F309" s="29">
        <f>TRUNC(E309*D309,1)</f>
        <v>0</v>
      </c>
      <c r="G309" s="26">
        <f>단가대비표!P97</f>
        <v>226122</v>
      </c>
      <c r="H309" s="29">
        <f>TRUNC(G309*D309,1)</f>
        <v>15828.5</v>
      </c>
      <c r="I309" s="26">
        <f>단가대비표!V97</f>
        <v>0</v>
      </c>
      <c r="J309" s="29">
        <f>TRUNC(I309*D309,1)</f>
        <v>0</v>
      </c>
      <c r="K309" s="26">
        <f t="shared" si="45"/>
        <v>226122</v>
      </c>
      <c r="L309" s="29">
        <f t="shared" si="45"/>
        <v>15828.5</v>
      </c>
      <c r="M309" s="23" t="s">
        <v>52</v>
      </c>
      <c r="N309" s="2" t="s">
        <v>675</v>
      </c>
      <c r="O309" s="2" t="s">
        <v>586</v>
      </c>
      <c r="P309" s="2" t="s">
        <v>64</v>
      </c>
      <c r="Q309" s="2" t="s">
        <v>64</v>
      </c>
      <c r="R309" s="2" t="s">
        <v>63</v>
      </c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2" t="s">
        <v>52</v>
      </c>
      <c r="AW309" s="2" t="s">
        <v>996</v>
      </c>
      <c r="AX309" s="2" t="s">
        <v>52</v>
      </c>
      <c r="AY309" s="2" t="s">
        <v>52</v>
      </c>
      <c r="AZ309" s="2" t="s">
        <v>52</v>
      </c>
    </row>
    <row r="310" spans="1:52" ht="30" customHeight="1" x14ac:dyDescent="0.15">
      <c r="A310" s="23" t="s">
        <v>545</v>
      </c>
      <c r="B310" s="23" t="s">
        <v>52</v>
      </c>
      <c r="C310" s="23" t="s">
        <v>52</v>
      </c>
      <c r="D310" s="24"/>
      <c r="E310" s="26"/>
      <c r="F310" s="29">
        <f>TRUNC(SUMIF(N307:N309, N306, F307:F309),0)</f>
        <v>0</v>
      </c>
      <c r="G310" s="26"/>
      <c r="H310" s="29">
        <f>TRUNC(SUMIF(N307:N309, N306, H307:H309),0)</f>
        <v>138671</v>
      </c>
      <c r="I310" s="26"/>
      <c r="J310" s="29">
        <f>TRUNC(SUMIF(N307:N309, N306, J307:J309),0)</f>
        <v>0</v>
      </c>
      <c r="K310" s="26"/>
      <c r="L310" s="29">
        <f>F310+H310+J310</f>
        <v>138671</v>
      </c>
      <c r="M310" s="23" t="s">
        <v>52</v>
      </c>
      <c r="N310" s="2" t="s">
        <v>90</v>
      </c>
      <c r="O310" s="2" t="s">
        <v>90</v>
      </c>
      <c r="P310" s="2" t="s">
        <v>52</v>
      </c>
      <c r="Q310" s="2" t="s">
        <v>52</v>
      </c>
      <c r="R310" s="2" t="s">
        <v>52</v>
      </c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2" t="s">
        <v>52</v>
      </c>
      <c r="AW310" s="2" t="s">
        <v>52</v>
      </c>
      <c r="AX310" s="2" t="s">
        <v>52</v>
      </c>
      <c r="AY310" s="2" t="s">
        <v>52</v>
      </c>
      <c r="AZ310" s="2" t="s">
        <v>52</v>
      </c>
    </row>
    <row r="311" spans="1:52" ht="30" customHeight="1" x14ac:dyDescent="0.15">
      <c r="A311" s="24"/>
      <c r="B311" s="24"/>
      <c r="C311" s="24"/>
      <c r="D311" s="24"/>
      <c r="E311" s="26"/>
      <c r="F311" s="29"/>
      <c r="G311" s="26"/>
      <c r="H311" s="29"/>
      <c r="I311" s="26"/>
      <c r="J311" s="29"/>
      <c r="K311" s="26"/>
      <c r="L311" s="29"/>
      <c r="M311" s="24"/>
    </row>
    <row r="312" spans="1:52" ht="30" customHeight="1" x14ac:dyDescent="0.15">
      <c r="A312" s="20" t="s">
        <v>997</v>
      </c>
      <c r="B312" s="21"/>
      <c r="C312" s="21"/>
      <c r="D312" s="21"/>
      <c r="E312" s="25"/>
      <c r="F312" s="28"/>
      <c r="G312" s="25"/>
      <c r="H312" s="28"/>
      <c r="I312" s="25"/>
      <c r="J312" s="28"/>
      <c r="K312" s="25"/>
      <c r="L312" s="28"/>
      <c r="M312" s="22"/>
      <c r="N312" s="1" t="s">
        <v>682</v>
      </c>
    </row>
    <row r="313" spans="1:52" ht="30" customHeight="1" x14ac:dyDescent="0.15">
      <c r="A313" s="23" t="s">
        <v>660</v>
      </c>
      <c r="B313" s="23" t="s">
        <v>553</v>
      </c>
      <c r="C313" s="23" t="s">
        <v>554</v>
      </c>
      <c r="D313" s="24">
        <v>0.43</v>
      </c>
      <c r="E313" s="26">
        <f>단가대비표!O102</f>
        <v>0</v>
      </c>
      <c r="F313" s="29">
        <f>TRUNC(E313*D313,1)</f>
        <v>0</v>
      </c>
      <c r="G313" s="26">
        <f>단가대비표!P102</f>
        <v>252641</v>
      </c>
      <c r="H313" s="29">
        <f>TRUNC(G313*D313,1)</f>
        <v>108635.6</v>
      </c>
      <c r="I313" s="26">
        <f>단가대비표!V102</f>
        <v>0</v>
      </c>
      <c r="J313" s="29">
        <f>TRUNC(I313*D313,1)</f>
        <v>0</v>
      </c>
      <c r="K313" s="26">
        <f t="shared" ref="K313:L315" si="46">TRUNC(E313+G313+I313,1)</f>
        <v>252641</v>
      </c>
      <c r="L313" s="29">
        <f t="shared" si="46"/>
        <v>108635.6</v>
      </c>
      <c r="M313" s="23" t="s">
        <v>52</v>
      </c>
      <c r="N313" s="2" t="s">
        <v>682</v>
      </c>
      <c r="O313" s="2" t="s">
        <v>661</v>
      </c>
      <c r="P313" s="2" t="s">
        <v>64</v>
      </c>
      <c r="Q313" s="2" t="s">
        <v>64</v>
      </c>
      <c r="R313" s="2" t="s">
        <v>63</v>
      </c>
      <c r="S313" s="3"/>
      <c r="T313" s="3"/>
      <c r="U313" s="3"/>
      <c r="V313" s="3">
        <v>1</v>
      </c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2" t="s">
        <v>52</v>
      </c>
      <c r="AW313" s="2" t="s">
        <v>998</v>
      </c>
      <c r="AX313" s="2" t="s">
        <v>52</v>
      </c>
      <c r="AY313" s="2" t="s">
        <v>52</v>
      </c>
      <c r="AZ313" s="2" t="s">
        <v>52</v>
      </c>
    </row>
    <row r="314" spans="1:52" ht="30" customHeight="1" x14ac:dyDescent="0.15">
      <c r="A314" s="23" t="s">
        <v>585</v>
      </c>
      <c r="B314" s="23" t="s">
        <v>553</v>
      </c>
      <c r="C314" s="23" t="s">
        <v>554</v>
      </c>
      <c r="D314" s="24">
        <v>0.12</v>
      </c>
      <c r="E314" s="26">
        <f>단가대비표!O97</f>
        <v>0</v>
      </c>
      <c r="F314" s="29">
        <f>TRUNC(E314*D314,1)</f>
        <v>0</v>
      </c>
      <c r="G314" s="26">
        <f>단가대비표!P97</f>
        <v>226122</v>
      </c>
      <c r="H314" s="29">
        <f>TRUNC(G314*D314,1)</f>
        <v>27134.6</v>
      </c>
      <c r="I314" s="26">
        <f>단가대비표!V97</f>
        <v>0</v>
      </c>
      <c r="J314" s="29">
        <f>TRUNC(I314*D314,1)</f>
        <v>0</v>
      </c>
      <c r="K314" s="26">
        <f t="shared" si="46"/>
        <v>226122</v>
      </c>
      <c r="L314" s="29">
        <f t="shared" si="46"/>
        <v>27134.6</v>
      </c>
      <c r="M314" s="23" t="s">
        <v>52</v>
      </c>
      <c r="N314" s="2" t="s">
        <v>682</v>
      </c>
      <c r="O314" s="2" t="s">
        <v>586</v>
      </c>
      <c r="P314" s="2" t="s">
        <v>64</v>
      </c>
      <c r="Q314" s="2" t="s">
        <v>64</v>
      </c>
      <c r="R314" s="2" t="s">
        <v>63</v>
      </c>
      <c r="S314" s="3"/>
      <c r="T314" s="3"/>
      <c r="U314" s="3"/>
      <c r="V314" s="3">
        <v>1</v>
      </c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2" t="s">
        <v>52</v>
      </c>
      <c r="AW314" s="2" t="s">
        <v>999</v>
      </c>
      <c r="AX314" s="2" t="s">
        <v>52</v>
      </c>
      <c r="AY314" s="2" t="s">
        <v>52</v>
      </c>
      <c r="AZ314" s="2" t="s">
        <v>52</v>
      </c>
    </row>
    <row r="315" spans="1:52" ht="30" customHeight="1" x14ac:dyDescent="0.15">
      <c r="A315" s="23" t="s">
        <v>635</v>
      </c>
      <c r="B315" s="23" t="s">
        <v>770</v>
      </c>
      <c r="C315" s="23" t="s">
        <v>437</v>
      </c>
      <c r="D315" s="24">
        <v>1</v>
      </c>
      <c r="E315" s="26">
        <v>0</v>
      </c>
      <c r="F315" s="29">
        <f>TRUNC(E315*D315,1)</f>
        <v>0</v>
      </c>
      <c r="G315" s="26">
        <v>0</v>
      </c>
      <c r="H315" s="29">
        <f>TRUNC(G315*D315,1)</f>
        <v>0</v>
      </c>
      <c r="I315" s="26">
        <f>TRUNC(SUMIF(V313:V315, RIGHTB(O315, 1), H313:H315)*U315, 2)</f>
        <v>4073.1</v>
      </c>
      <c r="J315" s="29">
        <f>TRUNC(I315*D315,1)</f>
        <v>4073.1</v>
      </c>
      <c r="K315" s="26">
        <f t="shared" si="46"/>
        <v>4073.1</v>
      </c>
      <c r="L315" s="29">
        <f t="shared" si="46"/>
        <v>4073.1</v>
      </c>
      <c r="M315" s="23" t="s">
        <v>52</v>
      </c>
      <c r="N315" s="2" t="s">
        <v>682</v>
      </c>
      <c r="O315" s="2" t="s">
        <v>500</v>
      </c>
      <c r="P315" s="2" t="s">
        <v>64</v>
      </c>
      <c r="Q315" s="2" t="s">
        <v>64</v>
      </c>
      <c r="R315" s="2" t="s">
        <v>64</v>
      </c>
      <c r="S315" s="3">
        <v>1</v>
      </c>
      <c r="T315" s="3">
        <v>2</v>
      </c>
      <c r="U315" s="3">
        <v>0.03</v>
      </c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2" t="s">
        <v>52</v>
      </c>
      <c r="AW315" s="2" t="s">
        <v>1000</v>
      </c>
      <c r="AX315" s="2" t="s">
        <v>52</v>
      </c>
      <c r="AY315" s="2" t="s">
        <v>52</v>
      </c>
      <c r="AZ315" s="2" t="s">
        <v>52</v>
      </c>
    </row>
    <row r="316" spans="1:52" ht="30" customHeight="1" x14ac:dyDescent="0.15">
      <c r="A316" s="23" t="s">
        <v>545</v>
      </c>
      <c r="B316" s="23" t="s">
        <v>52</v>
      </c>
      <c r="C316" s="23" t="s">
        <v>52</v>
      </c>
      <c r="D316" s="24"/>
      <c r="E316" s="26"/>
      <c r="F316" s="29">
        <f>TRUNC(SUMIF(N313:N315, N312, F313:F315),0)</f>
        <v>0</v>
      </c>
      <c r="G316" s="26"/>
      <c r="H316" s="29">
        <f>TRUNC(SUMIF(N313:N315, N312, H313:H315),0)</f>
        <v>135770</v>
      </c>
      <c r="I316" s="26"/>
      <c r="J316" s="29">
        <f>TRUNC(SUMIF(N313:N315, N312, J313:J315),0)</f>
        <v>4073</v>
      </c>
      <c r="K316" s="26"/>
      <c r="L316" s="29">
        <f>F316+H316+J316</f>
        <v>139843</v>
      </c>
      <c r="M316" s="23" t="s">
        <v>52</v>
      </c>
      <c r="N316" s="2" t="s">
        <v>90</v>
      </c>
      <c r="O316" s="2" t="s">
        <v>90</v>
      </c>
      <c r="P316" s="2" t="s">
        <v>52</v>
      </c>
      <c r="Q316" s="2" t="s">
        <v>52</v>
      </c>
      <c r="R316" s="2" t="s">
        <v>52</v>
      </c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2" t="s">
        <v>52</v>
      </c>
      <c r="AW316" s="2" t="s">
        <v>52</v>
      </c>
      <c r="AX316" s="2" t="s">
        <v>52</v>
      </c>
      <c r="AY316" s="2" t="s">
        <v>52</v>
      </c>
      <c r="AZ316" s="2" t="s">
        <v>52</v>
      </c>
    </row>
    <row r="317" spans="1:52" ht="30" customHeight="1" x14ac:dyDescent="0.15">
      <c r="A317" s="24"/>
      <c r="B317" s="24"/>
      <c r="C317" s="24"/>
      <c r="D317" s="24"/>
      <c r="E317" s="26"/>
      <c r="F317" s="29"/>
      <c r="G317" s="26"/>
      <c r="H317" s="29"/>
      <c r="I317" s="26"/>
      <c r="J317" s="29"/>
      <c r="K317" s="26"/>
      <c r="L317" s="29"/>
      <c r="M317" s="24"/>
    </row>
    <row r="318" spans="1:52" ht="30" customHeight="1" x14ac:dyDescent="0.15">
      <c r="A318" s="20" t="s">
        <v>1001</v>
      </c>
      <c r="B318" s="21"/>
      <c r="C318" s="21"/>
      <c r="D318" s="21"/>
      <c r="E318" s="25"/>
      <c r="F318" s="28"/>
      <c r="G318" s="25"/>
      <c r="H318" s="28"/>
      <c r="I318" s="25"/>
      <c r="J318" s="28"/>
      <c r="K318" s="25"/>
      <c r="L318" s="28"/>
      <c r="M318" s="22"/>
      <c r="N318" s="1" t="s">
        <v>699</v>
      </c>
    </row>
    <row r="319" spans="1:52" ht="30" customHeight="1" x14ac:dyDescent="0.15">
      <c r="A319" s="23" t="s">
        <v>300</v>
      </c>
      <c r="B319" s="23" t="s">
        <v>697</v>
      </c>
      <c r="C319" s="23" t="s">
        <v>704</v>
      </c>
      <c r="D319" s="24">
        <v>0.17369999999999999</v>
      </c>
      <c r="E319" s="26">
        <f>단가대비표!O9</f>
        <v>0</v>
      </c>
      <c r="F319" s="29">
        <f>TRUNC(E319*D319,1)</f>
        <v>0</v>
      </c>
      <c r="G319" s="26">
        <f>단가대비표!P9</f>
        <v>0</v>
      </c>
      <c r="H319" s="29">
        <f>TRUNC(G319*D319,1)</f>
        <v>0</v>
      </c>
      <c r="I319" s="26">
        <f>단가대비표!V9</f>
        <v>520694</v>
      </c>
      <c r="J319" s="29">
        <f>TRUNC(I319*D319,1)</f>
        <v>90444.5</v>
      </c>
      <c r="K319" s="26">
        <f t="shared" ref="K319:L322" si="47">TRUNC(E319+G319+I319,1)</f>
        <v>520694</v>
      </c>
      <c r="L319" s="29">
        <f t="shared" si="47"/>
        <v>90444.5</v>
      </c>
      <c r="M319" s="23" t="s">
        <v>705</v>
      </c>
      <c r="N319" s="2" t="s">
        <v>699</v>
      </c>
      <c r="O319" s="2" t="s">
        <v>1002</v>
      </c>
      <c r="P319" s="2" t="s">
        <v>64</v>
      </c>
      <c r="Q319" s="2" t="s">
        <v>64</v>
      </c>
      <c r="R319" s="2" t="s">
        <v>63</v>
      </c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2" t="s">
        <v>52</v>
      </c>
      <c r="AW319" s="2" t="s">
        <v>1003</v>
      </c>
      <c r="AX319" s="2" t="s">
        <v>52</v>
      </c>
      <c r="AY319" s="2" t="s">
        <v>52</v>
      </c>
      <c r="AZ319" s="2" t="s">
        <v>52</v>
      </c>
    </row>
    <row r="320" spans="1:52" ht="30" customHeight="1" x14ac:dyDescent="0.15">
      <c r="A320" s="23" t="s">
        <v>708</v>
      </c>
      <c r="B320" s="23" t="s">
        <v>709</v>
      </c>
      <c r="C320" s="23" t="s">
        <v>710</v>
      </c>
      <c r="D320" s="24">
        <v>10</v>
      </c>
      <c r="E320" s="26">
        <f>단가대비표!O18</f>
        <v>1822.72</v>
      </c>
      <c r="F320" s="29">
        <f>TRUNC(E320*D320,1)</f>
        <v>18227.2</v>
      </c>
      <c r="G320" s="26">
        <f>단가대비표!P18</f>
        <v>0</v>
      </c>
      <c r="H320" s="29">
        <f>TRUNC(G320*D320,1)</f>
        <v>0</v>
      </c>
      <c r="I320" s="26">
        <f>단가대비표!V18</f>
        <v>0</v>
      </c>
      <c r="J320" s="29">
        <f>TRUNC(I320*D320,1)</f>
        <v>0</v>
      </c>
      <c r="K320" s="26">
        <f t="shared" si="47"/>
        <v>1822.7</v>
      </c>
      <c r="L320" s="29">
        <f t="shared" si="47"/>
        <v>18227.2</v>
      </c>
      <c r="M320" s="23" t="s">
        <v>52</v>
      </c>
      <c r="N320" s="2" t="s">
        <v>699</v>
      </c>
      <c r="O320" s="2" t="s">
        <v>711</v>
      </c>
      <c r="P320" s="2" t="s">
        <v>64</v>
      </c>
      <c r="Q320" s="2" t="s">
        <v>64</v>
      </c>
      <c r="R320" s="2" t="s">
        <v>63</v>
      </c>
      <c r="S320" s="3"/>
      <c r="T320" s="3"/>
      <c r="U320" s="3"/>
      <c r="V320" s="3">
        <v>1</v>
      </c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2" t="s">
        <v>52</v>
      </c>
      <c r="AW320" s="2" t="s">
        <v>1004</v>
      </c>
      <c r="AX320" s="2" t="s">
        <v>52</v>
      </c>
      <c r="AY320" s="2" t="s">
        <v>52</v>
      </c>
      <c r="AZ320" s="2" t="s">
        <v>52</v>
      </c>
    </row>
    <row r="321" spans="1:52" ht="30" customHeight="1" x14ac:dyDescent="0.15">
      <c r="A321" s="23" t="s">
        <v>713</v>
      </c>
      <c r="B321" s="23" t="s">
        <v>1005</v>
      </c>
      <c r="C321" s="23" t="s">
        <v>437</v>
      </c>
      <c r="D321" s="24">
        <v>1</v>
      </c>
      <c r="E321" s="26">
        <f>TRUNC(SUMIF(V319:V322, RIGHTB(O321, 1), F319:F322)*U321, 2)</f>
        <v>10389.5</v>
      </c>
      <c r="F321" s="29">
        <f>TRUNC(E321*D321,1)</f>
        <v>10389.5</v>
      </c>
      <c r="G321" s="26">
        <v>0</v>
      </c>
      <c r="H321" s="29">
        <f>TRUNC(G321*D321,1)</f>
        <v>0</v>
      </c>
      <c r="I321" s="26">
        <v>0</v>
      </c>
      <c r="J321" s="29">
        <f>TRUNC(I321*D321,1)</f>
        <v>0</v>
      </c>
      <c r="K321" s="26">
        <f t="shared" si="47"/>
        <v>10389.5</v>
      </c>
      <c r="L321" s="29">
        <f t="shared" si="47"/>
        <v>10389.5</v>
      </c>
      <c r="M321" s="23" t="s">
        <v>52</v>
      </c>
      <c r="N321" s="2" t="s">
        <v>699</v>
      </c>
      <c r="O321" s="2" t="s">
        <v>500</v>
      </c>
      <c r="P321" s="2" t="s">
        <v>64</v>
      </c>
      <c r="Q321" s="2" t="s">
        <v>64</v>
      </c>
      <c r="R321" s="2" t="s">
        <v>64</v>
      </c>
      <c r="S321" s="3">
        <v>0</v>
      </c>
      <c r="T321" s="3">
        <v>0</v>
      </c>
      <c r="U321" s="3">
        <v>0.56999999999999995</v>
      </c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2" t="s">
        <v>52</v>
      </c>
      <c r="AW321" s="2" t="s">
        <v>1006</v>
      </c>
      <c r="AX321" s="2" t="s">
        <v>52</v>
      </c>
      <c r="AY321" s="2" t="s">
        <v>52</v>
      </c>
      <c r="AZ321" s="2" t="s">
        <v>52</v>
      </c>
    </row>
    <row r="322" spans="1:52" ht="30" customHeight="1" x14ac:dyDescent="0.15">
      <c r="A322" s="23" t="s">
        <v>716</v>
      </c>
      <c r="B322" s="23" t="s">
        <v>553</v>
      </c>
      <c r="C322" s="23" t="s">
        <v>554</v>
      </c>
      <c r="D322" s="24">
        <v>1</v>
      </c>
      <c r="E322" s="26">
        <f>TRUNC(단가대비표!O111*1/8*16/12*25/20, 1)</f>
        <v>0</v>
      </c>
      <c r="F322" s="29">
        <f>TRUNC(E322*D322,1)</f>
        <v>0</v>
      </c>
      <c r="G322" s="26">
        <f>TRUNC(단가대비표!P111*1/8*16/12*25/20, 1)</f>
        <v>59020.2</v>
      </c>
      <c r="H322" s="29">
        <f>TRUNC(G322*D322,1)</f>
        <v>59020.2</v>
      </c>
      <c r="I322" s="26">
        <f>TRUNC(단가대비표!V111*1/8*16/12*25/20, 1)</f>
        <v>0</v>
      </c>
      <c r="J322" s="29">
        <f>TRUNC(I322*D322,1)</f>
        <v>0</v>
      </c>
      <c r="K322" s="26">
        <f t="shared" si="47"/>
        <v>59020.2</v>
      </c>
      <c r="L322" s="29">
        <f t="shared" si="47"/>
        <v>59020.2</v>
      </c>
      <c r="M322" s="23" t="s">
        <v>52</v>
      </c>
      <c r="N322" s="2" t="s">
        <v>699</v>
      </c>
      <c r="O322" s="2" t="s">
        <v>717</v>
      </c>
      <c r="P322" s="2" t="s">
        <v>64</v>
      </c>
      <c r="Q322" s="2" t="s">
        <v>64</v>
      </c>
      <c r="R322" s="2" t="s">
        <v>63</v>
      </c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2" t="s">
        <v>52</v>
      </c>
      <c r="AW322" s="2" t="s">
        <v>1007</v>
      </c>
      <c r="AX322" s="2" t="s">
        <v>63</v>
      </c>
      <c r="AY322" s="2" t="s">
        <v>52</v>
      </c>
      <c r="AZ322" s="2" t="s">
        <v>52</v>
      </c>
    </row>
    <row r="323" spans="1:52" ht="30" customHeight="1" x14ac:dyDescent="0.15">
      <c r="A323" s="23" t="s">
        <v>545</v>
      </c>
      <c r="B323" s="23" t="s">
        <v>52</v>
      </c>
      <c r="C323" s="23" t="s">
        <v>52</v>
      </c>
      <c r="D323" s="24"/>
      <c r="E323" s="26"/>
      <c r="F323" s="29">
        <f>TRUNC(SUMIF(N319:N322, N318, F319:F322),0)</f>
        <v>28616</v>
      </c>
      <c r="G323" s="26"/>
      <c r="H323" s="29">
        <f>TRUNC(SUMIF(N319:N322, N318, H319:H322),0)</f>
        <v>59020</v>
      </c>
      <c r="I323" s="26"/>
      <c r="J323" s="29">
        <f>TRUNC(SUMIF(N319:N322, N318, J319:J322),0)</f>
        <v>90444</v>
      </c>
      <c r="K323" s="26"/>
      <c r="L323" s="29">
        <f>F323+H323+J323</f>
        <v>178080</v>
      </c>
      <c r="M323" s="23" t="s">
        <v>52</v>
      </c>
      <c r="N323" s="2" t="s">
        <v>90</v>
      </c>
      <c r="O323" s="2" t="s">
        <v>90</v>
      </c>
      <c r="P323" s="2" t="s">
        <v>52</v>
      </c>
      <c r="Q323" s="2" t="s">
        <v>52</v>
      </c>
      <c r="R323" s="2" t="s">
        <v>52</v>
      </c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2" t="s">
        <v>52</v>
      </c>
      <c r="AW323" s="2" t="s">
        <v>52</v>
      </c>
      <c r="AX323" s="2" t="s">
        <v>52</v>
      </c>
      <c r="AY323" s="2" t="s">
        <v>52</v>
      </c>
      <c r="AZ323" s="2" t="s">
        <v>52</v>
      </c>
    </row>
    <row r="324" spans="1:52" ht="30" customHeight="1" x14ac:dyDescent="0.15">
      <c r="A324" s="24"/>
      <c r="B324" s="24"/>
      <c r="C324" s="24"/>
      <c r="D324" s="24"/>
      <c r="E324" s="26"/>
      <c r="F324" s="29"/>
      <c r="G324" s="26"/>
      <c r="H324" s="29"/>
      <c r="I324" s="26"/>
      <c r="J324" s="29"/>
      <c r="K324" s="26"/>
      <c r="L324" s="29"/>
      <c r="M324" s="24"/>
    </row>
    <row r="325" spans="1:52" ht="30" customHeight="1" x14ac:dyDescent="0.15">
      <c r="A325" s="20" t="s">
        <v>1008</v>
      </c>
      <c r="B325" s="21"/>
      <c r="C325" s="21"/>
      <c r="D325" s="21"/>
      <c r="E325" s="25"/>
      <c r="F325" s="28"/>
      <c r="G325" s="25"/>
      <c r="H325" s="28"/>
      <c r="I325" s="25"/>
      <c r="J325" s="28"/>
      <c r="K325" s="25"/>
      <c r="L325" s="28"/>
      <c r="M325" s="22"/>
      <c r="N325" s="1" t="s">
        <v>723</v>
      </c>
    </row>
    <row r="326" spans="1:52" ht="30" customHeight="1" x14ac:dyDescent="0.15">
      <c r="A326" s="23" t="s">
        <v>731</v>
      </c>
      <c r="B326" s="23" t="s">
        <v>553</v>
      </c>
      <c r="C326" s="23" t="s">
        <v>554</v>
      </c>
      <c r="D326" s="24">
        <v>0.16</v>
      </c>
      <c r="E326" s="26">
        <f>단가대비표!O108</f>
        <v>0</v>
      </c>
      <c r="F326" s="29">
        <f>TRUNC(E326*D326,1)</f>
        <v>0</v>
      </c>
      <c r="G326" s="26">
        <f>단가대비표!P108</f>
        <v>277276</v>
      </c>
      <c r="H326" s="29">
        <f>TRUNC(G326*D326,1)</f>
        <v>44364.1</v>
      </c>
      <c r="I326" s="26">
        <f>단가대비표!V108</f>
        <v>0</v>
      </c>
      <c r="J326" s="29">
        <f>TRUNC(I326*D326,1)</f>
        <v>0</v>
      </c>
      <c r="K326" s="26">
        <f>TRUNC(E326+G326+I326,1)</f>
        <v>277276</v>
      </c>
      <c r="L326" s="29">
        <f>TRUNC(F326+H326+J326,1)</f>
        <v>44364.1</v>
      </c>
      <c r="M326" s="23" t="s">
        <v>52</v>
      </c>
      <c r="N326" s="2" t="s">
        <v>723</v>
      </c>
      <c r="O326" s="2" t="s">
        <v>732</v>
      </c>
      <c r="P326" s="2" t="s">
        <v>64</v>
      </c>
      <c r="Q326" s="2" t="s">
        <v>64</v>
      </c>
      <c r="R326" s="2" t="s">
        <v>63</v>
      </c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2" t="s">
        <v>52</v>
      </c>
      <c r="AW326" s="2" t="s">
        <v>1009</v>
      </c>
      <c r="AX326" s="2" t="s">
        <v>52</v>
      </c>
      <c r="AY326" s="2" t="s">
        <v>52</v>
      </c>
      <c r="AZ326" s="2" t="s">
        <v>52</v>
      </c>
    </row>
    <row r="327" spans="1:52" ht="30" customHeight="1" x14ac:dyDescent="0.15">
      <c r="A327" s="23" t="s">
        <v>557</v>
      </c>
      <c r="B327" s="23" t="s">
        <v>553</v>
      </c>
      <c r="C327" s="23" t="s">
        <v>554</v>
      </c>
      <c r="D327" s="24">
        <v>0.05</v>
      </c>
      <c r="E327" s="26">
        <f>단가대비표!O96</f>
        <v>0</v>
      </c>
      <c r="F327" s="29">
        <f>TRUNC(E327*D327,1)</f>
        <v>0</v>
      </c>
      <c r="G327" s="26">
        <f>단가대비표!P96</f>
        <v>172068</v>
      </c>
      <c r="H327" s="29">
        <f>TRUNC(G327*D327,1)</f>
        <v>8603.4</v>
      </c>
      <c r="I327" s="26">
        <f>단가대비표!V96</f>
        <v>0</v>
      </c>
      <c r="J327" s="29">
        <f>TRUNC(I327*D327,1)</f>
        <v>0</v>
      </c>
      <c r="K327" s="26">
        <f>TRUNC(E327+G327+I327,1)</f>
        <v>172068</v>
      </c>
      <c r="L327" s="29">
        <f>TRUNC(F327+H327+J327,1)</f>
        <v>8603.4</v>
      </c>
      <c r="M327" s="23" t="s">
        <v>52</v>
      </c>
      <c r="N327" s="2" t="s">
        <v>723</v>
      </c>
      <c r="O327" s="2" t="s">
        <v>558</v>
      </c>
      <c r="P327" s="2" t="s">
        <v>64</v>
      </c>
      <c r="Q327" s="2" t="s">
        <v>64</v>
      </c>
      <c r="R327" s="2" t="s">
        <v>63</v>
      </c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2" t="s">
        <v>52</v>
      </c>
      <c r="AW327" s="2" t="s">
        <v>1010</v>
      </c>
      <c r="AX327" s="2" t="s">
        <v>52</v>
      </c>
      <c r="AY327" s="2" t="s">
        <v>52</v>
      </c>
      <c r="AZ327" s="2" t="s">
        <v>52</v>
      </c>
    </row>
    <row r="328" spans="1:52" ht="30" customHeight="1" x14ac:dyDescent="0.15">
      <c r="A328" s="23" t="s">
        <v>545</v>
      </c>
      <c r="B328" s="23" t="s">
        <v>52</v>
      </c>
      <c r="C328" s="23" t="s">
        <v>52</v>
      </c>
      <c r="D328" s="24"/>
      <c r="E328" s="26"/>
      <c r="F328" s="29">
        <f>TRUNC(SUMIF(N326:N327, N325, F326:F327),0)</f>
        <v>0</v>
      </c>
      <c r="G328" s="26"/>
      <c r="H328" s="29">
        <f>TRUNC(SUMIF(N326:N327, N325, H326:H327),0)</f>
        <v>52967</v>
      </c>
      <c r="I328" s="26"/>
      <c r="J328" s="29">
        <f>TRUNC(SUMIF(N326:N327, N325, J326:J327),0)</f>
        <v>0</v>
      </c>
      <c r="K328" s="26"/>
      <c r="L328" s="29">
        <f>F328+H328+J328</f>
        <v>52967</v>
      </c>
      <c r="M328" s="23" t="s">
        <v>52</v>
      </c>
      <c r="N328" s="2" t="s">
        <v>90</v>
      </c>
      <c r="O328" s="2" t="s">
        <v>90</v>
      </c>
      <c r="P328" s="2" t="s">
        <v>52</v>
      </c>
      <c r="Q328" s="2" t="s">
        <v>52</v>
      </c>
      <c r="R328" s="2" t="s">
        <v>52</v>
      </c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2" t="s">
        <v>52</v>
      </c>
      <c r="AW328" s="2" t="s">
        <v>52</v>
      </c>
      <c r="AX328" s="2" t="s">
        <v>52</v>
      </c>
      <c r="AY328" s="2" t="s">
        <v>52</v>
      </c>
      <c r="AZ328" s="2" t="s">
        <v>52</v>
      </c>
    </row>
    <row r="329" spans="1:52" ht="30" customHeight="1" x14ac:dyDescent="0.15">
      <c r="A329" s="24"/>
      <c r="B329" s="24"/>
      <c r="C329" s="24"/>
      <c r="D329" s="24"/>
      <c r="E329" s="26"/>
      <c r="F329" s="29"/>
      <c r="G329" s="26"/>
      <c r="H329" s="29"/>
      <c r="I329" s="26"/>
      <c r="J329" s="29"/>
      <c r="K329" s="26"/>
      <c r="L329" s="29"/>
      <c r="M329" s="24"/>
    </row>
    <row r="330" spans="1:52" ht="30" customHeight="1" x14ac:dyDescent="0.15">
      <c r="A330" s="20" t="s">
        <v>1011</v>
      </c>
      <c r="B330" s="21"/>
      <c r="C330" s="21"/>
      <c r="D330" s="21"/>
      <c r="E330" s="25"/>
      <c r="F330" s="28"/>
      <c r="G330" s="25"/>
      <c r="H330" s="28"/>
      <c r="I330" s="25"/>
      <c r="J330" s="28"/>
      <c r="K330" s="25"/>
      <c r="L330" s="28"/>
      <c r="M330" s="22"/>
      <c r="N330" s="1" t="s">
        <v>796</v>
      </c>
    </row>
    <row r="331" spans="1:52" ht="30" customHeight="1" x14ac:dyDescent="0.15">
      <c r="A331" s="23" t="s">
        <v>1012</v>
      </c>
      <c r="B331" s="23" t="s">
        <v>553</v>
      </c>
      <c r="C331" s="23" t="s">
        <v>554</v>
      </c>
      <c r="D331" s="24">
        <v>0.432</v>
      </c>
      <c r="E331" s="26">
        <f>단가대비표!O106</f>
        <v>0</v>
      </c>
      <c r="F331" s="29">
        <f>TRUNC(E331*D331,1)</f>
        <v>0</v>
      </c>
      <c r="G331" s="26">
        <f>단가대비표!P106</f>
        <v>247188</v>
      </c>
      <c r="H331" s="29">
        <f>TRUNC(G331*D331,1)</f>
        <v>106785.2</v>
      </c>
      <c r="I331" s="26">
        <f>단가대비표!V106</f>
        <v>0</v>
      </c>
      <c r="J331" s="29">
        <f>TRUNC(I331*D331,1)</f>
        <v>0</v>
      </c>
      <c r="K331" s="26">
        <f t="shared" ref="K331:L333" si="48">TRUNC(E331+G331+I331,1)</f>
        <v>247188</v>
      </c>
      <c r="L331" s="29">
        <f t="shared" si="48"/>
        <v>106785.2</v>
      </c>
      <c r="M331" s="23" t="s">
        <v>52</v>
      </c>
      <c r="N331" s="2" t="s">
        <v>796</v>
      </c>
      <c r="O331" s="2" t="s">
        <v>1013</v>
      </c>
      <c r="P331" s="2" t="s">
        <v>64</v>
      </c>
      <c r="Q331" s="2" t="s">
        <v>64</v>
      </c>
      <c r="R331" s="2" t="s">
        <v>63</v>
      </c>
      <c r="S331" s="3"/>
      <c r="T331" s="3"/>
      <c r="U331" s="3"/>
      <c r="V331" s="3">
        <v>1</v>
      </c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2" t="s">
        <v>52</v>
      </c>
      <c r="AW331" s="2" t="s">
        <v>1014</v>
      </c>
      <c r="AX331" s="2" t="s">
        <v>52</v>
      </c>
      <c r="AY331" s="2" t="s">
        <v>52</v>
      </c>
      <c r="AZ331" s="2" t="s">
        <v>52</v>
      </c>
    </row>
    <row r="332" spans="1:52" ht="30" customHeight="1" x14ac:dyDescent="0.15">
      <c r="A332" s="23" t="s">
        <v>557</v>
      </c>
      <c r="B332" s="23" t="s">
        <v>553</v>
      </c>
      <c r="C332" s="23" t="s">
        <v>554</v>
      </c>
      <c r="D332" s="24">
        <v>0.10299999999999999</v>
      </c>
      <c r="E332" s="26">
        <f>단가대비표!O96</f>
        <v>0</v>
      </c>
      <c r="F332" s="29">
        <f>TRUNC(E332*D332,1)</f>
        <v>0</v>
      </c>
      <c r="G332" s="26">
        <f>단가대비표!P96</f>
        <v>172068</v>
      </c>
      <c r="H332" s="29">
        <f>TRUNC(G332*D332,1)</f>
        <v>17723</v>
      </c>
      <c r="I332" s="26">
        <f>단가대비표!V96</f>
        <v>0</v>
      </c>
      <c r="J332" s="29">
        <f>TRUNC(I332*D332,1)</f>
        <v>0</v>
      </c>
      <c r="K332" s="26">
        <f t="shared" si="48"/>
        <v>172068</v>
      </c>
      <c r="L332" s="29">
        <f t="shared" si="48"/>
        <v>17723</v>
      </c>
      <c r="M332" s="23" t="s">
        <v>52</v>
      </c>
      <c r="N332" s="2" t="s">
        <v>796</v>
      </c>
      <c r="O332" s="2" t="s">
        <v>558</v>
      </c>
      <c r="P332" s="2" t="s">
        <v>64</v>
      </c>
      <c r="Q332" s="2" t="s">
        <v>64</v>
      </c>
      <c r="R332" s="2" t="s">
        <v>63</v>
      </c>
      <c r="S332" s="3"/>
      <c r="T332" s="3"/>
      <c r="U332" s="3"/>
      <c r="V332" s="3">
        <v>1</v>
      </c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2" t="s">
        <v>52</v>
      </c>
      <c r="AW332" s="2" t="s">
        <v>1015</v>
      </c>
      <c r="AX332" s="2" t="s">
        <v>52</v>
      </c>
      <c r="AY332" s="2" t="s">
        <v>52</v>
      </c>
      <c r="AZ332" s="2" t="s">
        <v>52</v>
      </c>
    </row>
    <row r="333" spans="1:52" ht="30" customHeight="1" x14ac:dyDescent="0.15">
      <c r="A333" s="23" t="s">
        <v>635</v>
      </c>
      <c r="B333" s="23" t="s">
        <v>770</v>
      </c>
      <c r="C333" s="23" t="s">
        <v>437</v>
      </c>
      <c r="D333" s="24">
        <v>1</v>
      </c>
      <c r="E333" s="26">
        <v>0</v>
      </c>
      <c r="F333" s="29">
        <f>TRUNC(E333*D333,1)</f>
        <v>0</v>
      </c>
      <c r="G333" s="26">
        <v>0</v>
      </c>
      <c r="H333" s="29">
        <f>TRUNC(G333*D333,1)</f>
        <v>0</v>
      </c>
      <c r="I333" s="26">
        <f>TRUNC(SUMIF(V331:V333, RIGHTB(O333, 1), H331:H333)*U333, 2)</f>
        <v>3735.24</v>
      </c>
      <c r="J333" s="29">
        <f>TRUNC(I333*D333,1)</f>
        <v>3735.2</v>
      </c>
      <c r="K333" s="26">
        <f t="shared" si="48"/>
        <v>3735.2</v>
      </c>
      <c r="L333" s="29">
        <f t="shared" si="48"/>
        <v>3735.2</v>
      </c>
      <c r="M333" s="23" t="s">
        <v>52</v>
      </c>
      <c r="N333" s="2" t="s">
        <v>796</v>
      </c>
      <c r="O333" s="2" t="s">
        <v>500</v>
      </c>
      <c r="P333" s="2" t="s">
        <v>64</v>
      </c>
      <c r="Q333" s="2" t="s">
        <v>64</v>
      </c>
      <c r="R333" s="2" t="s">
        <v>64</v>
      </c>
      <c r="S333" s="3">
        <v>1</v>
      </c>
      <c r="T333" s="3">
        <v>2</v>
      </c>
      <c r="U333" s="3">
        <v>0.03</v>
      </c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2" t="s">
        <v>52</v>
      </c>
      <c r="AW333" s="2" t="s">
        <v>1016</v>
      </c>
      <c r="AX333" s="2" t="s">
        <v>52</v>
      </c>
      <c r="AY333" s="2" t="s">
        <v>52</v>
      </c>
      <c r="AZ333" s="2" t="s">
        <v>52</v>
      </c>
    </row>
    <row r="334" spans="1:52" ht="30" customHeight="1" x14ac:dyDescent="0.15">
      <c r="A334" s="23" t="s">
        <v>545</v>
      </c>
      <c r="B334" s="23" t="s">
        <v>52</v>
      </c>
      <c r="C334" s="23" t="s">
        <v>52</v>
      </c>
      <c r="D334" s="24"/>
      <c r="E334" s="26"/>
      <c r="F334" s="29">
        <f>TRUNC(SUMIF(N331:N333, N330, F331:F333),0)</f>
        <v>0</v>
      </c>
      <c r="G334" s="26"/>
      <c r="H334" s="29">
        <f>TRUNC(SUMIF(N331:N333, N330, H331:H333),0)</f>
        <v>124508</v>
      </c>
      <c r="I334" s="26"/>
      <c r="J334" s="29">
        <f>TRUNC(SUMIF(N331:N333, N330, J331:J333),0)</f>
        <v>3735</v>
      </c>
      <c r="K334" s="26"/>
      <c r="L334" s="29">
        <f>F334+H334+J334</f>
        <v>128243</v>
      </c>
      <c r="M334" s="23" t="s">
        <v>52</v>
      </c>
      <c r="N334" s="2" t="s">
        <v>90</v>
      </c>
      <c r="O334" s="2" t="s">
        <v>90</v>
      </c>
      <c r="P334" s="2" t="s">
        <v>52</v>
      </c>
      <c r="Q334" s="2" t="s">
        <v>52</v>
      </c>
      <c r="R334" s="2" t="s">
        <v>52</v>
      </c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2" t="s">
        <v>52</v>
      </c>
      <c r="AW334" s="2" t="s">
        <v>52</v>
      </c>
      <c r="AX334" s="2" t="s">
        <v>52</v>
      </c>
      <c r="AY334" s="2" t="s">
        <v>52</v>
      </c>
      <c r="AZ334" s="2" t="s">
        <v>52</v>
      </c>
    </row>
    <row r="335" spans="1:52" ht="30" customHeight="1" x14ac:dyDescent="0.15">
      <c r="A335" s="24"/>
      <c r="B335" s="24"/>
      <c r="C335" s="24"/>
      <c r="D335" s="24"/>
      <c r="E335" s="26"/>
      <c r="F335" s="29"/>
      <c r="G335" s="26"/>
      <c r="H335" s="29"/>
      <c r="I335" s="26"/>
      <c r="J335" s="29"/>
      <c r="K335" s="26"/>
      <c r="L335" s="29"/>
      <c r="M335" s="24"/>
    </row>
    <row r="336" spans="1:52" ht="30" customHeight="1" x14ac:dyDescent="0.15">
      <c r="A336" s="20" t="s">
        <v>1017</v>
      </c>
      <c r="B336" s="21"/>
      <c r="C336" s="21"/>
      <c r="D336" s="21"/>
      <c r="E336" s="25"/>
      <c r="F336" s="28"/>
      <c r="G336" s="25"/>
      <c r="H336" s="28"/>
      <c r="I336" s="25"/>
      <c r="J336" s="28"/>
      <c r="K336" s="25"/>
      <c r="L336" s="28"/>
      <c r="M336" s="22"/>
      <c r="N336" s="1" t="s">
        <v>826</v>
      </c>
    </row>
    <row r="337" spans="1:52" ht="30" customHeight="1" x14ac:dyDescent="0.15">
      <c r="A337" s="23" t="s">
        <v>1012</v>
      </c>
      <c r="B337" s="23" t="s">
        <v>553</v>
      </c>
      <c r="C337" s="23" t="s">
        <v>554</v>
      </c>
      <c r="D337" s="24">
        <v>0.21</v>
      </c>
      <c r="E337" s="26">
        <f>단가대비표!O106</f>
        <v>0</v>
      </c>
      <c r="F337" s="29">
        <f>TRUNC(E337*D337,1)</f>
        <v>0</v>
      </c>
      <c r="G337" s="26">
        <f>단가대비표!P106</f>
        <v>247188</v>
      </c>
      <c r="H337" s="29">
        <f>TRUNC(G337*D337,1)</f>
        <v>51909.4</v>
      </c>
      <c r="I337" s="26">
        <f>단가대비표!V106</f>
        <v>0</v>
      </c>
      <c r="J337" s="29">
        <f>TRUNC(I337*D337,1)</f>
        <v>0</v>
      </c>
      <c r="K337" s="26">
        <f t="shared" ref="K337:L339" si="49">TRUNC(E337+G337+I337,1)</f>
        <v>247188</v>
      </c>
      <c r="L337" s="29">
        <f t="shared" si="49"/>
        <v>51909.4</v>
      </c>
      <c r="M337" s="23" t="s">
        <v>52</v>
      </c>
      <c r="N337" s="2" t="s">
        <v>826</v>
      </c>
      <c r="O337" s="2" t="s">
        <v>1013</v>
      </c>
      <c r="P337" s="2" t="s">
        <v>64</v>
      </c>
      <c r="Q337" s="2" t="s">
        <v>64</v>
      </c>
      <c r="R337" s="2" t="s">
        <v>63</v>
      </c>
      <c r="S337" s="3"/>
      <c r="T337" s="3"/>
      <c r="U337" s="3"/>
      <c r="V337" s="3">
        <v>1</v>
      </c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2" t="s">
        <v>52</v>
      </c>
      <c r="AW337" s="2" t="s">
        <v>1019</v>
      </c>
      <c r="AX337" s="2" t="s">
        <v>52</v>
      </c>
      <c r="AY337" s="2" t="s">
        <v>52</v>
      </c>
      <c r="AZ337" s="2" t="s">
        <v>52</v>
      </c>
    </row>
    <row r="338" spans="1:52" ht="30" customHeight="1" x14ac:dyDescent="0.15">
      <c r="A338" s="23" t="s">
        <v>557</v>
      </c>
      <c r="B338" s="23" t="s">
        <v>553</v>
      </c>
      <c r="C338" s="23" t="s">
        <v>554</v>
      </c>
      <c r="D338" s="24">
        <v>4.5999999999999999E-2</v>
      </c>
      <c r="E338" s="26">
        <f>단가대비표!O96</f>
        <v>0</v>
      </c>
      <c r="F338" s="29">
        <f>TRUNC(E338*D338,1)</f>
        <v>0</v>
      </c>
      <c r="G338" s="26">
        <f>단가대비표!P96</f>
        <v>172068</v>
      </c>
      <c r="H338" s="29">
        <f>TRUNC(G338*D338,1)</f>
        <v>7915.1</v>
      </c>
      <c r="I338" s="26">
        <f>단가대비표!V96</f>
        <v>0</v>
      </c>
      <c r="J338" s="29">
        <f>TRUNC(I338*D338,1)</f>
        <v>0</v>
      </c>
      <c r="K338" s="26">
        <f t="shared" si="49"/>
        <v>172068</v>
      </c>
      <c r="L338" s="29">
        <f t="shared" si="49"/>
        <v>7915.1</v>
      </c>
      <c r="M338" s="23" t="s">
        <v>52</v>
      </c>
      <c r="N338" s="2" t="s">
        <v>826</v>
      </c>
      <c r="O338" s="2" t="s">
        <v>558</v>
      </c>
      <c r="P338" s="2" t="s">
        <v>64</v>
      </c>
      <c r="Q338" s="2" t="s">
        <v>64</v>
      </c>
      <c r="R338" s="2" t="s">
        <v>63</v>
      </c>
      <c r="S338" s="3"/>
      <c r="T338" s="3"/>
      <c r="U338" s="3"/>
      <c r="V338" s="3">
        <v>1</v>
      </c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2" t="s">
        <v>52</v>
      </c>
      <c r="AW338" s="2" t="s">
        <v>1020</v>
      </c>
      <c r="AX338" s="2" t="s">
        <v>52</v>
      </c>
      <c r="AY338" s="2" t="s">
        <v>52</v>
      </c>
      <c r="AZ338" s="2" t="s">
        <v>52</v>
      </c>
    </row>
    <row r="339" spans="1:52" ht="30" customHeight="1" x14ac:dyDescent="0.15">
      <c r="A339" s="23" t="s">
        <v>635</v>
      </c>
      <c r="B339" s="23" t="s">
        <v>687</v>
      </c>
      <c r="C339" s="23" t="s">
        <v>437</v>
      </c>
      <c r="D339" s="24">
        <v>1</v>
      </c>
      <c r="E339" s="26">
        <v>0</v>
      </c>
      <c r="F339" s="29">
        <f>TRUNC(E339*D339,1)</f>
        <v>0</v>
      </c>
      <c r="G339" s="26">
        <v>0</v>
      </c>
      <c r="H339" s="29">
        <f>TRUNC(G339*D339,1)</f>
        <v>0</v>
      </c>
      <c r="I339" s="26">
        <f>TRUNC(SUMIF(V337:V339, RIGHTB(O339, 1), H337:H339)*U339, 2)</f>
        <v>1196.49</v>
      </c>
      <c r="J339" s="29">
        <f>TRUNC(I339*D339,1)</f>
        <v>1196.4000000000001</v>
      </c>
      <c r="K339" s="26">
        <f t="shared" si="49"/>
        <v>1196.4000000000001</v>
      </c>
      <c r="L339" s="29">
        <f t="shared" si="49"/>
        <v>1196.4000000000001</v>
      </c>
      <c r="M339" s="23" t="s">
        <v>52</v>
      </c>
      <c r="N339" s="2" t="s">
        <v>826</v>
      </c>
      <c r="O339" s="2" t="s">
        <v>500</v>
      </c>
      <c r="P339" s="2" t="s">
        <v>64</v>
      </c>
      <c r="Q339" s="2" t="s">
        <v>64</v>
      </c>
      <c r="R339" s="2" t="s">
        <v>64</v>
      </c>
      <c r="S339" s="3">
        <v>1</v>
      </c>
      <c r="T339" s="3">
        <v>2</v>
      </c>
      <c r="U339" s="3">
        <v>0.02</v>
      </c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2" t="s">
        <v>52</v>
      </c>
      <c r="AW339" s="2" t="s">
        <v>1021</v>
      </c>
      <c r="AX339" s="2" t="s">
        <v>52</v>
      </c>
      <c r="AY339" s="2" t="s">
        <v>52</v>
      </c>
      <c r="AZ339" s="2" t="s">
        <v>52</v>
      </c>
    </row>
    <row r="340" spans="1:52" ht="30" customHeight="1" x14ac:dyDescent="0.15">
      <c r="A340" s="23" t="s">
        <v>545</v>
      </c>
      <c r="B340" s="23" t="s">
        <v>52</v>
      </c>
      <c r="C340" s="23" t="s">
        <v>52</v>
      </c>
      <c r="D340" s="24"/>
      <c r="E340" s="26"/>
      <c r="F340" s="29">
        <f>TRUNC(SUMIF(N337:N339, N336, F337:F339),0)</f>
        <v>0</v>
      </c>
      <c r="G340" s="26"/>
      <c r="H340" s="29">
        <f>TRUNC(SUMIF(N337:N339, N336, H337:H339),0)</f>
        <v>59824</v>
      </c>
      <c r="I340" s="26"/>
      <c r="J340" s="29">
        <f>TRUNC(SUMIF(N337:N339, N336, J337:J339),0)</f>
        <v>1196</v>
      </c>
      <c r="K340" s="26"/>
      <c r="L340" s="29">
        <f>F340+H340+J340</f>
        <v>61020</v>
      </c>
      <c r="M340" s="23" t="s">
        <v>52</v>
      </c>
      <c r="N340" s="2" t="s">
        <v>90</v>
      </c>
      <c r="O340" s="2" t="s">
        <v>90</v>
      </c>
      <c r="P340" s="2" t="s">
        <v>52</v>
      </c>
      <c r="Q340" s="2" t="s">
        <v>52</v>
      </c>
      <c r="R340" s="2" t="s">
        <v>52</v>
      </c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2" t="s">
        <v>52</v>
      </c>
      <c r="AW340" s="2" t="s">
        <v>52</v>
      </c>
      <c r="AX340" s="2" t="s">
        <v>52</v>
      </c>
      <c r="AY340" s="2" t="s">
        <v>52</v>
      </c>
      <c r="AZ340" s="2" t="s">
        <v>52</v>
      </c>
    </row>
    <row r="341" spans="1:52" ht="30" customHeight="1" x14ac:dyDescent="0.15">
      <c r="A341" s="24"/>
      <c r="B341" s="24"/>
      <c r="C341" s="24"/>
      <c r="D341" s="24"/>
      <c r="E341" s="26"/>
      <c r="F341" s="29"/>
      <c r="G341" s="26"/>
      <c r="H341" s="29"/>
      <c r="I341" s="26"/>
      <c r="J341" s="29"/>
      <c r="K341" s="26"/>
      <c r="L341" s="29"/>
      <c r="M341" s="24"/>
    </row>
    <row r="342" spans="1:52" ht="30" customHeight="1" x14ac:dyDescent="0.15">
      <c r="A342" s="20" t="s">
        <v>1022</v>
      </c>
      <c r="B342" s="21"/>
      <c r="C342" s="21"/>
      <c r="D342" s="21"/>
      <c r="E342" s="25"/>
      <c r="F342" s="28"/>
      <c r="G342" s="25"/>
      <c r="H342" s="28"/>
      <c r="I342" s="25"/>
      <c r="J342" s="28"/>
      <c r="K342" s="25"/>
      <c r="L342" s="28"/>
      <c r="M342" s="22"/>
      <c r="N342" s="1" t="s">
        <v>835</v>
      </c>
    </row>
    <row r="343" spans="1:52" ht="30" customHeight="1" x14ac:dyDescent="0.15">
      <c r="A343" s="23" t="s">
        <v>1024</v>
      </c>
      <c r="B343" s="23" t="s">
        <v>553</v>
      </c>
      <c r="C343" s="23" t="s">
        <v>554</v>
      </c>
      <c r="D343" s="24">
        <v>0.124</v>
      </c>
      <c r="E343" s="26">
        <f>단가대비표!O107</f>
        <v>0</v>
      </c>
      <c r="F343" s="29">
        <f>TRUNC(E343*D343,1)</f>
        <v>0</v>
      </c>
      <c r="G343" s="26">
        <f>단가대비표!P107</f>
        <v>253539</v>
      </c>
      <c r="H343" s="29">
        <f>TRUNC(G343*D343,1)</f>
        <v>31438.799999999999</v>
      </c>
      <c r="I343" s="26">
        <f>단가대비표!V107</f>
        <v>0</v>
      </c>
      <c r="J343" s="29">
        <f>TRUNC(I343*D343,1)</f>
        <v>0</v>
      </c>
      <c r="K343" s="26">
        <f>TRUNC(E343+G343+I343,1)</f>
        <v>253539</v>
      </c>
      <c r="L343" s="29">
        <f>TRUNC(F343+H343+J343,1)</f>
        <v>31438.799999999999</v>
      </c>
      <c r="M343" s="23" t="s">
        <v>52</v>
      </c>
      <c r="N343" s="2" t="s">
        <v>835</v>
      </c>
      <c r="O343" s="2" t="s">
        <v>1025</v>
      </c>
      <c r="P343" s="2" t="s">
        <v>64</v>
      </c>
      <c r="Q343" s="2" t="s">
        <v>64</v>
      </c>
      <c r="R343" s="2" t="s">
        <v>63</v>
      </c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2" t="s">
        <v>52</v>
      </c>
      <c r="AW343" s="2" t="s">
        <v>1026</v>
      </c>
      <c r="AX343" s="2" t="s">
        <v>52</v>
      </c>
      <c r="AY343" s="2" t="s">
        <v>52</v>
      </c>
      <c r="AZ343" s="2" t="s">
        <v>52</v>
      </c>
    </row>
    <row r="344" spans="1:52" ht="30" customHeight="1" x14ac:dyDescent="0.15">
      <c r="A344" s="23" t="s">
        <v>557</v>
      </c>
      <c r="B344" s="23" t="s">
        <v>553</v>
      </c>
      <c r="C344" s="23" t="s">
        <v>554</v>
      </c>
      <c r="D344" s="24">
        <v>0.02</v>
      </c>
      <c r="E344" s="26">
        <f>단가대비표!O96</f>
        <v>0</v>
      </c>
      <c r="F344" s="29">
        <f>TRUNC(E344*D344,1)</f>
        <v>0</v>
      </c>
      <c r="G344" s="26">
        <f>단가대비표!P96</f>
        <v>172068</v>
      </c>
      <c r="H344" s="29">
        <f>TRUNC(G344*D344,1)</f>
        <v>3441.3</v>
      </c>
      <c r="I344" s="26">
        <f>단가대비표!V96</f>
        <v>0</v>
      </c>
      <c r="J344" s="29">
        <f>TRUNC(I344*D344,1)</f>
        <v>0</v>
      </c>
      <c r="K344" s="26">
        <f>TRUNC(E344+G344+I344,1)</f>
        <v>172068</v>
      </c>
      <c r="L344" s="29">
        <f>TRUNC(F344+H344+J344,1)</f>
        <v>3441.3</v>
      </c>
      <c r="M344" s="23" t="s">
        <v>52</v>
      </c>
      <c r="N344" s="2" t="s">
        <v>835</v>
      </c>
      <c r="O344" s="2" t="s">
        <v>558</v>
      </c>
      <c r="P344" s="2" t="s">
        <v>64</v>
      </c>
      <c r="Q344" s="2" t="s">
        <v>64</v>
      </c>
      <c r="R344" s="2" t="s">
        <v>63</v>
      </c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2" t="s">
        <v>52</v>
      </c>
      <c r="AW344" s="2" t="s">
        <v>1027</v>
      </c>
      <c r="AX344" s="2" t="s">
        <v>52</v>
      </c>
      <c r="AY344" s="2" t="s">
        <v>52</v>
      </c>
      <c r="AZ344" s="2" t="s">
        <v>52</v>
      </c>
    </row>
    <row r="345" spans="1:52" ht="30" customHeight="1" x14ac:dyDescent="0.15">
      <c r="A345" s="23" t="s">
        <v>545</v>
      </c>
      <c r="B345" s="23" t="s">
        <v>52</v>
      </c>
      <c r="C345" s="23" t="s">
        <v>52</v>
      </c>
      <c r="D345" s="24"/>
      <c r="E345" s="26"/>
      <c r="F345" s="29">
        <f>TRUNC(SUMIF(N343:N344, N342, F343:F344),0)</f>
        <v>0</v>
      </c>
      <c r="G345" s="26"/>
      <c r="H345" s="29">
        <f>TRUNC(SUMIF(N343:N344, N342, H343:H344),0)</f>
        <v>34880</v>
      </c>
      <c r="I345" s="26"/>
      <c r="J345" s="29">
        <f>TRUNC(SUMIF(N343:N344, N342, J343:J344),0)</f>
        <v>0</v>
      </c>
      <c r="K345" s="26"/>
      <c r="L345" s="29">
        <f>F345+H345+J345</f>
        <v>34880</v>
      </c>
      <c r="M345" s="23" t="s">
        <v>52</v>
      </c>
      <c r="N345" s="2" t="s">
        <v>90</v>
      </c>
      <c r="O345" s="2" t="s">
        <v>90</v>
      </c>
      <c r="P345" s="2" t="s">
        <v>52</v>
      </c>
      <c r="Q345" s="2" t="s">
        <v>52</v>
      </c>
      <c r="R345" s="2" t="s">
        <v>52</v>
      </c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2" t="s">
        <v>52</v>
      </c>
      <c r="AW345" s="2" t="s">
        <v>52</v>
      </c>
      <c r="AX345" s="2" t="s">
        <v>52</v>
      </c>
      <c r="AY345" s="2" t="s">
        <v>52</v>
      </c>
      <c r="AZ345" s="2" t="s">
        <v>52</v>
      </c>
    </row>
    <row r="346" spans="1:52" ht="30" customHeight="1" x14ac:dyDescent="0.15">
      <c r="A346" s="24"/>
      <c r="B346" s="24"/>
      <c r="C346" s="24"/>
      <c r="D346" s="24"/>
      <c r="E346" s="26"/>
      <c r="F346" s="29"/>
      <c r="G346" s="26"/>
      <c r="H346" s="29"/>
      <c r="I346" s="26"/>
      <c r="J346" s="29"/>
      <c r="K346" s="26"/>
      <c r="L346" s="29"/>
      <c r="M346" s="24"/>
    </row>
    <row r="347" spans="1:52" ht="30" customHeight="1" x14ac:dyDescent="0.15">
      <c r="A347" s="20" t="s">
        <v>1028</v>
      </c>
      <c r="B347" s="21"/>
      <c r="C347" s="21"/>
      <c r="D347" s="21"/>
      <c r="E347" s="25"/>
      <c r="F347" s="28"/>
      <c r="G347" s="25"/>
      <c r="H347" s="28"/>
      <c r="I347" s="25"/>
      <c r="J347" s="28"/>
      <c r="K347" s="25"/>
      <c r="L347" s="28"/>
      <c r="M347" s="22"/>
      <c r="N347" s="1" t="s">
        <v>840</v>
      </c>
    </row>
    <row r="348" spans="1:52" ht="30" customHeight="1" x14ac:dyDescent="0.15">
      <c r="A348" s="23" t="s">
        <v>1030</v>
      </c>
      <c r="B348" s="23" t="s">
        <v>1031</v>
      </c>
      <c r="C348" s="23" t="s">
        <v>710</v>
      </c>
      <c r="D348" s="24">
        <v>0.03</v>
      </c>
      <c r="E348" s="26">
        <f>단가대비표!O90</f>
        <v>10371</v>
      </c>
      <c r="F348" s="29">
        <f>TRUNC(E348*D348,1)</f>
        <v>311.10000000000002</v>
      </c>
      <c r="G348" s="26">
        <f>단가대비표!P90</f>
        <v>0</v>
      </c>
      <c r="H348" s="29">
        <f>TRUNC(G348*D348,1)</f>
        <v>0</v>
      </c>
      <c r="I348" s="26">
        <f>단가대비표!V90</f>
        <v>0</v>
      </c>
      <c r="J348" s="29">
        <f>TRUNC(I348*D348,1)</f>
        <v>0</v>
      </c>
      <c r="K348" s="26">
        <f>TRUNC(E348+G348+I348,1)</f>
        <v>10371</v>
      </c>
      <c r="L348" s="29">
        <f>TRUNC(F348+H348+J348,1)</f>
        <v>311.10000000000002</v>
      </c>
      <c r="M348" s="23" t="s">
        <v>52</v>
      </c>
      <c r="N348" s="2" t="s">
        <v>840</v>
      </c>
      <c r="O348" s="2" t="s">
        <v>1032</v>
      </c>
      <c r="P348" s="2" t="s">
        <v>64</v>
      </c>
      <c r="Q348" s="2" t="s">
        <v>64</v>
      </c>
      <c r="R348" s="2" t="s">
        <v>63</v>
      </c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2" t="s">
        <v>52</v>
      </c>
      <c r="AW348" s="2" t="s">
        <v>1033</v>
      </c>
      <c r="AX348" s="2" t="s">
        <v>52</v>
      </c>
      <c r="AY348" s="2" t="s">
        <v>52</v>
      </c>
      <c r="AZ348" s="2" t="s">
        <v>52</v>
      </c>
    </row>
    <row r="349" spans="1:52" ht="30" customHeight="1" x14ac:dyDescent="0.15">
      <c r="A349" s="23" t="s">
        <v>545</v>
      </c>
      <c r="B349" s="23" t="s">
        <v>52</v>
      </c>
      <c r="C349" s="23" t="s">
        <v>52</v>
      </c>
      <c r="D349" s="24"/>
      <c r="E349" s="26"/>
      <c r="F349" s="29">
        <f>TRUNC(SUMIF(N348:N348, N347, F348:F348),0)</f>
        <v>311</v>
      </c>
      <c r="G349" s="26"/>
      <c r="H349" s="29">
        <f>TRUNC(SUMIF(N348:N348, N347, H348:H348),0)</f>
        <v>0</v>
      </c>
      <c r="I349" s="26"/>
      <c r="J349" s="29">
        <f>TRUNC(SUMIF(N348:N348, N347, J348:J348),0)</f>
        <v>0</v>
      </c>
      <c r="K349" s="26"/>
      <c r="L349" s="29">
        <f>F349+H349+J349</f>
        <v>311</v>
      </c>
      <c r="M349" s="23" t="s">
        <v>52</v>
      </c>
      <c r="N349" s="2" t="s">
        <v>90</v>
      </c>
      <c r="O349" s="2" t="s">
        <v>90</v>
      </c>
      <c r="P349" s="2" t="s">
        <v>52</v>
      </c>
      <c r="Q349" s="2" t="s">
        <v>52</v>
      </c>
      <c r="R349" s="2" t="s">
        <v>52</v>
      </c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2" t="s">
        <v>52</v>
      </c>
      <c r="AW349" s="2" t="s">
        <v>52</v>
      </c>
      <c r="AX349" s="2" t="s">
        <v>52</v>
      </c>
      <c r="AY349" s="2" t="s">
        <v>52</v>
      </c>
      <c r="AZ349" s="2" t="s">
        <v>52</v>
      </c>
    </row>
    <row r="350" spans="1:52" ht="30" customHeight="1" x14ac:dyDescent="0.15">
      <c r="A350" s="24"/>
      <c r="B350" s="24"/>
      <c r="C350" s="24"/>
      <c r="D350" s="24"/>
      <c r="E350" s="26"/>
      <c r="F350" s="29"/>
      <c r="G350" s="26"/>
      <c r="H350" s="29"/>
      <c r="I350" s="26"/>
      <c r="J350" s="29"/>
      <c r="K350" s="26"/>
      <c r="L350" s="29"/>
      <c r="M350" s="24"/>
    </row>
    <row r="351" spans="1:52" ht="30" customHeight="1" x14ac:dyDescent="0.15">
      <c r="A351" s="20" t="s">
        <v>1034</v>
      </c>
      <c r="B351" s="21"/>
      <c r="C351" s="21"/>
      <c r="D351" s="21"/>
      <c r="E351" s="25"/>
      <c r="F351" s="28"/>
      <c r="G351" s="25"/>
      <c r="H351" s="28"/>
      <c r="I351" s="25"/>
      <c r="J351" s="28"/>
      <c r="K351" s="25"/>
      <c r="L351" s="28"/>
      <c r="M351" s="22"/>
      <c r="N351" s="1" t="s">
        <v>845</v>
      </c>
    </row>
    <row r="352" spans="1:52" ht="30" customHeight="1" x14ac:dyDescent="0.15">
      <c r="A352" s="23" t="s">
        <v>1030</v>
      </c>
      <c r="B352" s="23" t="s">
        <v>1031</v>
      </c>
      <c r="C352" s="23" t="s">
        <v>710</v>
      </c>
      <c r="D352" s="24">
        <v>0.06</v>
      </c>
      <c r="E352" s="26">
        <f>단가대비표!O90</f>
        <v>10371</v>
      </c>
      <c r="F352" s="29">
        <f>TRUNC(E352*D352,1)</f>
        <v>622.20000000000005</v>
      </c>
      <c r="G352" s="26">
        <f>단가대비표!P90</f>
        <v>0</v>
      </c>
      <c r="H352" s="29">
        <f>TRUNC(G352*D352,1)</f>
        <v>0</v>
      </c>
      <c r="I352" s="26">
        <f>단가대비표!V90</f>
        <v>0</v>
      </c>
      <c r="J352" s="29">
        <f>TRUNC(I352*D352,1)</f>
        <v>0</v>
      </c>
      <c r="K352" s="26">
        <f>TRUNC(E352+G352+I352,1)</f>
        <v>10371</v>
      </c>
      <c r="L352" s="29">
        <f>TRUNC(F352+H352+J352,1)</f>
        <v>622.20000000000005</v>
      </c>
      <c r="M352" s="23" t="s">
        <v>52</v>
      </c>
      <c r="N352" s="2" t="s">
        <v>845</v>
      </c>
      <c r="O352" s="2" t="s">
        <v>1032</v>
      </c>
      <c r="P352" s="2" t="s">
        <v>64</v>
      </c>
      <c r="Q352" s="2" t="s">
        <v>64</v>
      </c>
      <c r="R352" s="2" t="s">
        <v>63</v>
      </c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2" t="s">
        <v>52</v>
      </c>
      <c r="AW352" s="2" t="s">
        <v>1035</v>
      </c>
      <c r="AX352" s="2" t="s">
        <v>52</v>
      </c>
      <c r="AY352" s="2" t="s">
        <v>52</v>
      </c>
      <c r="AZ352" s="2" t="s">
        <v>52</v>
      </c>
    </row>
    <row r="353" spans="1:52" ht="30" customHeight="1" x14ac:dyDescent="0.15">
      <c r="A353" s="23" t="s">
        <v>1036</v>
      </c>
      <c r="B353" s="23" t="s">
        <v>1037</v>
      </c>
      <c r="C353" s="23" t="s">
        <v>336</v>
      </c>
      <c r="D353" s="24">
        <v>1</v>
      </c>
      <c r="E353" s="26">
        <f>일위대가목록!E61</f>
        <v>0</v>
      </c>
      <c r="F353" s="29">
        <f>TRUNC(E353*D353,1)</f>
        <v>0</v>
      </c>
      <c r="G353" s="26">
        <f>일위대가목록!F61</f>
        <v>5228</v>
      </c>
      <c r="H353" s="29">
        <f>TRUNC(G353*D353,1)</f>
        <v>5228</v>
      </c>
      <c r="I353" s="26">
        <f>일위대가목록!G61</f>
        <v>0</v>
      </c>
      <c r="J353" s="29">
        <f>TRUNC(I353*D353,1)</f>
        <v>0</v>
      </c>
      <c r="K353" s="26">
        <f>TRUNC(E353+G353+I353,1)</f>
        <v>5228</v>
      </c>
      <c r="L353" s="29">
        <f>TRUNC(F353+H353+J353,1)</f>
        <v>5228</v>
      </c>
      <c r="M353" s="23" t="s">
        <v>1038</v>
      </c>
      <c r="N353" s="2" t="s">
        <v>845</v>
      </c>
      <c r="O353" s="2" t="s">
        <v>1039</v>
      </c>
      <c r="P353" s="2" t="s">
        <v>63</v>
      </c>
      <c r="Q353" s="2" t="s">
        <v>64</v>
      </c>
      <c r="R353" s="2" t="s">
        <v>64</v>
      </c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2" t="s">
        <v>52</v>
      </c>
      <c r="AW353" s="2" t="s">
        <v>1040</v>
      </c>
      <c r="AX353" s="2" t="s">
        <v>52</v>
      </c>
      <c r="AY353" s="2" t="s">
        <v>52</v>
      </c>
      <c r="AZ353" s="2" t="s">
        <v>52</v>
      </c>
    </row>
    <row r="354" spans="1:52" ht="30" customHeight="1" x14ac:dyDescent="0.15">
      <c r="A354" s="23" t="s">
        <v>545</v>
      </c>
      <c r="B354" s="23" t="s">
        <v>52</v>
      </c>
      <c r="C354" s="23" t="s">
        <v>52</v>
      </c>
      <c r="D354" s="24"/>
      <c r="E354" s="26"/>
      <c r="F354" s="29">
        <f>TRUNC(SUMIF(N352:N353, N351, F352:F353),0)</f>
        <v>622</v>
      </c>
      <c r="G354" s="26"/>
      <c r="H354" s="29">
        <f>TRUNC(SUMIF(N352:N353, N351, H352:H353),0)</f>
        <v>5228</v>
      </c>
      <c r="I354" s="26"/>
      <c r="J354" s="29">
        <f>TRUNC(SUMIF(N352:N353, N351, J352:J353),0)</f>
        <v>0</v>
      </c>
      <c r="K354" s="26"/>
      <c r="L354" s="29">
        <f>F354+H354+J354</f>
        <v>5850</v>
      </c>
      <c r="M354" s="23" t="s">
        <v>52</v>
      </c>
      <c r="N354" s="2" t="s">
        <v>90</v>
      </c>
      <c r="O354" s="2" t="s">
        <v>90</v>
      </c>
      <c r="P354" s="2" t="s">
        <v>52</v>
      </c>
      <c r="Q354" s="2" t="s">
        <v>52</v>
      </c>
      <c r="R354" s="2" t="s">
        <v>52</v>
      </c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2" t="s">
        <v>52</v>
      </c>
      <c r="AW354" s="2" t="s">
        <v>52</v>
      </c>
      <c r="AX354" s="2" t="s">
        <v>52</v>
      </c>
      <c r="AY354" s="2" t="s">
        <v>52</v>
      </c>
      <c r="AZ354" s="2" t="s">
        <v>52</v>
      </c>
    </row>
    <row r="355" spans="1:52" ht="30" customHeight="1" x14ac:dyDescent="0.15">
      <c r="A355" s="24"/>
      <c r="B355" s="24"/>
      <c r="C355" s="24"/>
      <c r="D355" s="24"/>
      <c r="E355" s="26"/>
      <c r="F355" s="29"/>
      <c r="G355" s="26"/>
      <c r="H355" s="29"/>
      <c r="I355" s="26"/>
      <c r="J355" s="29"/>
      <c r="K355" s="26"/>
      <c r="L355" s="29"/>
      <c r="M355" s="24"/>
    </row>
    <row r="356" spans="1:52" ht="30" customHeight="1" x14ac:dyDescent="0.15">
      <c r="A356" s="20" t="s">
        <v>1041</v>
      </c>
      <c r="B356" s="21"/>
      <c r="C356" s="21"/>
      <c r="D356" s="21"/>
      <c r="E356" s="25"/>
      <c r="F356" s="28"/>
      <c r="G356" s="25"/>
      <c r="H356" s="28"/>
      <c r="I356" s="25"/>
      <c r="J356" s="28"/>
      <c r="K356" s="25"/>
      <c r="L356" s="28"/>
      <c r="M356" s="22"/>
      <c r="N356" s="1" t="s">
        <v>1039</v>
      </c>
    </row>
    <row r="357" spans="1:52" ht="30" customHeight="1" x14ac:dyDescent="0.15">
      <c r="A357" s="23" t="s">
        <v>1042</v>
      </c>
      <c r="B357" s="23" t="s">
        <v>1043</v>
      </c>
      <c r="C357" s="23" t="s">
        <v>554</v>
      </c>
      <c r="D357" s="24">
        <v>2.5000000000000001E-2</v>
      </c>
      <c r="E357" s="26">
        <f>단가대비표!O117</f>
        <v>0</v>
      </c>
      <c r="F357" s="29">
        <f>TRUNC(E357*D357,1)</f>
        <v>0</v>
      </c>
      <c r="G357" s="26">
        <f>단가대비표!P117</f>
        <v>209131</v>
      </c>
      <c r="H357" s="29">
        <f>TRUNC(G357*D357,1)</f>
        <v>5228.2</v>
      </c>
      <c r="I357" s="26">
        <f>단가대비표!V117</f>
        <v>0</v>
      </c>
      <c r="J357" s="29">
        <f>TRUNC(I357*D357,1)</f>
        <v>0</v>
      </c>
      <c r="K357" s="26">
        <f>TRUNC(E357+G357+I357,1)</f>
        <v>209131</v>
      </c>
      <c r="L357" s="29">
        <f>TRUNC(F357+H357+J357,1)</f>
        <v>5228.2</v>
      </c>
      <c r="M357" s="23" t="s">
        <v>52</v>
      </c>
      <c r="N357" s="2" t="s">
        <v>1039</v>
      </c>
      <c r="O357" s="2" t="s">
        <v>1044</v>
      </c>
      <c r="P357" s="2" t="s">
        <v>64</v>
      </c>
      <c r="Q357" s="2" t="s">
        <v>64</v>
      </c>
      <c r="R357" s="2" t="s">
        <v>63</v>
      </c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2" t="s">
        <v>52</v>
      </c>
      <c r="AW357" s="2" t="s">
        <v>1045</v>
      </c>
      <c r="AX357" s="2" t="s">
        <v>52</v>
      </c>
      <c r="AY357" s="2" t="s">
        <v>52</v>
      </c>
      <c r="AZ357" s="2" t="s">
        <v>52</v>
      </c>
    </row>
    <row r="358" spans="1:52" ht="30" customHeight="1" x14ac:dyDescent="0.15">
      <c r="A358" s="23" t="s">
        <v>545</v>
      </c>
      <c r="B358" s="23" t="s">
        <v>52</v>
      </c>
      <c r="C358" s="23" t="s">
        <v>52</v>
      </c>
      <c r="D358" s="24"/>
      <c r="E358" s="26"/>
      <c r="F358" s="29">
        <f>TRUNC(SUMIF(N357:N357, N356, F357:F357),0)</f>
        <v>0</v>
      </c>
      <c r="G358" s="26"/>
      <c r="H358" s="29">
        <f>TRUNC(SUMIF(N357:N357, N356, H357:H357),0)</f>
        <v>5228</v>
      </c>
      <c r="I358" s="26"/>
      <c r="J358" s="29">
        <f>TRUNC(SUMIF(N357:N357, N356, J357:J357),0)</f>
        <v>0</v>
      </c>
      <c r="K358" s="26"/>
      <c r="L358" s="29">
        <f>F358+H358+J358</f>
        <v>5228</v>
      </c>
      <c r="M358" s="23" t="s">
        <v>52</v>
      </c>
      <c r="N358" s="2" t="s">
        <v>90</v>
      </c>
      <c r="O358" s="2" t="s">
        <v>90</v>
      </c>
      <c r="P358" s="2" t="s">
        <v>52</v>
      </c>
      <c r="Q358" s="2" t="s">
        <v>52</v>
      </c>
      <c r="R358" s="2" t="s">
        <v>52</v>
      </c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2" t="s">
        <v>52</v>
      </c>
      <c r="AW358" s="2" t="s">
        <v>52</v>
      </c>
      <c r="AX358" s="2" t="s">
        <v>52</v>
      </c>
      <c r="AY358" s="2" t="s">
        <v>52</v>
      </c>
      <c r="AZ358" s="2" t="s">
        <v>52</v>
      </c>
    </row>
    <row r="359" spans="1:52" ht="30" customHeight="1" x14ac:dyDescent="0.15">
      <c r="A359" s="24"/>
      <c r="B359" s="24"/>
      <c r="C359" s="24"/>
      <c r="D359" s="24"/>
      <c r="E359" s="26"/>
      <c r="F359" s="29"/>
      <c r="G359" s="26"/>
      <c r="H359" s="29"/>
      <c r="I359" s="26"/>
      <c r="J359" s="29"/>
      <c r="K359" s="26"/>
      <c r="L359" s="29"/>
      <c r="M359" s="24"/>
    </row>
    <row r="360" spans="1:52" ht="30" customHeight="1" x14ac:dyDescent="0.15">
      <c r="A360" s="20" t="s">
        <v>1046</v>
      </c>
      <c r="B360" s="21"/>
      <c r="C360" s="21"/>
      <c r="D360" s="21"/>
      <c r="E360" s="25"/>
      <c r="F360" s="28"/>
      <c r="G360" s="25"/>
      <c r="H360" s="28"/>
      <c r="I360" s="25"/>
      <c r="J360" s="28"/>
      <c r="K360" s="25"/>
      <c r="L360" s="28"/>
      <c r="M360" s="22"/>
      <c r="N360" s="1" t="s">
        <v>1047</v>
      </c>
    </row>
    <row r="361" spans="1:52" ht="30" customHeight="1" x14ac:dyDescent="0.15">
      <c r="A361" s="23" t="s">
        <v>1048</v>
      </c>
      <c r="B361" s="23" t="s">
        <v>1049</v>
      </c>
      <c r="C361" s="23" t="s">
        <v>704</v>
      </c>
      <c r="D361" s="24">
        <v>0.2576</v>
      </c>
      <c r="E361" s="26">
        <f>단가대비표!O12</f>
        <v>0</v>
      </c>
      <c r="F361" s="29">
        <f>TRUNC(E361*D361,1)</f>
        <v>0</v>
      </c>
      <c r="G361" s="26">
        <f>단가대비표!P12</f>
        <v>0</v>
      </c>
      <c r="H361" s="29">
        <f>TRUNC(G361*D361,1)</f>
        <v>0</v>
      </c>
      <c r="I361" s="26">
        <f>단가대비표!V12</f>
        <v>67216</v>
      </c>
      <c r="J361" s="29">
        <f>TRUNC(I361*D361,1)</f>
        <v>17314.8</v>
      </c>
      <c r="K361" s="26">
        <f t="shared" ref="K361:L364" si="50">TRUNC(E361+G361+I361,1)</f>
        <v>67216</v>
      </c>
      <c r="L361" s="29">
        <f t="shared" si="50"/>
        <v>17314.8</v>
      </c>
      <c r="M361" s="23" t="s">
        <v>705</v>
      </c>
      <c r="N361" s="2" t="s">
        <v>1047</v>
      </c>
      <c r="O361" s="2" t="s">
        <v>1052</v>
      </c>
      <c r="P361" s="2" t="s">
        <v>64</v>
      </c>
      <c r="Q361" s="2" t="s">
        <v>64</v>
      </c>
      <c r="R361" s="2" t="s">
        <v>63</v>
      </c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2" t="s">
        <v>52</v>
      </c>
      <c r="AW361" s="2" t="s">
        <v>1053</v>
      </c>
      <c r="AX361" s="2" t="s">
        <v>52</v>
      </c>
      <c r="AY361" s="2" t="s">
        <v>52</v>
      </c>
      <c r="AZ361" s="2" t="s">
        <v>52</v>
      </c>
    </row>
    <row r="362" spans="1:52" ht="30" customHeight="1" x14ac:dyDescent="0.15">
      <c r="A362" s="23" t="s">
        <v>708</v>
      </c>
      <c r="B362" s="23" t="s">
        <v>709</v>
      </c>
      <c r="C362" s="23" t="s">
        <v>710</v>
      </c>
      <c r="D362" s="24">
        <v>16.5</v>
      </c>
      <c r="E362" s="26">
        <f>단가대비표!O18</f>
        <v>1822.72</v>
      </c>
      <c r="F362" s="29">
        <f>TRUNC(E362*D362,1)</f>
        <v>30074.799999999999</v>
      </c>
      <c r="G362" s="26">
        <f>단가대비표!P18</f>
        <v>0</v>
      </c>
      <c r="H362" s="29">
        <f>TRUNC(G362*D362,1)</f>
        <v>0</v>
      </c>
      <c r="I362" s="26">
        <f>단가대비표!V18</f>
        <v>0</v>
      </c>
      <c r="J362" s="29">
        <f>TRUNC(I362*D362,1)</f>
        <v>0</v>
      </c>
      <c r="K362" s="26">
        <f t="shared" si="50"/>
        <v>1822.7</v>
      </c>
      <c r="L362" s="29">
        <f t="shared" si="50"/>
        <v>30074.799999999999</v>
      </c>
      <c r="M362" s="23" t="s">
        <v>52</v>
      </c>
      <c r="N362" s="2" t="s">
        <v>1047</v>
      </c>
      <c r="O362" s="2" t="s">
        <v>711</v>
      </c>
      <c r="P362" s="2" t="s">
        <v>64</v>
      </c>
      <c r="Q362" s="2" t="s">
        <v>64</v>
      </c>
      <c r="R362" s="2" t="s">
        <v>63</v>
      </c>
      <c r="S362" s="3"/>
      <c r="T362" s="3"/>
      <c r="U362" s="3"/>
      <c r="V362" s="3">
        <v>1</v>
      </c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2" t="s">
        <v>52</v>
      </c>
      <c r="AW362" s="2" t="s">
        <v>1054</v>
      </c>
      <c r="AX362" s="2" t="s">
        <v>52</v>
      </c>
      <c r="AY362" s="2" t="s">
        <v>52</v>
      </c>
      <c r="AZ362" s="2" t="s">
        <v>52</v>
      </c>
    </row>
    <row r="363" spans="1:52" ht="30" customHeight="1" x14ac:dyDescent="0.15">
      <c r="A363" s="23" t="s">
        <v>713</v>
      </c>
      <c r="B363" s="23" t="s">
        <v>714</v>
      </c>
      <c r="C363" s="23" t="s">
        <v>437</v>
      </c>
      <c r="D363" s="24">
        <v>1</v>
      </c>
      <c r="E363" s="26">
        <f>TRUNC(SUMIF(V361:V364, RIGHTB(O363, 1), F361:F364)*U363, 2)</f>
        <v>11729.17</v>
      </c>
      <c r="F363" s="29">
        <f>TRUNC(E363*D363,1)</f>
        <v>11729.1</v>
      </c>
      <c r="G363" s="26">
        <v>0</v>
      </c>
      <c r="H363" s="29">
        <f>TRUNC(G363*D363,1)</f>
        <v>0</v>
      </c>
      <c r="I363" s="26">
        <v>0</v>
      </c>
      <c r="J363" s="29">
        <f>TRUNC(I363*D363,1)</f>
        <v>0</v>
      </c>
      <c r="K363" s="26">
        <f t="shared" si="50"/>
        <v>11729.1</v>
      </c>
      <c r="L363" s="29">
        <f t="shared" si="50"/>
        <v>11729.1</v>
      </c>
      <c r="M363" s="23" t="s">
        <v>52</v>
      </c>
      <c r="N363" s="2" t="s">
        <v>1047</v>
      </c>
      <c r="O363" s="2" t="s">
        <v>500</v>
      </c>
      <c r="P363" s="2" t="s">
        <v>64</v>
      </c>
      <c r="Q363" s="2" t="s">
        <v>64</v>
      </c>
      <c r="R363" s="2" t="s">
        <v>64</v>
      </c>
      <c r="S363" s="3">
        <v>0</v>
      </c>
      <c r="T363" s="3">
        <v>0</v>
      </c>
      <c r="U363" s="3">
        <v>0.39</v>
      </c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2" t="s">
        <v>52</v>
      </c>
      <c r="AW363" s="2" t="s">
        <v>1055</v>
      </c>
      <c r="AX363" s="2" t="s">
        <v>52</v>
      </c>
      <c r="AY363" s="2" t="s">
        <v>52</v>
      </c>
      <c r="AZ363" s="2" t="s">
        <v>52</v>
      </c>
    </row>
    <row r="364" spans="1:52" ht="30" customHeight="1" x14ac:dyDescent="0.15">
      <c r="A364" s="23" t="s">
        <v>716</v>
      </c>
      <c r="B364" s="23" t="s">
        <v>553</v>
      </c>
      <c r="C364" s="23" t="s">
        <v>554</v>
      </c>
      <c r="D364" s="24">
        <v>1</v>
      </c>
      <c r="E364" s="26">
        <f>TRUNC(단가대비표!O111*1/8*16/12*25/20, 1)</f>
        <v>0</v>
      </c>
      <c r="F364" s="29">
        <f>TRUNC(E364*D364,1)</f>
        <v>0</v>
      </c>
      <c r="G364" s="26">
        <f>TRUNC(단가대비표!P111*1/8*16/12*25/20, 1)</f>
        <v>59020.2</v>
      </c>
      <c r="H364" s="29">
        <f>TRUNC(G364*D364,1)</f>
        <v>59020.2</v>
      </c>
      <c r="I364" s="26">
        <f>TRUNC(단가대비표!V111*1/8*16/12*25/20, 1)</f>
        <v>0</v>
      </c>
      <c r="J364" s="29">
        <f>TRUNC(I364*D364,1)</f>
        <v>0</v>
      </c>
      <c r="K364" s="26">
        <f t="shared" si="50"/>
        <v>59020.2</v>
      </c>
      <c r="L364" s="29">
        <f t="shared" si="50"/>
        <v>59020.2</v>
      </c>
      <c r="M364" s="23" t="s">
        <v>52</v>
      </c>
      <c r="N364" s="2" t="s">
        <v>1047</v>
      </c>
      <c r="O364" s="2" t="s">
        <v>717</v>
      </c>
      <c r="P364" s="2" t="s">
        <v>64</v>
      </c>
      <c r="Q364" s="2" t="s">
        <v>64</v>
      </c>
      <c r="R364" s="2" t="s">
        <v>63</v>
      </c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2" t="s">
        <v>52</v>
      </c>
      <c r="AW364" s="2" t="s">
        <v>1056</v>
      </c>
      <c r="AX364" s="2" t="s">
        <v>63</v>
      </c>
      <c r="AY364" s="2" t="s">
        <v>52</v>
      </c>
      <c r="AZ364" s="2" t="s">
        <v>52</v>
      </c>
    </row>
    <row r="365" spans="1:52" ht="30" customHeight="1" x14ac:dyDescent="0.15">
      <c r="A365" s="23" t="s">
        <v>545</v>
      </c>
      <c r="B365" s="23" t="s">
        <v>52</v>
      </c>
      <c r="C365" s="23" t="s">
        <v>52</v>
      </c>
      <c r="D365" s="24"/>
      <c r="E365" s="26"/>
      <c r="F365" s="29">
        <f>TRUNC(SUMIF(N361:N364, N360, F361:F364),0)</f>
        <v>41803</v>
      </c>
      <c r="G365" s="26"/>
      <c r="H365" s="29">
        <f>TRUNC(SUMIF(N361:N364, N360, H361:H364),0)</f>
        <v>59020</v>
      </c>
      <c r="I365" s="26"/>
      <c r="J365" s="29">
        <f>TRUNC(SUMIF(N361:N364, N360, J361:J364),0)</f>
        <v>17314</v>
      </c>
      <c r="K365" s="26"/>
      <c r="L365" s="29">
        <f>F365+H365+J365</f>
        <v>118137</v>
      </c>
      <c r="M365" s="23" t="s">
        <v>52</v>
      </c>
      <c r="N365" s="2" t="s">
        <v>90</v>
      </c>
      <c r="O365" s="2" t="s">
        <v>90</v>
      </c>
      <c r="P365" s="2" t="s">
        <v>52</v>
      </c>
      <c r="Q365" s="2" t="s">
        <v>52</v>
      </c>
      <c r="R365" s="2" t="s">
        <v>52</v>
      </c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2" t="s">
        <v>52</v>
      </c>
      <c r="AW365" s="2" t="s">
        <v>52</v>
      </c>
      <c r="AX365" s="2" t="s">
        <v>52</v>
      </c>
      <c r="AY365" s="2" t="s">
        <v>52</v>
      </c>
      <c r="AZ365" s="2" t="s">
        <v>52</v>
      </c>
    </row>
    <row r="366" spans="1:52" ht="30" customHeight="1" x14ac:dyDescent="0.15">
      <c r="A366" s="24"/>
      <c r="B366" s="24"/>
      <c r="C366" s="24"/>
      <c r="D366" s="24"/>
      <c r="E366" s="26"/>
      <c r="F366" s="29"/>
      <c r="G366" s="26"/>
      <c r="H366" s="29"/>
      <c r="I366" s="26"/>
      <c r="J366" s="29"/>
      <c r="K366" s="26"/>
      <c r="L366" s="29"/>
      <c r="M366" s="24"/>
    </row>
    <row r="367" spans="1:52" ht="30" customHeight="1" x14ac:dyDescent="0.15">
      <c r="A367" s="20" t="s">
        <v>1057</v>
      </c>
      <c r="B367" s="21"/>
      <c r="C367" s="21"/>
      <c r="D367" s="21"/>
      <c r="E367" s="25"/>
      <c r="F367" s="28"/>
      <c r="G367" s="25"/>
      <c r="H367" s="28"/>
      <c r="I367" s="25"/>
      <c r="J367" s="28"/>
      <c r="K367" s="25"/>
      <c r="L367" s="28"/>
      <c r="M367" s="22"/>
      <c r="N367" s="1" t="s">
        <v>1058</v>
      </c>
    </row>
    <row r="368" spans="1:52" ht="30" customHeight="1" x14ac:dyDescent="0.15">
      <c r="A368" s="23" t="s">
        <v>1059</v>
      </c>
      <c r="B368" s="23" t="s">
        <v>301</v>
      </c>
      <c r="C368" s="23" t="s">
        <v>704</v>
      </c>
      <c r="D368" s="24">
        <v>0.25979999999999998</v>
      </c>
      <c r="E368" s="26">
        <f>단가대비표!O10</f>
        <v>0</v>
      </c>
      <c r="F368" s="29">
        <f>TRUNC(E368*D368,1)</f>
        <v>0</v>
      </c>
      <c r="G368" s="26">
        <f>단가대비표!P10</f>
        <v>0</v>
      </c>
      <c r="H368" s="29">
        <f>TRUNC(G368*D368,1)</f>
        <v>0</v>
      </c>
      <c r="I368" s="26">
        <f>단가대비표!V10</f>
        <v>91593</v>
      </c>
      <c r="J368" s="29">
        <f>TRUNC(I368*D368,1)</f>
        <v>23795.8</v>
      </c>
      <c r="K368" s="26">
        <f t="shared" ref="K368:L371" si="51">TRUNC(E368+G368+I368,1)</f>
        <v>91593</v>
      </c>
      <c r="L368" s="29">
        <f t="shared" si="51"/>
        <v>23795.8</v>
      </c>
      <c r="M368" s="23" t="s">
        <v>705</v>
      </c>
      <c r="N368" s="2" t="s">
        <v>1058</v>
      </c>
      <c r="O368" s="2" t="s">
        <v>1062</v>
      </c>
      <c r="P368" s="2" t="s">
        <v>64</v>
      </c>
      <c r="Q368" s="2" t="s">
        <v>64</v>
      </c>
      <c r="R368" s="2" t="s">
        <v>63</v>
      </c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2" t="s">
        <v>52</v>
      </c>
      <c r="AW368" s="2" t="s">
        <v>1063</v>
      </c>
      <c r="AX368" s="2" t="s">
        <v>52</v>
      </c>
      <c r="AY368" s="2" t="s">
        <v>52</v>
      </c>
      <c r="AZ368" s="2" t="s">
        <v>52</v>
      </c>
    </row>
    <row r="369" spans="1:52" ht="30" customHeight="1" x14ac:dyDescent="0.15">
      <c r="A369" s="23" t="s">
        <v>708</v>
      </c>
      <c r="B369" s="23" t="s">
        <v>709</v>
      </c>
      <c r="C369" s="23" t="s">
        <v>710</v>
      </c>
      <c r="D369" s="24">
        <v>10.3</v>
      </c>
      <c r="E369" s="26">
        <f>단가대비표!O18</f>
        <v>1822.72</v>
      </c>
      <c r="F369" s="29">
        <f>TRUNC(E369*D369,1)</f>
        <v>18774</v>
      </c>
      <c r="G369" s="26">
        <f>단가대비표!P18</f>
        <v>0</v>
      </c>
      <c r="H369" s="29">
        <f>TRUNC(G369*D369,1)</f>
        <v>0</v>
      </c>
      <c r="I369" s="26">
        <f>단가대비표!V18</f>
        <v>0</v>
      </c>
      <c r="J369" s="29">
        <f>TRUNC(I369*D369,1)</f>
        <v>0</v>
      </c>
      <c r="K369" s="26">
        <f t="shared" si="51"/>
        <v>1822.7</v>
      </c>
      <c r="L369" s="29">
        <f t="shared" si="51"/>
        <v>18774</v>
      </c>
      <c r="M369" s="23" t="s">
        <v>52</v>
      </c>
      <c r="N369" s="2" t="s">
        <v>1058</v>
      </c>
      <c r="O369" s="2" t="s">
        <v>711</v>
      </c>
      <c r="P369" s="2" t="s">
        <v>64</v>
      </c>
      <c r="Q369" s="2" t="s">
        <v>64</v>
      </c>
      <c r="R369" s="2" t="s">
        <v>63</v>
      </c>
      <c r="S369" s="3"/>
      <c r="T369" s="3"/>
      <c r="U369" s="3"/>
      <c r="V369" s="3">
        <v>1</v>
      </c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2" t="s">
        <v>52</v>
      </c>
      <c r="AW369" s="2" t="s">
        <v>1064</v>
      </c>
      <c r="AX369" s="2" t="s">
        <v>52</v>
      </c>
      <c r="AY369" s="2" t="s">
        <v>52</v>
      </c>
      <c r="AZ369" s="2" t="s">
        <v>52</v>
      </c>
    </row>
    <row r="370" spans="1:52" ht="30" customHeight="1" x14ac:dyDescent="0.15">
      <c r="A370" s="23" t="s">
        <v>713</v>
      </c>
      <c r="B370" s="23" t="s">
        <v>1065</v>
      </c>
      <c r="C370" s="23" t="s">
        <v>437</v>
      </c>
      <c r="D370" s="24">
        <v>1</v>
      </c>
      <c r="E370" s="26">
        <f>TRUNC(SUMIF(V368:V371, RIGHTB(O370, 1), F368:F371)*U370, 2)</f>
        <v>3754.8</v>
      </c>
      <c r="F370" s="29">
        <f>TRUNC(E370*D370,1)</f>
        <v>3754.8</v>
      </c>
      <c r="G370" s="26">
        <v>0</v>
      </c>
      <c r="H370" s="29">
        <f>TRUNC(G370*D370,1)</f>
        <v>0</v>
      </c>
      <c r="I370" s="26">
        <v>0</v>
      </c>
      <c r="J370" s="29">
        <f>TRUNC(I370*D370,1)</f>
        <v>0</v>
      </c>
      <c r="K370" s="26">
        <f t="shared" si="51"/>
        <v>3754.8</v>
      </c>
      <c r="L370" s="29">
        <f t="shared" si="51"/>
        <v>3754.8</v>
      </c>
      <c r="M370" s="23" t="s">
        <v>52</v>
      </c>
      <c r="N370" s="2" t="s">
        <v>1058</v>
      </c>
      <c r="O370" s="2" t="s">
        <v>500</v>
      </c>
      <c r="P370" s="2" t="s">
        <v>64</v>
      </c>
      <c r="Q370" s="2" t="s">
        <v>64</v>
      </c>
      <c r="R370" s="2" t="s">
        <v>64</v>
      </c>
      <c r="S370" s="3">
        <v>0</v>
      </c>
      <c r="T370" s="3">
        <v>0</v>
      </c>
      <c r="U370" s="3">
        <v>0.2</v>
      </c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2" t="s">
        <v>52</v>
      </c>
      <c r="AW370" s="2" t="s">
        <v>1066</v>
      </c>
      <c r="AX370" s="2" t="s">
        <v>52</v>
      </c>
      <c r="AY370" s="2" t="s">
        <v>52</v>
      </c>
      <c r="AZ370" s="2" t="s">
        <v>52</v>
      </c>
    </row>
    <row r="371" spans="1:52" ht="30" customHeight="1" x14ac:dyDescent="0.15">
      <c r="A371" s="23" t="s">
        <v>779</v>
      </c>
      <c r="B371" s="23" t="s">
        <v>553</v>
      </c>
      <c r="C371" s="23" t="s">
        <v>554</v>
      </c>
      <c r="D371" s="24">
        <v>1</v>
      </c>
      <c r="E371" s="26">
        <f>TRUNC(단가대비표!O112*1/8*16/12*25/20, 1)</f>
        <v>0</v>
      </c>
      <c r="F371" s="29">
        <f>TRUNC(E371*D371,1)</f>
        <v>0</v>
      </c>
      <c r="G371" s="26">
        <f>TRUNC(단가대비표!P112*1/8*16/12*25/20, 1)</f>
        <v>49778.3</v>
      </c>
      <c r="H371" s="29">
        <f>TRUNC(G371*D371,1)</f>
        <v>49778.3</v>
      </c>
      <c r="I371" s="26">
        <f>TRUNC(단가대비표!V112*1/8*16/12*25/20, 1)</f>
        <v>0</v>
      </c>
      <c r="J371" s="29">
        <f>TRUNC(I371*D371,1)</f>
        <v>0</v>
      </c>
      <c r="K371" s="26">
        <f t="shared" si="51"/>
        <v>49778.3</v>
      </c>
      <c r="L371" s="29">
        <f t="shared" si="51"/>
        <v>49778.3</v>
      </c>
      <c r="M371" s="23" t="s">
        <v>52</v>
      </c>
      <c r="N371" s="2" t="s">
        <v>1058</v>
      </c>
      <c r="O371" s="2" t="s">
        <v>780</v>
      </c>
      <c r="P371" s="2" t="s">
        <v>64</v>
      </c>
      <c r="Q371" s="2" t="s">
        <v>64</v>
      </c>
      <c r="R371" s="2" t="s">
        <v>63</v>
      </c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2" t="s">
        <v>52</v>
      </c>
      <c r="AW371" s="2" t="s">
        <v>1067</v>
      </c>
      <c r="AX371" s="2" t="s">
        <v>63</v>
      </c>
      <c r="AY371" s="2" t="s">
        <v>52</v>
      </c>
      <c r="AZ371" s="2" t="s">
        <v>52</v>
      </c>
    </row>
    <row r="372" spans="1:52" ht="30" customHeight="1" x14ac:dyDescent="0.15">
      <c r="A372" s="23" t="s">
        <v>545</v>
      </c>
      <c r="B372" s="23" t="s">
        <v>52</v>
      </c>
      <c r="C372" s="23" t="s">
        <v>52</v>
      </c>
      <c r="D372" s="24"/>
      <c r="E372" s="26"/>
      <c r="F372" s="29">
        <f>TRUNC(SUMIF(N368:N371, N367, F368:F371),0)</f>
        <v>22528</v>
      </c>
      <c r="G372" s="26"/>
      <c r="H372" s="29">
        <f>TRUNC(SUMIF(N368:N371, N367, H368:H371),0)</f>
        <v>49778</v>
      </c>
      <c r="I372" s="26"/>
      <c r="J372" s="29">
        <f>TRUNC(SUMIF(N368:N371, N367, J368:J371),0)</f>
        <v>23795</v>
      </c>
      <c r="K372" s="26"/>
      <c r="L372" s="29">
        <f>F372+H372+J372</f>
        <v>96101</v>
      </c>
      <c r="M372" s="23" t="s">
        <v>52</v>
      </c>
      <c r="N372" s="2" t="s">
        <v>90</v>
      </c>
      <c r="O372" s="2" t="s">
        <v>90</v>
      </c>
      <c r="P372" s="2" t="s">
        <v>52</v>
      </c>
      <c r="Q372" s="2" t="s">
        <v>52</v>
      </c>
      <c r="R372" s="2" t="s">
        <v>52</v>
      </c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2" t="s">
        <v>52</v>
      </c>
      <c r="AW372" s="2" t="s">
        <v>52</v>
      </c>
      <c r="AX372" s="2" t="s">
        <v>52</v>
      </c>
      <c r="AY372" s="2" t="s">
        <v>52</v>
      </c>
      <c r="AZ372" s="2" t="s">
        <v>52</v>
      </c>
    </row>
  </sheetData>
  <mergeCells count="45">
    <mergeCell ref="AU2:AU3"/>
    <mergeCell ref="AV2:AV3"/>
    <mergeCell ref="AW2:AW3"/>
    <mergeCell ref="AO2:AO3"/>
    <mergeCell ref="AP2:AP3"/>
    <mergeCell ref="AQ2:AQ3"/>
    <mergeCell ref="AR2:AR3"/>
    <mergeCell ref="AS2:AS3"/>
    <mergeCell ref="AT2:AT3"/>
    <mergeCell ref="AN2:AN3"/>
    <mergeCell ref="AC2:AC3"/>
    <mergeCell ref="AD2:AD3"/>
    <mergeCell ref="AE2:AE3"/>
    <mergeCell ref="AF2:AF3"/>
    <mergeCell ref="AG2:AG3"/>
    <mergeCell ref="AH2:AH3"/>
    <mergeCell ref="AI2:AI3"/>
    <mergeCell ref="AJ2:AJ3"/>
    <mergeCell ref="AK2:AK3"/>
    <mergeCell ref="AL2:AL3"/>
    <mergeCell ref="AM2:AM3"/>
    <mergeCell ref="AB2:AB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Z2:Z3"/>
    <mergeCell ref="AA2:AA3"/>
    <mergeCell ref="P2:P3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</mergeCells>
  <phoneticPr fontId="1" type="noConversion"/>
  <pageMargins left="0.78740157480314965" right="0" top="0.39370078740157483" bottom="0.19685039370078741" header="0" footer="0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17"/>
  <sheetViews>
    <sheetView tabSelected="1" topLeftCell="B1" workbookViewId="0">
      <selection sqref="A1:X1"/>
    </sheetView>
  </sheetViews>
  <sheetFormatPr defaultRowHeight="13.5" x14ac:dyDescent="0.15"/>
  <cols>
    <col min="1" max="1" width="12.625" hidden="1" customWidth="1"/>
    <col min="2" max="3" width="30.625" customWidth="1"/>
    <col min="4" max="4" width="4.625" customWidth="1"/>
    <col min="5" max="5" width="13.625" customWidth="1"/>
    <col min="6" max="6" width="4.625" customWidth="1"/>
    <col min="7" max="7" width="13.625" customWidth="1"/>
    <col min="8" max="8" width="4.625" customWidth="1"/>
    <col min="9" max="9" width="13.625" customWidth="1"/>
    <col min="10" max="10" width="4.625" customWidth="1"/>
    <col min="11" max="11" width="13.625" customWidth="1"/>
    <col min="12" max="12" width="4.625" customWidth="1"/>
    <col min="13" max="13" width="13.625" customWidth="1"/>
    <col min="14" max="14" width="4.625" customWidth="1"/>
    <col min="15" max="22" width="13.625" customWidth="1"/>
    <col min="23" max="23" width="8.625" customWidth="1"/>
    <col min="24" max="24" width="12.625" customWidth="1"/>
    <col min="25" max="27" width="1.625" hidden="1" customWidth="1"/>
    <col min="28" max="28" width="10.625" hidden="1" customWidth="1"/>
  </cols>
  <sheetData>
    <row r="1" spans="1:28" ht="30" customHeight="1" x14ac:dyDescent="0.15">
      <c r="A1" s="56" t="s">
        <v>1068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</row>
    <row r="2" spans="1:28" ht="30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8" ht="30" customHeight="1" x14ac:dyDescent="0.15">
      <c r="A3" s="53" t="s">
        <v>510</v>
      </c>
      <c r="B3" s="53" t="s">
        <v>2</v>
      </c>
      <c r="C3" s="53" t="s">
        <v>1069</v>
      </c>
      <c r="D3" s="53" t="s">
        <v>4</v>
      </c>
      <c r="E3" s="53" t="s">
        <v>6</v>
      </c>
      <c r="F3" s="53"/>
      <c r="G3" s="53"/>
      <c r="H3" s="53"/>
      <c r="I3" s="53"/>
      <c r="J3" s="53"/>
      <c r="K3" s="53"/>
      <c r="L3" s="53"/>
      <c r="M3" s="53"/>
      <c r="N3" s="53"/>
      <c r="O3" s="53"/>
      <c r="P3" s="53" t="s">
        <v>512</v>
      </c>
      <c r="Q3" s="53" t="s">
        <v>513</v>
      </c>
      <c r="R3" s="53"/>
      <c r="S3" s="53"/>
      <c r="T3" s="53"/>
      <c r="U3" s="53"/>
      <c r="V3" s="53"/>
      <c r="W3" s="53" t="s">
        <v>515</v>
      </c>
      <c r="X3" s="53" t="s">
        <v>12</v>
      </c>
      <c r="Y3" s="55" t="s">
        <v>1077</v>
      </c>
      <c r="Z3" s="55" t="s">
        <v>1078</v>
      </c>
      <c r="AA3" s="55" t="s">
        <v>1079</v>
      </c>
      <c r="AB3" s="55" t="s">
        <v>48</v>
      </c>
    </row>
    <row r="4" spans="1:28" ht="30" customHeight="1" x14ac:dyDescent="0.15">
      <c r="A4" s="53"/>
      <c r="B4" s="53"/>
      <c r="C4" s="53"/>
      <c r="D4" s="53"/>
      <c r="E4" s="10" t="s">
        <v>1070</v>
      </c>
      <c r="F4" s="10" t="s">
        <v>1071</v>
      </c>
      <c r="G4" s="10" t="s">
        <v>1072</v>
      </c>
      <c r="H4" s="10" t="s">
        <v>1071</v>
      </c>
      <c r="I4" s="10" t="s">
        <v>1073</v>
      </c>
      <c r="J4" s="10" t="s">
        <v>1071</v>
      </c>
      <c r="K4" s="10" t="s">
        <v>1074</v>
      </c>
      <c r="L4" s="10" t="s">
        <v>1071</v>
      </c>
      <c r="M4" s="10" t="s">
        <v>1075</v>
      </c>
      <c r="N4" s="10" t="s">
        <v>1071</v>
      </c>
      <c r="O4" s="10" t="s">
        <v>1076</v>
      </c>
      <c r="P4" s="53"/>
      <c r="Q4" s="10" t="s">
        <v>1070</v>
      </c>
      <c r="R4" s="10" t="s">
        <v>1072</v>
      </c>
      <c r="S4" s="10" t="s">
        <v>1073</v>
      </c>
      <c r="T4" s="10" t="s">
        <v>1074</v>
      </c>
      <c r="U4" s="10" t="s">
        <v>1075</v>
      </c>
      <c r="V4" s="10" t="s">
        <v>1076</v>
      </c>
      <c r="W4" s="53"/>
      <c r="X4" s="53"/>
      <c r="Y4" s="55"/>
      <c r="Z4" s="55"/>
      <c r="AA4" s="55"/>
      <c r="AB4" s="55"/>
    </row>
    <row r="5" spans="1:28" ht="30" customHeight="1" x14ac:dyDescent="0.15">
      <c r="A5" s="17" t="s">
        <v>921</v>
      </c>
      <c r="B5" s="17" t="s">
        <v>589</v>
      </c>
      <c r="C5" s="17" t="s">
        <v>590</v>
      </c>
      <c r="D5" s="30" t="s">
        <v>704</v>
      </c>
      <c r="E5" s="31">
        <v>0</v>
      </c>
      <c r="F5" s="17" t="s">
        <v>52</v>
      </c>
      <c r="G5" s="31">
        <v>0</v>
      </c>
      <c r="H5" s="17" t="s">
        <v>52</v>
      </c>
      <c r="I5" s="31">
        <v>0</v>
      </c>
      <c r="J5" s="17" t="s">
        <v>52</v>
      </c>
      <c r="K5" s="31">
        <v>0</v>
      </c>
      <c r="L5" s="17" t="s">
        <v>52</v>
      </c>
      <c r="M5" s="31">
        <v>0</v>
      </c>
      <c r="N5" s="17" t="s">
        <v>52</v>
      </c>
      <c r="O5" s="31">
        <v>0</v>
      </c>
      <c r="P5" s="31">
        <v>0</v>
      </c>
      <c r="Q5" s="31">
        <v>0</v>
      </c>
      <c r="R5" s="31">
        <v>0</v>
      </c>
      <c r="S5" s="31">
        <v>0</v>
      </c>
      <c r="T5" s="31">
        <v>0</v>
      </c>
      <c r="U5" s="31">
        <v>66538</v>
      </c>
      <c r="V5" s="31">
        <f t="shared" ref="V5:V13" si="0">SMALL(Q5:U5,COUNTIF(Q5:U5,0)+1)</f>
        <v>66538</v>
      </c>
      <c r="W5" s="17" t="s">
        <v>1080</v>
      </c>
      <c r="X5" s="17" t="s">
        <v>705</v>
      </c>
      <c r="Y5" s="2" t="s">
        <v>52</v>
      </c>
      <c r="Z5" s="2" t="s">
        <v>52</v>
      </c>
      <c r="AA5" s="32"/>
      <c r="AB5" s="2" t="s">
        <v>52</v>
      </c>
    </row>
    <row r="6" spans="1:28" ht="30" customHeight="1" x14ac:dyDescent="0.15">
      <c r="A6" s="17" t="s">
        <v>909</v>
      </c>
      <c r="B6" s="17" t="s">
        <v>589</v>
      </c>
      <c r="C6" s="17" t="s">
        <v>906</v>
      </c>
      <c r="D6" s="30" t="s">
        <v>704</v>
      </c>
      <c r="E6" s="31">
        <v>0</v>
      </c>
      <c r="F6" s="17" t="s">
        <v>52</v>
      </c>
      <c r="G6" s="31">
        <v>0</v>
      </c>
      <c r="H6" s="17" t="s">
        <v>52</v>
      </c>
      <c r="I6" s="31">
        <v>0</v>
      </c>
      <c r="J6" s="17" t="s">
        <v>52</v>
      </c>
      <c r="K6" s="31">
        <v>0</v>
      </c>
      <c r="L6" s="17" t="s">
        <v>52</v>
      </c>
      <c r="M6" s="31">
        <v>0</v>
      </c>
      <c r="N6" s="17" t="s">
        <v>52</v>
      </c>
      <c r="O6" s="31">
        <v>0</v>
      </c>
      <c r="P6" s="31">
        <v>0</v>
      </c>
      <c r="Q6" s="31">
        <v>0</v>
      </c>
      <c r="R6" s="31">
        <v>0</v>
      </c>
      <c r="S6" s="31">
        <v>0</v>
      </c>
      <c r="T6" s="31">
        <v>0</v>
      </c>
      <c r="U6" s="31">
        <v>117766</v>
      </c>
      <c r="V6" s="31">
        <f t="shared" si="0"/>
        <v>117766</v>
      </c>
      <c r="W6" s="17" t="s">
        <v>1081</v>
      </c>
      <c r="X6" s="17" t="s">
        <v>705</v>
      </c>
      <c r="Y6" s="2" t="s">
        <v>52</v>
      </c>
      <c r="Z6" s="2" t="s">
        <v>52</v>
      </c>
      <c r="AA6" s="32"/>
      <c r="AB6" s="2" t="s">
        <v>52</v>
      </c>
    </row>
    <row r="7" spans="1:28" ht="30" customHeight="1" x14ac:dyDescent="0.15">
      <c r="A7" s="17" t="s">
        <v>929</v>
      </c>
      <c r="B7" s="17" t="s">
        <v>594</v>
      </c>
      <c r="C7" s="17" t="s">
        <v>595</v>
      </c>
      <c r="D7" s="30" t="s">
        <v>704</v>
      </c>
      <c r="E7" s="31">
        <v>0</v>
      </c>
      <c r="F7" s="17" t="s">
        <v>52</v>
      </c>
      <c r="G7" s="31">
        <v>0</v>
      </c>
      <c r="H7" s="17" t="s">
        <v>52</v>
      </c>
      <c r="I7" s="31">
        <v>0</v>
      </c>
      <c r="J7" s="17" t="s">
        <v>52</v>
      </c>
      <c r="K7" s="31">
        <v>0</v>
      </c>
      <c r="L7" s="17" t="s">
        <v>52</v>
      </c>
      <c r="M7" s="31">
        <v>0</v>
      </c>
      <c r="N7" s="17" t="s">
        <v>52</v>
      </c>
      <c r="O7" s="31">
        <v>0</v>
      </c>
      <c r="P7" s="31">
        <v>0</v>
      </c>
      <c r="Q7" s="31">
        <v>0</v>
      </c>
      <c r="R7" s="31">
        <v>0</v>
      </c>
      <c r="S7" s="31">
        <v>0</v>
      </c>
      <c r="T7" s="31">
        <v>0</v>
      </c>
      <c r="U7" s="31">
        <v>6966</v>
      </c>
      <c r="V7" s="31">
        <f t="shared" si="0"/>
        <v>6966</v>
      </c>
      <c r="W7" s="17" t="s">
        <v>1082</v>
      </c>
      <c r="X7" s="17" t="s">
        <v>705</v>
      </c>
      <c r="Y7" s="2" t="s">
        <v>52</v>
      </c>
      <c r="Z7" s="2" t="s">
        <v>52</v>
      </c>
      <c r="AA7" s="32"/>
      <c r="AB7" s="2" t="s">
        <v>52</v>
      </c>
    </row>
    <row r="8" spans="1:28" ht="30" customHeight="1" x14ac:dyDescent="0.15">
      <c r="A8" s="17" t="s">
        <v>706</v>
      </c>
      <c r="B8" s="17" t="s">
        <v>300</v>
      </c>
      <c r="C8" s="17" t="s">
        <v>301</v>
      </c>
      <c r="D8" s="30" t="s">
        <v>704</v>
      </c>
      <c r="E8" s="31">
        <v>0</v>
      </c>
      <c r="F8" s="17" t="s">
        <v>52</v>
      </c>
      <c r="G8" s="31">
        <v>0</v>
      </c>
      <c r="H8" s="17" t="s">
        <v>52</v>
      </c>
      <c r="I8" s="31">
        <v>0</v>
      </c>
      <c r="J8" s="17" t="s">
        <v>52</v>
      </c>
      <c r="K8" s="31">
        <v>0</v>
      </c>
      <c r="L8" s="17" t="s">
        <v>52</v>
      </c>
      <c r="M8" s="31">
        <v>0</v>
      </c>
      <c r="N8" s="17" t="s">
        <v>52</v>
      </c>
      <c r="O8" s="31">
        <v>0</v>
      </c>
      <c r="P8" s="31">
        <v>0</v>
      </c>
      <c r="Q8" s="31">
        <v>0</v>
      </c>
      <c r="R8" s="31">
        <v>0</v>
      </c>
      <c r="S8" s="31">
        <v>0</v>
      </c>
      <c r="T8" s="31">
        <v>0</v>
      </c>
      <c r="U8" s="31">
        <v>136400</v>
      </c>
      <c r="V8" s="31">
        <f t="shared" si="0"/>
        <v>136400</v>
      </c>
      <c r="W8" s="17" t="s">
        <v>1083</v>
      </c>
      <c r="X8" s="17" t="s">
        <v>705</v>
      </c>
      <c r="Y8" s="2" t="s">
        <v>52</v>
      </c>
      <c r="Z8" s="2" t="s">
        <v>52</v>
      </c>
      <c r="AA8" s="32"/>
      <c r="AB8" s="2" t="s">
        <v>52</v>
      </c>
    </row>
    <row r="9" spans="1:28" ht="30" customHeight="1" x14ac:dyDescent="0.15">
      <c r="A9" s="17" t="s">
        <v>1002</v>
      </c>
      <c r="B9" s="17" t="s">
        <v>300</v>
      </c>
      <c r="C9" s="17" t="s">
        <v>697</v>
      </c>
      <c r="D9" s="30" t="s">
        <v>704</v>
      </c>
      <c r="E9" s="31">
        <v>0</v>
      </c>
      <c r="F9" s="17" t="s">
        <v>52</v>
      </c>
      <c r="G9" s="31">
        <v>0</v>
      </c>
      <c r="H9" s="17" t="s">
        <v>52</v>
      </c>
      <c r="I9" s="31">
        <v>0</v>
      </c>
      <c r="J9" s="17" t="s">
        <v>52</v>
      </c>
      <c r="K9" s="31">
        <v>0</v>
      </c>
      <c r="L9" s="17" t="s">
        <v>52</v>
      </c>
      <c r="M9" s="31">
        <v>0</v>
      </c>
      <c r="N9" s="17" t="s">
        <v>52</v>
      </c>
      <c r="O9" s="31">
        <v>0</v>
      </c>
      <c r="P9" s="31">
        <v>0</v>
      </c>
      <c r="Q9" s="31">
        <v>0</v>
      </c>
      <c r="R9" s="31">
        <v>0</v>
      </c>
      <c r="S9" s="31">
        <v>0</v>
      </c>
      <c r="T9" s="31">
        <v>0</v>
      </c>
      <c r="U9" s="31">
        <v>520694</v>
      </c>
      <c r="V9" s="31">
        <f t="shared" si="0"/>
        <v>520694</v>
      </c>
      <c r="W9" s="17" t="s">
        <v>1084</v>
      </c>
      <c r="X9" s="17" t="s">
        <v>705</v>
      </c>
      <c r="Y9" s="2" t="s">
        <v>52</v>
      </c>
      <c r="Z9" s="2" t="s">
        <v>52</v>
      </c>
      <c r="AA9" s="32"/>
      <c r="AB9" s="2" t="s">
        <v>52</v>
      </c>
    </row>
    <row r="10" spans="1:28" ht="30" customHeight="1" x14ac:dyDescent="0.15">
      <c r="A10" s="17" t="s">
        <v>1062</v>
      </c>
      <c r="B10" s="17" t="s">
        <v>1059</v>
      </c>
      <c r="C10" s="17" t="s">
        <v>301</v>
      </c>
      <c r="D10" s="30" t="s">
        <v>704</v>
      </c>
      <c r="E10" s="31">
        <v>0</v>
      </c>
      <c r="F10" s="17" t="s">
        <v>52</v>
      </c>
      <c r="G10" s="31">
        <v>0</v>
      </c>
      <c r="H10" s="17" t="s">
        <v>52</v>
      </c>
      <c r="I10" s="31">
        <v>0</v>
      </c>
      <c r="J10" s="17" t="s">
        <v>52</v>
      </c>
      <c r="K10" s="31">
        <v>0</v>
      </c>
      <c r="L10" s="17" t="s">
        <v>52</v>
      </c>
      <c r="M10" s="31">
        <v>0</v>
      </c>
      <c r="N10" s="17" t="s">
        <v>52</v>
      </c>
      <c r="O10" s="31">
        <v>0</v>
      </c>
      <c r="P10" s="31">
        <v>0</v>
      </c>
      <c r="Q10" s="31">
        <v>0</v>
      </c>
      <c r="R10" s="31">
        <v>0</v>
      </c>
      <c r="S10" s="31">
        <v>0</v>
      </c>
      <c r="T10" s="31">
        <v>0</v>
      </c>
      <c r="U10" s="31">
        <v>91593</v>
      </c>
      <c r="V10" s="31">
        <f t="shared" si="0"/>
        <v>91593</v>
      </c>
      <c r="W10" s="17" t="s">
        <v>1085</v>
      </c>
      <c r="X10" s="17" t="s">
        <v>705</v>
      </c>
      <c r="Y10" s="2" t="s">
        <v>52</v>
      </c>
      <c r="Z10" s="2" t="s">
        <v>52</v>
      </c>
      <c r="AA10" s="32"/>
      <c r="AB10" s="2" t="s">
        <v>52</v>
      </c>
    </row>
    <row r="11" spans="1:28" ht="30" customHeight="1" x14ac:dyDescent="0.15">
      <c r="A11" s="17" t="s">
        <v>774</v>
      </c>
      <c r="B11" s="17" t="s">
        <v>397</v>
      </c>
      <c r="C11" s="17" t="s">
        <v>398</v>
      </c>
      <c r="D11" s="30" t="s">
        <v>704</v>
      </c>
      <c r="E11" s="31">
        <v>0</v>
      </c>
      <c r="F11" s="17" t="s">
        <v>52</v>
      </c>
      <c r="G11" s="31">
        <v>0</v>
      </c>
      <c r="H11" s="17" t="s">
        <v>52</v>
      </c>
      <c r="I11" s="31">
        <v>0</v>
      </c>
      <c r="J11" s="17" t="s">
        <v>52</v>
      </c>
      <c r="K11" s="31">
        <v>0</v>
      </c>
      <c r="L11" s="17" t="s">
        <v>52</v>
      </c>
      <c r="M11" s="31">
        <v>0</v>
      </c>
      <c r="N11" s="17" t="s">
        <v>52</v>
      </c>
      <c r="O11" s="31">
        <v>0</v>
      </c>
      <c r="P11" s="31">
        <v>0</v>
      </c>
      <c r="Q11" s="31">
        <v>0</v>
      </c>
      <c r="R11" s="31">
        <v>0</v>
      </c>
      <c r="S11" s="31">
        <v>0</v>
      </c>
      <c r="T11" s="31">
        <v>0</v>
      </c>
      <c r="U11" s="31">
        <v>140857</v>
      </c>
      <c r="V11" s="31">
        <f t="shared" si="0"/>
        <v>140857</v>
      </c>
      <c r="W11" s="17" t="s">
        <v>1086</v>
      </c>
      <c r="X11" s="17" t="s">
        <v>705</v>
      </c>
      <c r="Y11" s="2" t="s">
        <v>52</v>
      </c>
      <c r="Z11" s="2" t="s">
        <v>52</v>
      </c>
      <c r="AA11" s="32"/>
      <c r="AB11" s="2" t="s">
        <v>52</v>
      </c>
    </row>
    <row r="12" spans="1:28" ht="30" customHeight="1" x14ac:dyDescent="0.15">
      <c r="A12" s="17" t="s">
        <v>1052</v>
      </c>
      <c r="B12" s="17" t="s">
        <v>1048</v>
      </c>
      <c r="C12" s="17" t="s">
        <v>1049</v>
      </c>
      <c r="D12" s="30" t="s">
        <v>704</v>
      </c>
      <c r="E12" s="31">
        <v>0</v>
      </c>
      <c r="F12" s="17" t="s">
        <v>52</v>
      </c>
      <c r="G12" s="31">
        <v>0</v>
      </c>
      <c r="H12" s="17" t="s">
        <v>52</v>
      </c>
      <c r="I12" s="31">
        <v>0</v>
      </c>
      <c r="J12" s="17" t="s">
        <v>52</v>
      </c>
      <c r="K12" s="31">
        <v>0</v>
      </c>
      <c r="L12" s="17" t="s">
        <v>52</v>
      </c>
      <c r="M12" s="31">
        <v>0</v>
      </c>
      <c r="N12" s="17" t="s">
        <v>52</v>
      </c>
      <c r="O12" s="31">
        <v>0</v>
      </c>
      <c r="P12" s="31">
        <v>0</v>
      </c>
      <c r="Q12" s="31">
        <v>0</v>
      </c>
      <c r="R12" s="31">
        <v>0</v>
      </c>
      <c r="S12" s="31">
        <v>0</v>
      </c>
      <c r="T12" s="31">
        <v>0</v>
      </c>
      <c r="U12" s="31">
        <v>67216</v>
      </c>
      <c r="V12" s="31">
        <f t="shared" si="0"/>
        <v>67216</v>
      </c>
      <c r="W12" s="17" t="s">
        <v>1087</v>
      </c>
      <c r="X12" s="17" t="s">
        <v>705</v>
      </c>
      <c r="Y12" s="2" t="s">
        <v>52</v>
      </c>
      <c r="Z12" s="2" t="s">
        <v>52</v>
      </c>
      <c r="AA12" s="32"/>
      <c r="AB12" s="2" t="s">
        <v>52</v>
      </c>
    </row>
    <row r="13" spans="1:28" ht="30" customHeight="1" x14ac:dyDescent="0.15">
      <c r="A13" s="17" t="s">
        <v>971</v>
      </c>
      <c r="B13" s="17" t="s">
        <v>638</v>
      </c>
      <c r="C13" s="17" t="s">
        <v>639</v>
      </c>
      <c r="D13" s="30" t="s">
        <v>704</v>
      </c>
      <c r="E13" s="31">
        <v>0</v>
      </c>
      <c r="F13" s="17" t="s">
        <v>52</v>
      </c>
      <c r="G13" s="31">
        <v>0</v>
      </c>
      <c r="H13" s="17" t="s">
        <v>52</v>
      </c>
      <c r="I13" s="31">
        <v>0</v>
      </c>
      <c r="J13" s="17" t="s">
        <v>52</v>
      </c>
      <c r="K13" s="31">
        <v>0</v>
      </c>
      <c r="L13" s="17" t="s">
        <v>52</v>
      </c>
      <c r="M13" s="31">
        <v>0</v>
      </c>
      <c r="N13" s="17" t="s">
        <v>52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275000</v>
      </c>
      <c r="V13" s="31">
        <f t="shared" si="0"/>
        <v>275000</v>
      </c>
      <c r="W13" s="17" t="s">
        <v>1088</v>
      </c>
      <c r="X13" s="17" t="s">
        <v>705</v>
      </c>
      <c r="Y13" s="2" t="s">
        <v>52</v>
      </c>
      <c r="Z13" s="2" t="s">
        <v>52</v>
      </c>
      <c r="AA13" s="32"/>
      <c r="AB13" s="2" t="s">
        <v>52</v>
      </c>
    </row>
    <row r="14" spans="1:28" ht="30" customHeight="1" x14ac:dyDescent="0.15">
      <c r="A14" s="17" t="s">
        <v>311</v>
      </c>
      <c r="B14" s="17" t="s">
        <v>151</v>
      </c>
      <c r="C14" s="17" t="s">
        <v>152</v>
      </c>
      <c r="D14" s="30" t="s">
        <v>118</v>
      </c>
      <c r="E14" s="31">
        <v>251750</v>
      </c>
      <c r="F14" s="17" t="s">
        <v>52</v>
      </c>
      <c r="G14" s="31">
        <v>365000</v>
      </c>
      <c r="H14" s="17" t="s">
        <v>1089</v>
      </c>
      <c r="I14" s="31">
        <v>438000</v>
      </c>
      <c r="J14" s="17" t="s">
        <v>1090</v>
      </c>
      <c r="K14" s="31">
        <v>0</v>
      </c>
      <c r="L14" s="17" t="s">
        <v>52</v>
      </c>
      <c r="M14" s="31">
        <v>0</v>
      </c>
      <c r="N14" s="17" t="s">
        <v>52</v>
      </c>
      <c r="O14" s="31">
        <f t="shared" ref="O14:O45" si="1">SMALL(E14:M14,COUNTIF(E14:M14,0)+1)</f>
        <v>251750</v>
      </c>
      <c r="P14" s="31">
        <v>0</v>
      </c>
      <c r="Q14" s="31">
        <v>0</v>
      </c>
      <c r="R14" s="31">
        <v>0</v>
      </c>
      <c r="S14" s="31">
        <v>0</v>
      </c>
      <c r="T14" s="31">
        <v>0</v>
      </c>
      <c r="U14" s="31">
        <v>0</v>
      </c>
      <c r="V14" s="31">
        <v>0</v>
      </c>
      <c r="W14" s="17" t="s">
        <v>1091</v>
      </c>
      <c r="X14" s="17" t="s">
        <v>154</v>
      </c>
      <c r="Y14" s="2" t="s">
        <v>52</v>
      </c>
      <c r="Z14" s="2" t="s">
        <v>52</v>
      </c>
      <c r="AA14" s="32"/>
      <c r="AB14" s="2" t="s">
        <v>52</v>
      </c>
    </row>
    <row r="15" spans="1:28" ht="30" customHeight="1" x14ac:dyDescent="0.15">
      <c r="A15" s="17" t="s">
        <v>155</v>
      </c>
      <c r="B15" s="17" t="s">
        <v>151</v>
      </c>
      <c r="C15" s="17" t="s">
        <v>152</v>
      </c>
      <c r="D15" s="30" t="s">
        <v>153</v>
      </c>
      <c r="E15" s="31">
        <v>251</v>
      </c>
      <c r="F15" s="17" t="s">
        <v>52</v>
      </c>
      <c r="G15" s="31">
        <v>365</v>
      </c>
      <c r="H15" s="17" t="s">
        <v>1089</v>
      </c>
      <c r="I15" s="31">
        <v>438</v>
      </c>
      <c r="J15" s="17" t="s">
        <v>1090</v>
      </c>
      <c r="K15" s="31">
        <v>0</v>
      </c>
      <c r="L15" s="17" t="s">
        <v>52</v>
      </c>
      <c r="M15" s="31">
        <v>0</v>
      </c>
      <c r="N15" s="17" t="s">
        <v>52</v>
      </c>
      <c r="O15" s="31">
        <f t="shared" si="1"/>
        <v>251</v>
      </c>
      <c r="P15" s="31">
        <v>0</v>
      </c>
      <c r="Q15" s="31">
        <v>0</v>
      </c>
      <c r="R15" s="31">
        <v>0</v>
      </c>
      <c r="S15" s="31">
        <v>0</v>
      </c>
      <c r="T15" s="31">
        <v>0</v>
      </c>
      <c r="U15" s="31">
        <v>0</v>
      </c>
      <c r="V15" s="31">
        <v>0</v>
      </c>
      <c r="W15" s="17" t="s">
        <v>1092</v>
      </c>
      <c r="X15" s="17" t="s">
        <v>154</v>
      </c>
      <c r="Y15" s="2" t="s">
        <v>52</v>
      </c>
      <c r="Z15" s="2" t="s">
        <v>52</v>
      </c>
      <c r="AA15" s="32"/>
      <c r="AB15" s="2" t="s">
        <v>52</v>
      </c>
    </row>
    <row r="16" spans="1:28" ht="30" customHeight="1" x14ac:dyDescent="0.15">
      <c r="A16" s="17" t="s">
        <v>982</v>
      </c>
      <c r="B16" s="17" t="s">
        <v>979</v>
      </c>
      <c r="C16" s="17" t="s">
        <v>980</v>
      </c>
      <c r="D16" s="30" t="s">
        <v>95</v>
      </c>
      <c r="E16" s="31">
        <v>0</v>
      </c>
      <c r="F16" s="17" t="s">
        <v>52</v>
      </c>
      <c r="G16" s="31">
        <v>4375</v>
      </c>
      <c r="H16" s="17" t="s">
        <v>1093</v>
      </c>
      <c r="I16" s="31">
        <v>3333.33</v>
      </c>
      <c r="J16" s="17" t="s">
        <v>1094</v>
      </c>
      <c r="K16" s="31">
        <v>0</v>
      </c>
      <c r="L16" s="17" t="s">
        <v>52</v>
      </c>
      <c r="M16" s="31">
        <v>0</v>
      </c>
      <c r="N16" s="17" t="s">
        <v>52</v>
      </c>
      <c r="O16" s="31">
        <f t="shared" si="1"/>
        <v>3333.33</v>
      </c>
      <c r="P16" s="31">
        <v>0</v>
      </c>
      <c r="Q16" s="31">
        <v>0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17" t="s">
        <v>1095</v>
      </c>
      <c r="X16" s="17" t="s">
        <v>981</v>
      </c>
      <c r="Y16" s="2" t="s">
        <v>52</v>
      </c>
      <c r="Z16" s="2" t="s">
        <v>52</v>
      </c>
      <c r="AA16" s="32"/>
      <c r="AB16" s="2" t="s">
        <v>52</v>
      </c>
    </row>
    <row r="17" spans="1:28" ht="30" customHeight="1" x14ac:dyDescent="0.15">
      <c r="A17" s="17" t="s">
        <v>576</v>
      </c>
      <c r="B17" s="17" t="s">
        <v>574</v>
      </c>
      <c r="C17" s="17" t="s">
        <v>575</v>
      </c>
      <c r="D17" s="30" t="s">
        <v>76</v>
      </c>
      <c r="E17" s="31">
        <v>182</v>
      </c>
      <c r="F17" s="17" t="s">
        <v>52</v>
      </c>
      <c r="G17" s="31">
        <v>183.91</v>
      </c>
      <c r="H17" s="17" t="s">
        <v>1096</v>
      </c>
      <c r="I17" s="31">
        <v>240.07</v>
      </c>
      <c r="J17" s="17" t="s">
        <v>1097</v>
      </c>
      <c r="K17" s="31">
        <v>0</v>
      </c>
      <c r="L17" s="17" t="s">
        <v>52</v>
      </c>
      <c r="M17" s="31">
        <v>0</v>
      </c>
      <c r="N17" s="17" t="s">
        <v>52</v>
      </c>
      <c r="O17" s="31">
        <f t="shared" si="1"/>
        <v>182</v>
      </c>
      <c r="P17" s="31">
        <v>0</v>
      </c>
      <c r="Q17" s="31">
        <v>0</v>
      </c>
      <c r="R17" s="31">
        <v>0</v>
      </c>
      <c r="S17" s="31">
        <v>0</v>
      </c>
      <c r="T17" s="31">
        <v>0</v>
      </c>
      <c r="U17" s="31">
        <v>0</v>
      </c>
      <c r="V17" s="31">
        <v>0</v>
      </c>
      <c r="W17" s="17" t="s">
        <v>1098</v>
      </c>
      <c r="X17" s="17" t="s">
        <v>52</v>
      </c>
      <c r="Y17" s="2" t="s">
        <v>52</v>
      </c>
      <c r="Z17" s="2" t="s">
        <v>52</v>
      </c>
      <c r="AA17" s="32"/>
      <c r="AB17" s="2" t="s">
        <v>52</v>
      </c>
    </row>
    <row r="18" spans="1:28" ht="30" customHeight="1" x14ac:dyDescent="0.15">
      <c r="A18" s="17" t="s">
        <v>711</v>
      </c>
      <c r="B18" s="17" t="s">
        <v>708</v>
      </c>
      <c r="C18" s="17" t="s">
        <v>709</v>
      </c>
      <c r="D18" s="30" t="s">
        <v>710</v>
      </c>
      <c r="E18" s="31">
        <v>0</v>
      </c>
      <c r="F18" s="17" t="s">
        <v>52</v>
      </c>
      <c r="G18" s="31">
        <v>1839.09</v>
      </c>
      <c r="H18" s="17" t="s">
        <v>1093</v>
      </c>
      <c r="I18" s="31">
        <v>1822.72</v>
      </c>
      <c r="J18" s="17" t="s">
        <v>1099</v>
      </c>
      <c r="K18" s="31">
        <v>0</v>
      </c>
      <c r="L18" s="17" t="s">
        <v>52</v>
      </c>
      <c r="M18" s="31">
        <v>0</v>
      </c>
      <c r="N18" s="17" t="s">
        <v>52</v>
      </c>
      <c r="O18" s="31">
        <f t="shared" si="1"/>
        <v>1822.72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17" t="s">
        <v>1100</v>
      </c>
      <c r="X18" s="17" t="s">
        <v>52</v>
      </c>
      <c r="Y18" s="2" t="s">
        <v>52</v>
      </c>
      <c r="Z18" s="2" t="s">
        <v>52</v>
      </c>
      <c r="AA18" s="32"/>
      <c r="AB18" s="2" t="s">
        <v>52</v>
      </c>
    </row>
    <row r="19" spans="1:28" ht="30" customHeight="1" x14ac:dyDescent="0.15">
      <c r="A19" s="17" t="s">
        <v>986</v>
      </c>
      <c r="B19" s="17" t="s">
        <v>984</v>
      </c>
      <c r="C19" s="17" t="s">
        <v>985</v>
      </c>
      <c r="D19" s="30" t="s">
        <v>153</v>
      </c>
      <c r="E19" s="31">
        <v>2076</v>
      </c>
      <c r="F19" s="17" t="s">
        <v>52</v>
      </c>
      <c r="G19" s="31">
        <v>0</v>
      </c>
      <c r="H19" s="17" t="s">
        <v>52</v>
      </c>
      <c r="I19" s="31">
        <v>0</v>
      </c>
      <c r="J19" s="17" t="s">
        <v>52</v>
      </c>
      <c r="K19" s="31">
        <v>0</v>
      </c>
      <c r="L19" s="17" t="s">
        <v>52</v>
      </c>
      <c r="M19" s="31">
        <v>0</v>
      </c>
      <c r="N19" s="17" t="s">
        <v>52</v>
      </c>
      <c r="O19" s="31">
        <f t="shared" si="1"/>
        <v>2076</v>
      </c>
      <c r="P19" s="31">
        <v>0</v>
      </c>
      <c r="Q19" s="31">
        <v>0</v>
      </c>
      <c r="R19" s="31">
        <v>0</v>
      </c>
      <c r="S19" s="31">
        <v>0</v>
      </c>
      <c r="T19" s="31">
        <v>0</v>
      </c>
      <c r="U19" s="31">
        <v>0</v>
      </c>
      <c r="V19" s="31">
        <v>0</v>
      </c>
      <c r="W19" s="17" t="s">
        <v>1101</v>
      </c>
      <c r="X19" s="17" t="s">
        <v>52</v>
      </c>
      <c r="Y19" s="2" t="s">
        <v>52</v>
      </c>
      <c r="Z19" s="2" t="s">
        <v>52</v>
      </c>
      <c r="AA19" s="32"/>
      <c r="AB19" s="2" t="s">
        <v>52</v>
      </c>
    </row>
    <row r="20" spans="1:28" ht="30" customHeight="1" x14ac:dyDescent="0.15">
      <c r="A20" s="17" t="s">
        <v>206</v>
      </c>
      <c r="B20" s="17" t="s">
        <v>204</v>
      </c>
      <c r="C20" s="17" t="s">
        <v>205</v>
      </c>
      <c r="D20" s="30" t="s">
        <v>153</v>
      </c>
      <c r="E20" s="31">
        <v>940</v>
      </c>
      <c r="F20" s="17" t="s">
        <v>52</v>
      </c>
      <c r="G20" s="31">
        <v>0</v>
      </c>
      <c r="H20" s="17" t="s">
        <v>52</v>
      </c>
      <c r="I20" s="31">
        <v>1100</v>
      </c>
      <c r="J20" s="17" t="s">
        <v>1102</v>
      </c>
      <c r="K20" s="31">
        <v>0</v>
      </c>
      <c r="L20" s="17" t="s">
        <v>52</v>
      </c>
      <c r="M20" s="31">
        <v>0</v>
      </c>
      <c r="N20" s="17" t="s">
        <v>52</v>
      </c>
      <c r="O20" s="31">
        <f t="shared" si="1"/>
        <v>940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17" t="s">
        <v>1103</v>
      </c>
      <c r="X20" s="17" t="s">
        <v>52</v>
      </c>
      <c r="Y20" s="2" t="s">
        <v>52</v>
      </c>
      <c r="Z20" s="2" t="s">
        <v>52</v>
      </c>
      <c r="AA20" s="32"/>
      <c r="AB20" s="2" t="s">
        <v>52</v>
      </c>
    </row>
    <row r="21" spans="1:28" ht="30" customHeight="1" x14ac:dyDescent="0.15">
      <c r="A21" s="17" t="s">
        <v>210</v>
      </c>
      <c r="B21" s="17" t="s">
        <v>208</v>
      </c>
      <c r="C21" s="17" t="s">
        <v>209</v>
      </c>
      <c r="D21" s="30" t="s">
        <v>153</v>
      </c>
      <c r="E21" s="31">
        <v>0</v>
      </c>
      <c r="F21" s="17" t="s">
        <v>52</v>
      </c>
      <c r="G21" s="31">
        <v>1080</v>
      </c>
      <c r="H21" s="17" t="s">
        <v>1104</v>
      </c>
      <c r="I21" s="31">
        <v>1036</v>
      </c>
      <c r="J21" s="17" t="s">
        <v>1105</v>
      </c>
      <c r="K21" s="31">
        <v>0</v>
      </c>
      <c r="L21" s="17" t="s">
        <v>52</v>
      </c>
      <c r="M21" s="31">
        <v>0</v>
      </c>
      <c r="N21" s="17" t="s">
        <v>52</v>
      </c>
      <c r="O21" s="31">
        <f t="shared" si="1"/>
        <v>1036</v>
      </c>
      <c r="P21" s="31">
        <v>0</v>
      </c>
      <c r="Q21" s="31">
        <v>0</v>
      </c>
      <c r="R21" s="31">
        <v>0</v>
      </c>
      <c r="S21" s="31">
        <v>0</v>
      </c>
      <c r="T21" s="31">
        <v>0</v>
      </c>
      <c r="U21" s="31">
        <v>0</v>
      </c>
      <c r="V21" s="31">
        <v>0</v>
      </c>
      <c r="W21" s="17" t="s">
        <v>1106</v>
      </c>
      <c r="X21" s="17" t="s">
        <v>52</v>
      </c>
      <c r="Y21" s="2" t="s">
        <v>52</v>
      </c>
      <c r="Z21" s="2" t="s">
        <v>52</v>
      </c>
      <c r="AA21" s="32"/>
      <c r="AB21" s="2" t="s">
        <v>52</v>
      </c>
    </row>
    <row r="22" spans="1:28" ht="30" customHeight="1" x14ac:dyDescent="0.15">
      <c r="A22" s="17" t="s">
        <v>213</v>
      </c>
      <c r="B22" s="17" t="s">
        <v>208</v>
      </c>
      <c r="C22" s="17" t="s">
        <v>212</v>
      </c>
      <c r="D22" s="30" t="s">
        <v>153</v>
      </c>
      <c r="E22" s="31">
        <v>0</v>
      </c>
      <c r="F22" s="17" t="s">
        <v>52</v>
      </c>
      <c r="G22" s="31">
        <v>1080</v>
      </c>
      <c r="H22" s="17" t="s">
        <v>1104</v>
      </c>
      <c r="I22" s="31">
        <v>1036</v>
      </c>
      <c r="J22" s="17" t="s">
        <v>1105</v>
      </c>
      <c r="K22" s="31">
        <v>0</v>
      </c>
      <c r="L22" s="17" t="s">
        <v>52</v>
      </c>
      <c r="M22" s="31">
        <v>0</v>
      </c>
      <c r="N22" s="17" t="s">
        <v>52</v>
      </c>
      <c r="O22" s="31">
        <f t="shared" si="1"/>
        <v>1036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17" t="s">
        <v>1107</v>
      </c>
      <c r="X22" s="17" t="s">
        <v>52</v>
      </c>
      <c r="Y22" s="2" t="s">
        <v>52</v>
      </c>
      <c r="Z22" s="2" t="s">
        <v>52</v>
      </c>
      <c r="AA22" s="32"/>
      <c r="AB22" s="2" t="s">
        <v>52</v>
      </c>
    </row>
    <row r="23" spans="1:28" ht="30" customHeight="1" x14ac:dyDescent="0.15">
      <c r="A23" s="17" t="s">
        <v>120</v>
      </c>
      <c r="B23" s="17" t="s">
        <v>116</v>
      </c>
      <c r="C23" s="17" t="s">
        <v>117</v>
      </c>
      <c r="D23" s="30" t="s">
        <v>118</v>
      </c>
      <c r="E23" s="31">
        <v>822800</v>
      </c>
      <c r="F23" s="17" t="s">
        <v>52</v>
      </c>
      <c r="G23" s="31">
        <v>0</v>
      </c>
      <c r="H23" s="17" t="s">
        <v>52</v>
      </c>
      <c r="I23" s="31">
        <v>0</v>
      </c>
      <c r="J23" s="17" t="s">
        <v>52</v>
      </c>
      <c r="K23" s="31">
        <v>0</v>
      </c>
      <c r="L23" s="17" t="s">
        <v>52</v>
      </c>
      <c r="M23" s="31">
        <v>0</v>
      </c>
      <c r="N23" s="17" t="s">
        <v>52</v>
      </c>
      <c r="O23" s="31">
        <f t="shared" si="1"/>
        <v>822800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17" t="s">
        <v>1108</v>
      </c>
      <c r="X23" s="17" t="s">
        <v>493</v>
      </c>
      <c r="Y23" s="2" t="s">
        <v>52</v>
      </c>
      <c r="Z23" s="2" t="s">
        <v>52</v>
      </c>
      <c r="AA23" s="32"/>
      <c r="AB23" s="2" t="s">
        <v>52</v>
      </c>
    </row>
    <row r="24" spans="1:28" ht="30" customHeight="1" x14ac:dyDescent="0.15">
      <c r="A24" s="17" t="s">
        <v>123</v>
      </c>
      <c r="B24" s="17" t="s">
        <v>116</v>
      </c>
      <c r="C24" s="17" t="s">
        <v>122</v>
      </c>
      <c r="D24" s="30" t="s">
        <v>118</v>
      </c>
      <c r="E24" s="31">
        <v>822800</v>
      </c>
      <c r="F24" s="17" t="s">
        <v>52</v>
      </c>
      <c r="G24" s="31">
        <v>0</v>
      </c>
      <c r="H24" s="17" t="s">
        <v>52</v>
      </c>
      <c r="I24" s="31">
        <v>0</v>
      </c>
      <c r="J24" s="17" t="s">
        <v>52</v>
      </c>
      <c r="K24" s="31">
        <v>0</v>
      </c>
      <c r="L24" s="17" t="s">
        <v>52</v>
      </c>
      <c r="M24" s="31">
        <v>0</v>
      </c>
      <c r="N24" s="17" t="s">
        <v>52</v>
      </c>
      <c r="O24" s="31">
        <f t="shared" si="1"/>
        <v>822800</v>
      </c>
      <c r="P24" s="31">
        <v>0</v>
      </c>
      <c r="Q24" s="31">
        <v>0</v>
      </c>
      <c r="R24" s="31">
        <v>0</v>
      </c>
      <c r="S24" s="31">
        <v>0</v>
      </c>
      <c r="T24" s="31">
        <v>0</v>
      </c>
      <c r="U24" s="31">
        <v>0</v>
      </c>
      <c r="V24" s="31">
        <v>0</v>
      </c>
      <c r="W24" s="17" t="s">
        <v>1109</v>
      </c>
      <c r="X24" s="17" t="s">
        <v>493</v>
      </c>
      <c r="Y24" s="2" t="s">
        <v>52</v>
      </c>
      <c r="Z24" s="2" t="s">
        <v>52</v>
      </c>
      <c r="AA24" s="32"/>
      <c r="AB24" s="2" t="s">
        <v>52</v>
      </c>
    </row>
    <row r="25" spans="1:28" ht="30" customHeight="1" x14ac:dyDescent="0.15">
      <c r="A25" s="17" t="s">
        <v>991</v>
      </c>
      <c r="B25" s="17" t="s">
        <v>989</v>
      </c>
      <c r="C25" s="17" t="s">
        <v>990</v>
      </c>
      <c r="D25" s="30" t="s">
        <v>153</v>
      </c>
      <c r="E25" s="31">
        <v>0</v>
      </c>
      <c r="F25" s="17" t="s">
        <v>52</v>
      </c>
      <c r="G25" s="31">
        <v>1080</v>
      </c>
      <c r="H25" s="17" t="s">
        <v>1110</v>
      </c>
      <c r="I25" s="31">
        <v>0</v>
      </c>
      <c r="J25" s="17" t="s">
        <v>52</v>
      </c>
      <c r="K25" s="31">
        <v>0</v>
      </c>
      <c r="L25" s="17" t="s">
        <v>52</v>
      </c>
      <c r="M25" s="31">
        <v>0</v>
      </c>
      <c r="N25" s="17" t="s">
        <v>52</v>
      </c>
      <c r="O25" s="31">
        <f t="shared" si="1"/>
        <v>1080</v>
      </c>
      <c r="P25" s="31">
        <v>0</v>
      </c>
      <c r="Q25" s="31">
        <v>0</v>
      </c>
      <c r="R25" s="31">
        <v>0</v>
      </c>
      <c r="S25" s="31">
        <v>0</v>
      </c>
      <c r="T25" s="31">
        <v>0</v>
      </c>
      <c r="U25" s="31">
        <v>0</v>
      </c>
      <c r="V25" s="31">
        <v>0</v>
      </c>
      <c r="W25" s="17" t="s">
        <v>1111</v>
      </c>
      <c r="X25" s="17" t="s">
        <v>52</v>
      </c>
      <c r="Y25" s="2" t="s">
        <v>52</v>
      </c>
      <c r="Z25" s="2" t="s">
        <v>52</v>
      </c>
      <c r="AA25" s="32"/>
      <c r="AB25" s="2" t="s">
        <v>52</v>
      </c>
    </row>
    <row r="26" spans="1:28" ht="30" customHeight="1" x14ac:dyDescent="0.15">
      <c r="A26" s="17" t="s">
        <v>190</v>
      </c>
      <c r="B26" s="17" t="s">
        <v>159</v>
      </c>
      <c r="C26" s="17" t="s">
        <v>188</v>
      </c>
      <c r="D26" s="30" t="s">
        <v>118</v>
      </c>
      <c r="E26" s="31">
        <v>0</v>
      </c>
      <c r="F26" s="17" t="s">
        <v>52</v>
      </c>
      <c r="G26" s="31">
        <v>0</v>
      </c>
      <c r="H26" s="17" t="s">
        <v>52</v>
      </c>
      <c r="I26" s="31">
        <v>1240000</v>
      </c>
      <c r="J26" s="17" t="s">
        <v>1112</v>
      </c>
      <c r="K26" s="31">
        <v>0</v>
      </c>
      <c r="L26" s="17" t="s">
        <v>52</v>
      </c>
      <c r="M26" s="31">
        <v>0</v>
      </c>
      <c r="N26" s="17" t="s">
        <v>52</v>
      </c>
      <c r="O26" s="31">
        <f t="shared" si="1"/>
        <v>1240000</v>
      </c>
      <c r="P26" s="31">
        <v>0</v>
      </c>
      <c r="Q26" s="31">
        <v>0</v>
      </c>
      <c r="R26" s="31">
        <v>0</v>
      </c>
      <c r="S26" s="31">
        <v>0</v>
      </c>
      <c r="T26" s="31">
        <v>0</v>
      </c>
      <c r="U26" s="31">
        <v>0</v>
      </c>
      <c r="V26" s="31">
        <v>0</v>
      </c>
      <c r="W26" s="17" t="s">
        <v>1113</v>
      </c>
      <c r="X26" s="17" t="s">
        <v>189</v>
      </c>
      <c r="Y26" s="2" t="s">
        <v>52</v>
      </c>
      <c r="Z26" s="2" t="s">
        <v>52</v>
      </c>
      <c r="AA26" s="32"/>
      <c r="AB26" s="2" t="s">
        <v>52</v>
      </c>
    </row>
    <row r="27" spans="1:28" ht="30" customHeight="1" x14ac:dyDescent="0.15">
      <c r="A27" s="17" t="s">
        <v>186</v>
      </c>
      <c r="B27" s="17" t="s">
        <v>159</v>
      </c>
      <c r="C27" s="17" t="s">
        <v>184</v>
      </c>
      <c r="D27" s="30" t="s">
        <v>118</v>
      </c>
      <c r="E27" s="31">
        <v>0</v>
      </c>
      <c r="F27" s="17" t="s">
        <v>52</v>
      </c>
      <c r="G27" s="31">
        <v>1250000</v>
      </c>
      <c r="H27" s="17" t="s">
        <v>1114</v>
      </c>
      <c r="I27" s="31">
        <v>1240000</v>
      </c>
      <c r="J27" s="17" t="s">
        <v>1112</v>
      </c>
      <c r="K27" s="31">
        <v>0</v>
      </c>
      <c r="L27" s="17" t="s">
        <v>52</v>
      </c>
      <c r="M27" s="31">
        <v>0</v>
      </c>
      <c r="N27" s="17" t="s">
        <v>52</v>
      </c>
      <c r="O27" s="31">
        <f t="shared" si="1"/>
        <v>1240000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17" t="s">
        <v>1115</v>
      </c>
      <c r="X27" s="17" t="s">
        <v>185</v>
      </c>
      <c r="Y27" s="2" t="s">
        <v>52</v>
      </c>
      <c r="Z27" s="2" t="s">
        <v>52</v>
      </c>
      <c r="AA27" s="32"/>
      <c r="AB27" s="2" t="s">
        <v>52</v>
      </c>
    </row>
    <row r="28" spans="1:28" ht="30" customHeight="1" x14ac:dyDescent="0.15">
      <c r="A28" s="17" t="s">
        <v>194</v>
      </c>
      <c r="B28" s="17" t="s">
        <v>159</v>
      </c>
      <c r="C28" s="17" t="s">
        <v>192</v>
      </c>
      <c r="D28" s="30" t="s">
        <v>118</v>
      </c>
      <c r="E28" s="31">
        <v>0</v>
      </c>
      <c r="F28" s="17" t="s">
        <v>52</v>
      </c>
      <c r="G28" s="31">
        <v>1250000</v>
      </c>
      <c r="H28" s="17" t="s">
        <v>1114</v>
      </c>
      <c r="I28" s="31">
        <v>1240000</v>
      </c>
      <c r="J28" s="17" t="s">
        <v>1112</v>
      </c>
      <c r="K28" s="31">
        <v>0</v>
      </c>
      <c r="L28" s="17" t="s">
        <v>52</v>
      </c>
      <c r="M28" s="31">
        <v>0</v>
      </c>
      <c r="N28" s="17" t="s">
        <v>52</v>
      </c>
      <c r="O28" s="31">
        <f t="shared" si="1"/>
        <v>1240000</v>
      </c>
      <c r="P28" s="31">
        <v>0</v>
      </c>
      <c r="Q28" s="31">
        <v>0</v>
      </c>
      <c r="R28" s="31">
        <v>0</v>
      </c>
      <c r="S28" s="31">
        <v>0</v>
      </c>
      <c r="T28" s="31">
        <v>0</v>
      </c>
      <c r="U28" s="31">
        <v>0</v>
      </c>
      <c r="V28" s="31">
        <v>0</v>
      </c>
      <c r="W28" s="17" t="s">
        <v>1116</v>
      </c>
      <c r="X28" s="17" t="s">
        <v>193</v>
      </c>
      <c r="Y28" s="2" t="s">
        <v>52</v>
      </c>
      <c r="Z28" s="2" t="s">
        <v>52</v>
      </c>
      <c r="AA28" s="32"/>
      <c r="AB28" s="2" t="s">
        <v>52</v>
      </c>
    </row>
    <row r="29" spans="1:28" ht="30" customHeight="1" x14ac:dyDescent="0.15">
      <c r="A29" s="17" t="s">
        <v>182</v>
      </c>
      <c r="B29" s="17" t="s">
        <v>159</v>
      </c>
      <c r="C29" s="17" t="s">
        <v>180</v>
      </c>
      <c r="D29" s="30" t="s">
        <v>118</v>
      </c>
      <c r="E29" s="31">
        <v>0</v>
      </c>
      <c r="F29" s="17" t="s">
        <v>52</v>
      </c>
      <c r="G29" s="31">
        <v>1250000</v>
      </c>
      <c r="H29" s="17" t="s">
        <v>1114</v>
      </c>
      <c r="I29" s="31">
        <v>1240000</v>
      </c>
      <c r="J29" s="17" t="s">
        <v>1112</v>
      </c>
      <c r="K29" s="31">
        <v>0</v>
      </c>
      <c r="L29" s="17" t="s">
        <v>52</v>
      </c>
      <c r="M29" s="31">
        <v>0</v>
      </c>
      <c r="N29" s="17" t="s">
        <v>52</v>
      </c>
      <c r="O29" s="31">
        <f t="shared" si="1"/>
        <v>1240000</v>
      </c>
      <c r="P29" s="31">
        <v>0</v>
      </c>
      <c r="Q29" s="31">
        <v>0</v>
      </c>
      <c r="R29" s="31">
        <v>0</v>
      </c>
      <c r="S29" s="31">
        <v>0</v>
      </c>
      <c r="T29" s="31">
        <v>0</v>
      </c>
      <c r="U29" s="31">
        <v>0</v>
      </c>
      <c r="V29" s="31">
        <v>0</v>
      </c>
      <c r="W29" s="17" t="s">
        <v>1117</v>
      </c>
      <c r="X29" s="17" t="s">
        <v>181</v>
      </c>
      <c r="Y29" s="2" t="s">
        <v>52</v>
      </c>
      <c r="Z29" s="2" t="s">
        <v>52</v>
      </c>
      <c r="AA29" s="32"/>
      <c r="AB29" s="2" t="s">
        <v>52</v>
      </c>
    </row>
    <row r="30" spans="1:28" ht="30" customHeight="1" x14ac:dyDescent="0.15">
      <c r="A30" s="17" t="s">
        <v>178</v>
      </c>
      <c r="B30" s="17" t="s">
        <v>159</v>
      </c>
      <c r="C30" s="17" t="s">
        <v>176</v>
      </c>
      <c r="D30" s="30" t="s">
        <v>118</v>
      </c>
      <c r="E30" s="31">
        <v>0</v>
      </c>
      <c r="F30" s="17" t="s">
        <v>52</v>
      </c>
      <c r="G30" s="31">
        <v>1250000</v>
      </c>
      <c r="H30" s="17" t="s">
        <v>1114</v>
      </c>
      <c r="I30" s="31">
        <v>1240000</v>
      </c>
      <c r="J30" s="17" t="s">
        <v>1112</v>
      </c>
      <c r="K30" s="31">
        <v>0</v>
      </c>
      <c r="L30" s="17" t="s">
        <v>52</v>
      </c>
      <c r="M30" s="31">
        <v>0</v>
      </c>
      <c r="N30" s="17" t="s">
        <v>52</v>
      </c>
      <c r="O30" s="31">
        <f t="shared" si="1"/>
        <v>1240000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0</v>
      </c>
      <c r="V30" s="31">
        <v>0</v>
      </c>
      <c r="W30" s="17" t="s">
        <v>1118</v>
      </c>
      <c r="X30" s="17" t="s">
        <v>177</v>
      </c>
      <c r="Y30" s="2" t="s">
        <v>52</v>
      </c>
      <c r="Z30" s="2" t="s">
        <v>52</v>
      </c>
      <c r="AA30" s="32"/>
      <c r="AB30" s="2" t="s">
        <v>52</v>
      </c>
    </row>
    <row r="31" spans="1:28" ht="30" customHeight="1" x14ac:dyDescent="0.15">
      <c r="A31" s="17" t="s">
        <v>170</v>
      </c>
      <c r="B31" s="17" t="s">
        <v>159</v>
      </c>
      <c r="C31" s="17" t="s">
        <v>168</v>
      </c>
      <c r="D31" s="30" t="s">
        <v>118</v>
      </c>
      <c r="E31" s="31">
        <v>0</v>
      </c>
      <c r="F31" s="17" t="s">
        <v>52</v>
      </c>
      <c r="G31" s="31">
        <v>1250000</v>
      </c>
      <c r="H31" s="17" t="s">
        <v>1114</v>
      </c>
      <c r="I31" s="31">
        <v>1240000</v>
      </c>
      <c r="J31" s="17" t="s">
        <v>1112</v>
      </c>
      <c r="K31" s="31">
        <v>0</v>
      </c>
      <c r="L31" s="17" t="s">
        <v>52</v>
      </c>
      <c r="M31" s="31">
        <v>0</v>
      </c>
      <c r="N31" s="17" t="s">
        <v>52</v>
      </c>
      <c r="O31" s="31">
        <f t="shared" si="1"/>
        <v>1240000</v>
      </c>
      <c r="P31" s="31">
        <v>0</v>
      </c>
      <c r="Q31" s="31">
        <v>0</v>
      </c>
      <c r="R31" s="31">
        <v>0</v>
      </c>
      <c r="S31" s="31">
        <v>0</v>
      </c>
      <c r="T31" s="31">
        <v>0</v>
      </c>
      <c r="U31" s="31">
        <v>0</v>
      </c>
      <c r="V31" s="31">
        <v>0</v>
      </c>
      <c r="W31" s="17" t="s">
        <v>1119</v>
      </c>
      <c r="X31" s="17" t="s">
        <v>169</v>
      </c>
      <c r="Y31" s="2" t="s">
        <v>52</v>
      </c>
      <c r="Z31" s="2" t="s">
        <v>52</v>
      </c>
      <c r="AA31" s="32"/>
      <c r="AB31" s="2" t="s">
        <v>52</v>
      </c>
    </row>
    <row r="32" spans="1:28" ht="30" customHeight="1" x14ac:dyDescent="0.15">
      <c r="A32" s="17" t="s">
        <v>166</v>
      </c>
      <c r="B32" s="17" t="s">
        <v>159</v>
      </c>
      <c r="C32" s="17" t="s">
        <v>164</v>
      </c>
      <c r="D32" s="30" t="s">
        <v>118</v>
      </c>
      <c r="E32" s="31">
        <v>0</v>
      </c>
      <c r="F32" s="17" t="s">
        <v>52</v>
      </c>
      <c r="G32" s="31">
        <v>1250000</v>
      </c>
      <c r="H32" s="17" t="s">
        <v>1114</v>
      </c>
      <c r="I32" s="31">
        <v>1240000</v>
      </c>
      <c r="J32" s="17" t="s">
        <v>1112</v>
      </c>
      <c r="K32" s="31">
        <v>0</v>
      </c>
      <c r="L32" s="17" t="s">
        <v>52</v>
      </c>
      <c r="M32" s="31">
        <v>0</v>
      </c>
      <c r="N32" s="17" t="s">
        <v>52</v>
      </c>
      <c r="O32" s="31">
        <f t="shared" si="1"/>
        <v>1240000</v>
      </c>
      <c r="P32" s="31">
        <v>0</v>
      </c>
      <c r="Q32" s="31">
        <v>0</v>
      </c>
      <c r="R32" s="31">
        <v>0</v>
      </c>
      <c r="S32" s="31">
        <v>0</v>
      </c>
      <c r="T32" s="31">
        <v>0</v>
      </c>
      <c r="U32" s="31">
        <v>0</v>
      </c>
      <c r="V32" s="31">
        <v>0</v>
      </c>
      <c r="W32" s="17" t="s">
        <v>1120</v>
      </c>
      <c r="X32" s="17" t="s">
        <v>165</v>
      </c>
      <c r="Y32" s="2" t="s">
        <v>52</v>
      </c>
      <c r="Z32" s="2" t="s">
        <v>52</v>
      </c>
      <c r="AA32" s="32"/>
      <c r="AB32" s="2" t="s">
        <v>52</v>
      </c>
    </row>
    <row r="33" spans="1:28" ht="30" customHeight="1" x14ac:dyDescent="0.15">
      <c r="A33" s="17" t="s">
        <v>162</v>
      </c>
      <c r="B33" s="17" t="s">
        <v>159</v>
      </c>
      <c r="C33" s="17" t="s">
        <v>160</v>
      </c>
      <c r="D33" s="30" t="s">
        <v>118</v>
      </c>
      <c r="E33" s="31">
        <v>0</v>
      </c>
      <c r="F33" s="17" t="s">
        <v>52</v>
      </c>
      <c r="G33" s="31">
        <v>1250000</v>
      </c>
      <c r="H33" s="17" t="s">
        <v>1114</v>
      </c>
      <c r="I33" s="31">
        <v>1240000</v>
      </c>
      <c r="J33" s="17" t="s">
        <v>1112</v>
      </c>
      <c r="K33" s="31">
        <v>0</v>
      </c>
      <c r="L33" s="17" t="s">
        <v>52</v>
      </c>
      <c r="M33" s="31">
        <v>0</v>
      </c>
      <c r="N33" s="17" t="s">
        <v>52</v>
      </c>
      <c r="O33" s="31">
        <f t="shared" si="1"/>
        <v>1240000</v>
      </c>
      <c r="P33" s="31">
        <v>0</v>
      </c>
      <c r="Q33" s="31">
        <v>0</v>
      </c>
      <c r="R33" s="31">
        <v>0</v>
      </c>
      <c r="S33" s="31">
        <v>0</v>
      </c>
      <c r="T33" s="31">
        <v>0</v>
      </c>
      <c r="U33" s="31">
        <v>0</v>
      </c>
      <c r="V33" s="31">
        <v>0</v>
      </c>
      <c r="W33" s="17" t="s">
        <v>1121</v>
      </c>
      <c r="X33" s="17" t="s">
        <v>161</v>
      </c>
      <c r="Y33" s="2" t="s">
        <v>52</v>
      </c>
      <c r="Z33" s="2" t="s">
        <v>52</v>
      </c>
      <c r="AA33" s="32"/>
      <c r="AB33" s="2" t="s">
        <v>52</v>
      </c>
    </row>
    <row r="34" spans="1:28" ht="30" customHeight="1" x14ac:dyDescent="0.15">
      <c r="A34" s="17" t="s">
        <v>174</v>
      </c>
      <c r="B34" s="17" t="s">
        <v>159</v>
      </c>
      <c r="C34" s="17" t="s">
        <v>172</v>
      </c>
      <c r="D34" s="30" t="s">
        <v>118</v>
      </c>
      <c r="E34" s="31">
        <v>0</v>
      </c>
      <c r="F34" s="17" t="s">
        <v>52</v>
      </c>
      <c r="G34" s="31">
        <v>1250000</v>
      </c>
      <c r="H34" s="17" t="s">
        <v>1114</v>
      </c>
      <c r="I34" s="31">
        <v>1240000</v>
      </c>
      <c r="J34" s="17" t="s">
        <v>1112</v>
      </c>
      <c r="K34" s="31">
        <v>0</v>
      </c>
      <c r="L34" s="17" t="s">
        <v>52</v>
      </c>
      <c r="M34" s="31">
        <v>0</v>
      </c>
      <c r="N34" s="17" t="s">
        <v>52</v>
      </c>
      <c r="O34" s="31">
        <f t="shared" si="1"/>
        <v>1240000</v>
      </c>
      <c r="P34" s="31">
        <v>0</v>
      </c>
      <c r="Q34" s="31">
        <v>0</v>
      </c>
      <c r="R34" s="31">
        <v>0</v>
      </c>
      <c r="S34" s="31">
        <v>0</v>
      </c>
      <c r="T34" s="31">
        <v>0</v>
      </c>
      <c r="U34" s="31">
        <v>0</v>
      </c>
      <c r="V34" s="31">
        <v>0</v>
      </c>
      <c r="W34" s="17" t="s">
        <v>1122</v>
      </c>
      <c r="X34" s="17" t="s">
        <v>173</v>
      </c>
      <c r="Y34" s="2" t="s">
        <v>52</v>
      </c>
      <c r="Z34" s="2" t="s">
        <v>52</v>
      </c>
      <c r="AA34" s="32"/>
      <c r="AB34" s="2" t="s">
        <v>52</v>
      </c>
    </row>
    <row r="35" spans="1:28" ht="30" customHeight="1" x14ac:dyDescent="0.15">
      <c r="A35" s="17" t="s">
        <v>198</v>
      </c>
      <c r="B35" s="17" t="s">
        <v>196</v>
      </c>
      <c r="C35" s="17" t="s">
        <v>197</v>
      </c>
      <c r="D35" s="30" t="s">
        <v>118</v>
      </c>
      <c r="E35" s="31">
        <v>0</v>
      </c>
      <c r="F35" s="17" t="s">
        <v>52</v>
      </c>
      <c r="G35" s="31">
        <v>1250000</v>
      </c>
      <c r="H35" s="17" t="s">
        <v>1114</v>
      </c>
      <c r="I35" s="31">
        <v>1240000</v>
      </c>
      <c r="J35" s="17" t="s">
        <v>1112</v>
      </c>
      <c r="K35" s="31">
        <v>0</v>
      </c>
      <c r="L35" s="17" t="s">
        <v>52</v>
      </c>
      <c r="M35" s="31">
        <v>0</v>
      </c>
      <c r="N35" s="17" t="s">
        <v>52</v>
      </c>
      <c r="O35" s="31">
        <f t="shared" si="1"/>
        <v>1240000</v>
      </c>
      <c r="P35" s="31">
        <v>0</v>
      </c>
      <c r="Q35" s="31">
        <v>0</v>
      </c>
      <c r="R35" s="31">
        <v>0</v>
      </c>
      <c r="S35" s="31">
        <v>0</v>
      </c>
      <c r="T35" s="31">
        <v>0</v>
      </c>
      <c r="U35" s="31">
        <v>0</v>
      </c>
      <c r="V35" s="31">
        <v>0</v>
      </c>
      <c r="W35" s="17" t="s">
        <v>1123</v>
      </c>
      <c r="X35" s="17" t="s">
        <v>169</v>
      </c>
      <c r="Y35" s="2" t="s">
        <v>52</v>
      </c>
      <c r="Z35" s="2" t="s">
        <v>52</v>
      </c>
      <c r="AA35" s="32"/>
      <c r="AB35" s="2" t="s">
        <v>52</v>
      </c>
    </row>
    <row r="36" spans="1:28" ht="30" customHeight="1" x14ac:dyDescent="0.15">
      <c r="A36" s="17" t="s">
        <v>202</v>
      </c>
      <c r="B36" s="17" t="s">
        <v>200</v>
      </c>
      <c r="C36" s="17" t="s">
        <v>201</v>
      </c>
      <c r="D36" s="30" t="s">
        <v>118</v>
      </c>
      <c r="E36" s="31">
        <v>1020000</v>
      </c>
      <c r="F36" s="17" t="s">
        <v>52</v>
      </c>
      <c r="G36" s="31">
        <v>1100000</v>
      </c>
      <c r="H36" s="17" t="s">
        <v>1124</v>
      </c>
      <c r="I36" s="31">
        <v>1097000</v>
      </c>
      <c r="J36" s="17" t="s">
        <v>1125</v>
      </c>
      <c r="K36" s="31">
        <v>0</v>
      </c>
      <c r="L36" s="17" t="s">
        <v>52</v>
      </c>
      <c r="M36" s="31">
        <v>0</v>
      </c>
      <c r="N36" s="17" t="s">
        <v>52</v>
      </c>
      <c r="O36" s="31">
        <f t="shared" si="1"/>
        <v>1020000</v>
      </c>
      <c r="P36" s="31">
        <v>0</v>
      </c>
      <c r="Q36" s="31">
        <v>0</v>
      </c>
      <c r="R36" s="31">
        <v>0</v>
      </c>
      <c r="S36" s="31">
        <v>0</v>
      </c>
      <c r="T36" s="31">
        <v>0</v>
      </c>
      <c r="U36" s="31">
        <v>0</v>
      </c>
      <c r="V36" s="31">
        <v>0</v>
      </c>
      <c r="W36" s="17" t="s">
        <v>1126</v>
      </c>
      <c r="X36" s="17" t="s">
        <v>52</v>
      </c>
      <c r="Y36" s="2" t="s">
        <v>52</v>
      </c>
      <c r="Z36" s="2" t="s">
        <v>52</v>
      </c>
      <c r="AA36" s="32"/>
      <c r="AB36" s="2" t="s">
        <v>52</v>
      </c>
    </row>
    <row r="37" spans="1:28" ht="30" customHeight="1" x14ac:dyDescent="0.15">
      <c r="A37" s="17" t="s">
        <v>225</v>
      </c>
      <c r="B37" s="17" t="s">
        <v>223</v>
      </c>
      <c r="C37" s="17" t="s">
        <v>224</v>
      </c>
      <c r="D37" s="30" t="s">
        <v>153</v>
      </c>
      <c r="E37" s="31">
        <v>0</v>
      </c>
      <c r="F37" s="17" t="s">
        <v>52</v>
      </c>
      <c r="G37" s="31">
        <v>1193.5</v>
      </c>
      <c r="H37" s="17" t="s">
        <v>1127</v>
      </c>
      <c r="I37" s="31">
        <v>0</v>
      </c>
      <c r="J37" s="17" t="s">
        <v>52</v>
      </c>
      <c r="K37" s="31">
        <v>0</v>
      </c>
      <c r="L37" s="17" t="s">
        <v>52</v>
      </c>
      <c r="M37" s="31">
        <v>0</v>
      </c>
      <c r="N37" s="17" t="s">
        <v>52</v>
      </c>
      <c r="O37" s="31">
        <f t="shared" si="1"/>
        <v>1193.5</v>
      </c>
      <c r="P37" s="31">
        <v>0</v>
      </c>
      <c r="Q37" s="31">
        <v>0</v>
      </c>
      <c r="R37" s="31">
        <v>0</v>
      </c>
      <c r="S37" s="31">
        <v>0</v>
      </c>
      <c r="T37" s="31">
        <v>0</v>
      </c>
      <c r="U37" s="31">
        <v>0</v>
      </c>
      <c r="V37" s="31">
        <v>0</v>
      </c>
      <c r="W37" s="17" t="s">
        <v>1128</v>
      </c>
      <c r="X37" s="17" t="s">
        <v>52</v>
      </c>
      <c r="Y37" s="2" t="s">
        <v>52</v>
      </c>
      <c r="Z37" s="2" t="s">
        <v>52</v>
      </c>
      <c r="AA37" s="32"/>
      <c r="AB37" s="2" t="s">
        <v>52</v>
      </c>
    </row>
    <row r="38" spans="1:28" ht="30" customHeight="1" x14ac:dyDescent="0.15">
      <c r="A38" s="17" t="s">
        <v>231</v>
      </c>
      <c r="B38" s="17" t="s">
        <v>223</v>
      </c>
      <c r="C38" s="17" t="s">
        <v>230</v>
      </c>
      <c r="D38" s="30" t="s">
        <v>153</v>
      </c>
      <c r="E38" s="31">
        <v>0</v>
      </c>
      <c r="F38" s="17" t="s">
        <v>52</v>
      </c>
      <c r="G38" s="31">
        <v>1130.5999999999999</v>
      </c>
      <c r="H38" s="17" t="s">
        <v>1127</v>
      </c>
      <c r="I38" s="31">
        <v>0</v>
      </c>
      <c r="J38" s="17" t="s">
        <v>52</v>
      </c>
      <c r="K38" s="31">
        <v>0</v>
      </c>
      <c r="L38" s="17" t="s">
        <v>52</v>
      </c>
      <c r="M38" s="31">
        <v>0</v>
      </c>
      <c r="N38" s="17" t="s">
        <v>52</v>
      </c>
      <c r="O38" s="31">
        <f t="shared" si="1"/>
        <v>1130.5999999999999</v>
      </c>
      <c r="P38" s="31">
        <v>0</v>
      </c>
      <c r="Q38" s="31">
        <v>0</v>
      </c>
      <c r="R38" s="31">
        <v>0</v>
      </c>
      <c r="S38" s="31">
        <v>0</v>
      </c>
      <c r="T38" s="31">
        <v>0</v>
      </c>
      <c r="U38" s="31">
        <v>0</v>
      </c>
      <c r="V38" s="31">
        <v>0</v>
      </c>
      <c r="W38" s="17" t="s">
        <v>1129</v>
      </c>
      <c r="X38" s="17" t="s">
        <v>52</v>
      </c>
      <c r="Y38" s="2" t="s">
        <v>52</v>
      </c>
      <c r="Z38" s="2" t="s">
        <v>52</v>
      </c>
      <c r="AA38" s="32"/>
      <c r="AB38" s="2" t="s">
        <v>52</v>
      </c>
    </row>
    <row r="39" spans="1:28" ht="30" customHeight="1" x14ac:dyDescent="0.15">
      <c r="A39" s="17" t="s">
        <v>234</v>
      </c>
      <c r="B39" s="17" t="s">
        <v>223</v>
      </c>
      <c r="C39" s="17" t="s">
        <v>233</v>
      </c>
      <c r="D39" s="30" t="s">
        <v>153</v>
      </c>
      <c r="E39" s="31">
        <v>0</v>
      </c>
      <c r="F39" s="17" t="s">
        <v>52</v>
      </c>
      <c r="G39" s="31">
        <v>1083.5</v>
      </c>
      <c r="H39" s="17" t="s">
        <v>1127</v>
      </c>
      <c r="I39" s="31">
        <v>0</v>
      </c>
      <c r="J39" s="17" t="s">
        <v>52</v>
      </c>
      <c r="K39" s="31">
        <v>0</v>
      </c>
      <c r="L39" s="17" t="s">
        <v>52</v>
      </c>
      <c r="M39" s="31">
        <v>0</v>
      </c>
      <c r="N39" s="17" t="s">
        <v>52</v>
      </c>
      <c r="O39" s="31">
        <f t="shared" si="1"/>
        <v>1083.5</v>
      </c>
      <c r="P39" s="31">
        <v>0</v>
      </c>
      <c r="Q39" s="31">
        <v>0</v>
      </c>
      <c r="R39" s="31">
        <v>0</v>
      </c>
      <c r="S39" s="31">
        <v>0</v>
      </c>
      <c r="T39" s="31">
        <v>0</v>
      </c>
      <c r="U39" s="31">
        <v>0</v>
      </c>
      <c r="V39" s="31">
        <v>0</v>
      </c>
      <c r="W39" s="17" t="s">
        <v>1130</v>
      </c>
      <c r="X39" s="17" t="s">
        <v>52</v>
      </c>
      <c r="Y39" s="2" t="s">
        <v>52</v>
      </c>
      <c r="Z39" s="2" t="s">
        <v>52</v>
      </c>
      <c r="AA39" s="32"/>
      <c r="AB39" s="2" t="s">
        <v>52</v>
      </c>
    </row>
    <row r="40" spans="1:28" ht="30" customHeight="1" x14ac:dyDescent="0.15">
      <c r="A40" s="17" t="s">
        <v>237</v>
      </c>
      <c r="B40" s="17" t="s">
        <v>223</v>
      </c>
      <c r="C40" s="17" t="s">
        <v>236</v>
      </c>
      <c r="D40" s="30" t="s">
        <v>153</v>
      </c>
      <c r="E40" s="31">
        <v>0</v>
      </c>
      <c r="F40" s="17" t="s">
        <v>52</v>
      </c>
      <c r="G40" s="31">
        <v>1083.5</v>
      </c>
      <c r="H40" s="17" t="s">
        <v>1127</v>
      </c>
      <c r="I40" s="31">
        <v>0</v>
      </c>
      <c r="J40" s="17" t="s">
        <v>52</v>
      </c>
      <c r="K40" s="31">
        <v>0</v>
      </c>
      <c r="L40" s="17" t="s">
        <v>52</v>
      </c>
      <c r="M40" s="31">
        <v>0</v>
      </c>
      <c r="N40" s="17" t="s">
        <v>52</v>
      </c>
      <c r="O40" s="31">
        <f t="shared" si="1"/>
        <v>1083.5</v>
      </c>
      <c r="P40" s="31">
        <v>0</v>
      </c>
      <c r="Q40" s="31">
        <v>0</v>
      </c>
      <c r="R40" s="31">
        <v>0</v>
      </c>
      <c r="S40" s="31">
        <v>0</v>
      </c>
      <c r="T40" s="31">
        <v>0</v>
      </c>
      <c r="U40" s="31">
        <v>0</v>
      </c>
      <c r="V40" s="31">
        <v>0</v>
      </c>
      <c r="W40" s="17" t="s">
        <v>1131</v>
      </c>
      <c r="X40" s="17" t="s">
        <v>52</v>
      </c>
      <c r="Y40" s="2" t="s">
        <v>52</v>
      </c>
      <c r="Z40" s="2" t="s">
        <v>52</v>
      </c>
      <c r="AA40" s="32"/>
      <c r="AB40" s="2" t="s">
        <v>52</v>
      </c>
    </row>
    <row r="41" spans="1:28" ht="30" customHeight="1" x14ac:dyDescent="0.15">
      <c r="A41" s="17" t="s">
        <v>246</v>
      </c>
      <c r="B41" s="17" t="s">
        <v>223</v>
      </c>
      <c r="C41" s="17" t="s">
        <v>245</v>
      </c>
      <c r="D41" s="30" t="s">
        <v>153</v>
      </c>
      <c r="E41" s="31">
        <v>0</v>
      </c>
      <c r="F41" s="17" t="s">
        <v>52</v>
      </c>
      <c r="G41" s="31">
        <v>1080</v>
      </c>
      <c r="H41" s="17" t="s">
        <v>1127</v>
      </c>
      <c r="I41" s="31">
        <v>0</v>
      </c>
      <c r="J41" s="17" t="s">
        <v>52</v>
      </c>
      <c r="K41" s="31">
        <v>0</v>
      </c>
      <c r="L41" s="17" t="s">
        <v>52</v>
      </c>
      <c r="M41" s="31">
        <v>0</v>
      </c>
      <c r="N41" s="17" t="s">
        <v>52</v>
      </c>
      <c r="O41" s="31">
        <f t="shared" si="1"/>
        <v>1080</v>
      </c>
      <c r="P41" s="31">
        <v>0</v>
      </c>
      <c r="Q41" s="31">
        <v>0</v>
      </c>
      <c r="R41" s="31">
        <v>0</v>
      </c>
      <c r="S41" s="31">
        <v>0</v>
      </c>
      <c r="T41" s="31">
        <v>0</v>
      </c>
      <c r="U41" s="31">
        <v>0</v>
      </c>
      <c r="V41" s="31">
        <v>0</v>
      </c>
      <c r="W41" s="17" t="s">
        <v>1132</v>
      </c>
      <c r="X41" s="17" t="s">
        <v>52</v>
      </c>
      <c r="Y41" s="2" t="s">
        <v>52</v>
      </c>
      <c r="Z41" s="2" t="s">
        <v>52</v>
      </c>
      <c r="AA41" s="32"/>
      <c r="AB41" s="2" t="s">
        <v>52</v>
      </c>
    </row>
    <row r="42" spans="1:28" ht="30" customHeight="1" x14ac:dyDescent="0.15">
      <c r="A42" s="17" t="s">
        <v>240</v>
      </c>
      <c r="B42" s="17" t="s">
        <v>223</v>
      </c>
      <c r="C42" s="17" t="s">
        <v>239</v>
      </c>
      <c r="D42" s="30" t="s">
        <v>153</v>
      </c>
      <c r="E42" s="31">
        <v>0</v>
      </c>
      <c r="F42" s="17" t="s">
        <v>52</v>
      </c>
      <c r="G42" s="31">
        <v>1083.5</v>
      </c>
      <c r="H42" s="17" t="s">
        <v>1127</v>
      </c>
      <c r="I42" s="31">
        <v>0</v>
      </c>
      <c r="J42" s="17" t="s">
        <v>52</v>
      </c>
      <c r="K42" s="31">
        <v>0</v>
      </c>
      <c r="L42" s="17" t="s">
        <v>52</v>
      </c>
      <c r="M42" s="31">
        <v>0</v>
      </c>
      <c r="N42" s="17" t="s">
        <v>52</v>
      </c>
      <c r="O42" s="31">
        <f t="shared" si="1"/>
        <v>1083.5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17" t="s">
        <v>1133</v>
      </c>
      <c r="X42" s="17" t="s">
        <v>52</v>
      </c>
      <c r="Y42" s="2" t="s">
        <v>52</v>
      </c>
      <c r="Z42" s="2" t="s">
        <v>52</v>
      </c>
      <c r="AA42" s="32"/>
      <c r="AB42" s="2" t="s">
        <v>52</v>
      </c>
    </row>
    <row r="43" spans="1:28" ht="30" customHeight="1" x14ac:dyDescent="0.15">
      <c r="A43" s="17" t="s">
        <v>249</v>
      </c>
      <c r="B43" s="17" t="s">
        <v>223</v>
      </c>
      <c r="C43" s="17" t="s">
        <v>248</v>
      </c>
      <c r="D43" s="30" t="s">
        <v>153</v>
      </c>
      <c r="E43" s="31">
        <v>0</v>
      </c>
      <c r="F43" s="17" t="s">
        <v>52</v>
      </c>
      <c r="G43" s="31">
        <v>1083.5</v>
      </c>
      <c r="H43" s="17" t="s">
        <v>1127</v>
      </c>
      <c r="I43" s="31">
        <v>0</v>
      </c>
      <c r="J43" s="17" t="s">
        <v>52</v>
      </c>
      <c r="K43" s="31">
        <v>0</v>
      </c>
      <c r="L43" s="17" t="s">
        <v>52</v>
      </c>
      <c r="M43" s="31">
        <v>0</v>
      </c>
      <c r="N43" s="17" t="s">
        <v>52</v>
      </c>
      <c r="O43" s="31">
        <f t="shared" si="1"/>
        <v>1083.5</v>
      </c>
      <c r="P43" s="31">
        <v>0</v>
      </c>
      <c r="Q43" s="31">
        <v>0</v>
      </c>
      <c r="R43" s="31">
        <v>0</v>
      </c>
      <c r="S43" s="31">
        <v>0</v>
      </c>
      <c r="T43" s="31">
        <v>0</v>
      </c>
      <c r="U43" s="31">
        <v>0</v>
      </c>
      <c r="V43" s="31">
        <v>0</v>
      </c>
      <c r="W43" s="17" t="s">
        <v>1134</v>
      </c>
      <c r="X43" s="17" t="s">
        <v>52</v>
      </c>
      <c r="Y43" s="2" t="s">
        <v>52</v>
      </c>
      <c r="Z43" s="2" t="s">
        <v>52</v>
      </c>
      <c r="AA43" s="32"/>
      <c r="AB43" s="2" t="s">
        <v>52</v>
      </c>
    </row>
    <row r="44" spans="1:28" ht="30" customHeight="1" x14ac:dyDescent="0.15">
      <c r="A44" s="17" t="s">
        <v>252</v>
      </c>
      <c r="B44" s="17" t="s">
        <v>223</v>
      </c>
      <c r="C44" s="17" t="s">
        <v>251</v>
      </c>
      <c r="D44" s="30" t="s">
        <v>153</v>
      </c>
      <c r="E44" s="31">
        <v>0</v>
      </c>
      <c r="F44" s="17" t="s">
        <v>52</v>
      </c>
      <c r="G44" s="31">
        <v>1083.5</v>
      </c>
      <c r="H44" s="17" t="s">
        <v>1127</v>
      </c>
      <c r="I44" s="31">
        <v>0</v>
      </c>
      <c r="J44" s="17" t="s">
        <v>52</v>
      </c>
      <c r="K44" s="31">
        <v>0</v>
      </c>
      <c r="L44" s="17" t="s">
        <v>52</v>
      </c>
      <c r="M44" s="31">
        <v>0</v>
      </c>
      <c r="N44" s="17" t="s">
        <v>52</v>
      </c>
      <c r="O44" s="31">
        <f t="shared" si="1"/>
        <v>1083.5</v>
      </c>
      <c r="P44" s="31">
        <v>0</v>
      </c>
      <c r="Q44" s="31">
        <v>0</v>
      </c>
      <c r="R44" s="31">
        <v>0</v>
      </c>
      <c r="S44" s="31">
        <v>0</v>
      </c>
      <c r="T44" s="31">
        <v>0</v>
      </c>
      <c r="U44" s="31">
        <v>0</v>
      </c>
      <c r="V44" s="31">
        <v>0</v>
      </c>
      <c r="W44" s="17" t="s">
        <v>1135</v>
      </c>
      <c r="X44" s="17" t="s">
        <v>52</v>
      </c>
      <c r="Y44" s="2" t="s">
        <v>52</v>
      </c>
      <c r="Z44" s="2" t="s">
        <v>52</v>
      </c>
      <c r="AA44" s="32"/>
      <c r="AB44" s="2" t="s">
        <v>52</v>
      </c>
    </row>
    <row r="45" spans="1:28" ht="30" customHeight="1" x14ac:dyDescent="0.15">
      <c r="A45" s="17" t="s">
        <v>243</v>
      </c>
      <c r="B45" s="17" t="s">
        <v>223</v>
      </c>
      <c r="C45" s="17" t="s">
        <v>242</v>
      </c>
      <c r="D45" s="30" t="s">
        <v>153</v>
      </c>
      <c r="E45" s="31">
        <v>0</v>
      </c>
      <c r="F45" s="17" t="s">
        <v>52</v>
      </c>
      <c r="G45" s="31">
        <v>1083.5</v>
      </c>
      <c r="H45" s="17" t="s">
        <v>1127</v>
      </c>
      <c r="I45" s="31">
        <v>0</v>
      </c>
      <c r="J45" s="17" t="s">
        <v>52</v>
      </c>
      <c r="K45" s="31">
        <v>0</v>
      </c>
      <c r="L45" s="17" t="s">
        <v>52</v>
      </c>
      <c r="M45" s="31">
        <v>0</v>
      </c>
      <c r="N45" s="17" t="s">
        <v>52</v>
      </c>
      <c r="O45" s="31">
        <f t="shared" si="1"/>
        <v>1083.5</v>
      </c>
      <c r="P45" s="31">
        <v>0</v>
      </c>
      <c r="Q45" s="31">
        <v>0</v>
      </c>
      <c r="R45" s="31">
        <v>0</v>
      </c>
      <c r="S45" s="31">
        <v>0</v>
      </c>
      <c r="T45" s="31">
        <v>0</v>
      </c>
      <c r="U45" s="31">
        <v>0</v>
      </c>
      <c r="V45" s="31">
        <v>0</v>
      </c>
      <c r="W45" s="17" t="s">
        <v>1136</v>
      </c>
      <c r="X45" s="17" t="s">
        <v>52</v>
      </c>
      <c r="Y45" s="2" t="s">
        <v>52</v>
      </c>
      <c r="Z45" s="2" t="s">
        <v>52</v>
      </c>
      <c r="AA45" s="32"/>
      <c r="AB45" s="2" t="s">
        <v>52</v>
      </c>
    </row>
    <row r="46" spans="1:28" ht="30" customHeight="1" x14ac:dyDescent="0.15">
      <c r="A46" s="17" t="s">
        <v>228</v>
      </c>
      <c r="B46" s="17" t="s">
        <v>223</v>
      </c>
      <c r="C46" s="17" t="s">
        <v>227</v>
      </c>
      <c r="D46" s="30" t="s">
        <v>153</v>
      </c>
      <c r="E46" s="31">
        <v>0</v>
      </c>
      <c r="F46" s="17" t="s">
        <v>52</v>
      </c>
      <c r="G46" s="31">
        <v>1162.2</v>
      </c>
      <c r="H46" s="17" t="s">
        <v>1127</v>
      </c>
      <c r="I46" s="31">
        <v>0</v>
      </c>
      <c r="J46" s="17" t="s">
        <v>52</v>
      </c>
      <c r="K46" s="31">
        <v>0</v>
      </c>
      <c r="L46" s="17" t="s">
        <v>52</v>
      </c>
      <c r="M46" s="31">
        <v>0</v>
      </c>
      <c r="N46" s="17" t="s">
        <v>52</v>
      </c>
      <c r="O46" s="31">
        <f t="shared" ref="O46:O67" si="2">SMALL(E46:M46,COUNTIF(E46:M46,0)+1)</f>
        <v>1162.2</v>
      </c>
      <c r="P46" s="31">
        <v>0</v>
      </c>
      <c r="Q46" s="31">
        <v>0</v>
      </c>
      <c r="R46" s="31">
        <v>0</v>
      </c>
      <c r="S46" s="31">
        <v>0</v>
      </c>
      <c r="T46" s="31">
        <v>0</v>
      </c>
      <c r="U46" s="31">
        <v>0</v>
      </c>
      <c r="V46" s="31">
        <v>0</v>
      </c>
      <c r="W46" s="17" t="s">
        <v>1137</v>
      </c>
      <c r="X46" s="17" t="s">
        <v>52</v>
      </c>
      <c r="Y46" s="2" t="s">
        <v>52</v>
      </c>
      <c r="Z46" s="2" t="s">
        <v>52</v>
      </c>
      <c r="AA46" s="32"/>
      <c r="AB46" s="2" t="s">
        <v>52</v>
      </c>
    </row>
    <row r="47" spans="1:28" ht="30" customHeight="1" x14ac:dyDescent="0.15">
      <c r="A47" s="17" t="s">
        <v>550</v>
      </c>
      <c r="B47" s="17" t="s">
        <v>548</v>
      </c>
      <c r="C47" s="17" t="s">
        <v>549</v>
      </c>
      <c r="D47" s="30" t="s">
        <v>95</v>
      </c>
      <c r="E47" s="31">
        <v>571556</v>
      </c>
      <c r="F47" s="17" t="s">
        <v>52</v>
      </c>
      <c r="G47" s="31">
        <v>634730.53</v>
      </c>
      <c r="H47" s="17" t="s">
        <v>1138</v>
      </c>
      <c r="I47" s="31">
        <v>571556.88</v>
      </c>
      <c r="J47" s="17" t="s">
        <v>1139</v>
      </c>
      <c r="K47" s="31">
        <v>0</v>
      </c>
      <c r="L47" s="17" t="s">
        <v>52</v>
      </c>
      <c r="M47" s="31">
        <v>0</v>
      </c>
      <c r="N47" s="17" t="s">
        <v>52</v>
      </c>
      <c r="O47" s="31">
        <f t="shared" si="2"/>
        <v>571556</v>
      </c>
      <c r="P47" s="31">
        <v>0</v>
      </c>
      <c r="Q47" s="31">
        <v>0</v>
      </c>
      <c r="R47" s="31">
        <v>0</v>
      </c>
      <c r="S47" s="31">
        <v>0</v>
      </c>
      <c r="T47" s="31">
        <v>0</v>
      </c>
      <c r="U47" s="31">
        <v>0</v>
      </c>
      <c r="V47" s="31">
        <v>0</v>
      </c>
      <c r="W47" s="17" t="s">
        <v>1140</v>
      </c>
      <c r="X47" s="17" t="s">
        <v>52</v>
      </c>
      <c r="Y47" s="2" t="s">
        <v>52</v>
      </c>
      <c r="Z47" s="2" t="s">
        <v>52</v>
      </c>
      <c r="AA47" s="32"/>
      <c r="AB47" s="2" t="s">
        <v>52</v>
      </c>
    </row>
    <row r="48" spans="1:28" ht="30" customHeight="1" x14ac:dyDescent="0.15">
      <c r="A48" s="17" t="s">
        <v>444</v>
      </c>
      <c r="B48" s="17" t="s">
        <v>442</v>
      </c>
      <c r="C48" s="17" t="s">
        <v>443</v>
      </c>
      <c r="D48" s="30" t="s">
        <v>95</v>
      </c>
      <c r="E48" s="31">
        <v>0</v>
      </c>
      <c r="F48" s="17" t="s">
        <v>52</v>
      </c>
      <c r="G48" s="31">
        <v>0</v>
      </c>
      <c r="H48" s="17" t="s">
        <v>52</v>
      </c>
      <c r="I48" s="31">
        <v>33000</v>
      </c>
      <c r="J48" s="17" t="s">
        <v>1141</v>
      </c>
      <c r="K48" s="31">
        <v>0</v>
      </c>
      <c r="L48" s="17" t="s">
        <v>52</v>
      </c>
      <c r="M48" s="31">
        <v>0</v>
      </c>
      <c r="N48" s="17" t="s">
        <v>52</v>
      </c>
      <c r="O48" s="31">
        <f t="shared" si="2"/>
        <v>33000</v>
      </c>
      <c r="P48" s="31">
        <v>0</v>
      </c>
      <c r="Q48" s="31">
        <v>0</v>
      </c>
      <c r="R48" s="31">
        <v>0</v>
      </c>
      <c r="S48" s="31">
        <v>0</v>
      </c>
      <c r="T48" s="31">
        <v>0</v>
      </c>
      <c r="U48" s="31">
        <v>0</v>
      </c>
      <c r="V48" s="31">
        <v>0</v>
      </c>
      <c r="W48" s="17" t="s">
        <v>1142</v>
      </c>
      <c r="X48" s="17" t="s">
        <v>52</v>
      </c>
      <c r="Y48" s="2" t="s">
        <v>52</v>
      </c>
      <c r="Z48" s="2" t="s">
        <v>52</v>
      </c>
      <c r="AA48" s="32"/>
      <c r="AB48" s="2" t="s">
        <v>52</v>
      </c>
    </row>
    <row r="49" spans="1:28" ht="30" customHeight="1" x14ac:dyDescent="0.15">
      <c r="A49" s="17" t="s">
        <v>727</v>
      </c>
      <c r="B49" s="17" t="s">
        <v>725</v>
      </c>
      <c r="C49" s="17" t="s">
        <v>726</v>
      </c>
      <c r="D49" s="30" t="s">
        <v>153</v>
      </c>
      <c r="E49" s="31">
        <v>0</v>
      </c>
      <c r="F49" s="17" t="s">
        <v>52</v>
      </c>
      <c r="G49" s="31">
        <v>400</v>
      </c>
      <c r="H49" s="17" t="s">
        <v>1143</v>
      </c>
      <c r="I49" s="31">
        <v>0</v>
      </c>
      <c r="J49" s="17" t="s">
        <v>52</v>
      </c>
      <c r="K49" s="31">
        <v>0</v>
      </c>
      <c r="L49" s="17" t="s">
        <v>52</v>
      </c>
      <c r="M49" s="31">
        <v>0</v>
      </c>
      <c r="N49" s="17" t="s">
        <v>52</v>
      </c>
      <c r="O49" s="31">
        <f t="shared" si="2"/>
        <v>400</v>
      </c>
      <c r="P49" s="31">
        <v>0</v>
      </c>
      <c r="Q49" s="31">
        <v>0</v>
      </c>
      <c r="R49" s="31">
        <v>0</v>
      </c>
      <c r="S49" s="31">
        <v>0</v>
      </c>
      <c r="T49" s="31">
        <v>0</v>
      </c>
      <c r="U49" s="31">
        <v>0</v>
      </c>
      <c r="V49" s="31">
        <v>0</v>
      </c>
      <c r="W49" s="17" t="s">
        <v>1144</v>
      </c>
      <c r="X49" s="17" t="s">
        <v>52</v>
      </c>
      <c r="Y49" s="2" t="s">
        <v>52</v>
      </c>
      <c r="Z49" s="2" t="s">
        <v>52</v>
      </c>
      <c r="AA49" s="32"/>
      <c r="AB49" s="2" t="s">
        <v>52</v>
      </c>
    </row>
    <row r="50" spans="1:28" ht="30" customHeight="1" x14ac:dyDescent="0.15">
      <c r="A50" s="17" t="s">
        <v>127</v>
      </c>
      <c r="B50" s="17" t="s">
        <v>125</v>
      </c>
      <c r="C50" s="17" t="s">
        <v>126</v>
      </c>
      <c r="D50" s="30" t="s">
        <v>95</v>
      </c>
      <c r="E50" s="31">
        <v>107390</v>
      </c>
      <c r="F50" s="17" t="s">
        <v>52</v>
      </c>
      <c r="G50" s="31">
        <v>0</v>
      </c>
      <c r="H50" s="17" t="s">
        <v>52</v>
      </c>
      <c r="I50" s="31">
        <v>0</v>
      </c>
      <c r="J50" s="17" t="s">
        <v>52</v>
      </c>
      <c r="K50" s="31">
        <v>0</v>
      </c>
      <c r="L50" s="17" t="s">
        <v>52</v>
      </c>
      <c r="M50" s="31">
        <v>0</v>
      </c>
      <c r="N50" s="17" t="s">
        <v>52</v>
      </c>
      <c r="O50" s="31">
        <f t="shared" si="2"/>
        <v>107390</v>
      </c>
      <c r="P50" s="31">
        <v>0</v>
      </c>
      <c r="Q50" s="31">
        <v>0</v>
      </c>
      <c r="R50" s="31">
        <v>0</v>
      </c>
      <c r="S50" s="31">
        <v>0</v>
      </c>
      <c r="T50" s="31">
        <v>0</v>
      </c>
      <c r="U50" s="31">
        <v>0</v>
      </c>
      <c r="V50" s="31">
        <v>0</v>
      </c>
      <c r="W50" s="17" t="s">
        <v>1145</v>
      </c>
      <c r="X50" s="17" t="s">
        <v>52</v>
      </c>
      <c r="Y50" s="2" t="s">
        <v>52</v>
      </c>
      <c r="Z50" s="2" t="s">
        <v>52</v>
      </c>
      <c r="AA50" s="32"/>
      <c r="AB50" s="2" t="s">
        <v>52</v>
      </c>
    </row>
    <row r="51" spans="1:28" ht="30" customHeight="1" x14ac:dyDescent="0.15">
      <c r="A51" s="17" t="s">
        <v>130</v>
      </c>
      <c r="B51" s="17" t="s">
        <v>125</v>
      </c>
      <c r="C51" s="17" t="s">
        <v>129</v>
      </c>
      <c r="D51" s="30" t="s">
        <v>95</v>
      </c>
      <c r="E51" s="31">
        <v>119810</v>
      </c>
      <c r="F51" s="17" t="s">
        <v>52</v>
      </c>
      <c r="G51" s="31">
        <v>0</v>
      </c>
      <c r="H51" s="17" t="s">
        <v>52</v>
      </c>
      <c r="I51" s="31">
        <v>0</v>
      </c>
      <c r="J51" s="17" t="s">
        <v>52</v>
      </c>
      <c r="K51" s="31">
        <v>0</v>
      </c>
      <c r="L51" s="17" t="s">
        <v>52</v>
      </c>
      <c r="M51" s="31">
        <v>0</v>
      </c>
      <c r="N51" s="17" t="s">
        <v>52</v>
      </c>
      <c r="O51" s="31">
        <f t="shared" si="2"/>
        <v>119810</v>
      </c>
      <c r="P51" s="31">
        <v>0</v>
      </c>
      <c r="Q51" s="31">
        <v>0</v>
      </c>
      <c r="R51" s="31">
        <v>0</v>
      </c>
      <c r="S51" s="31">
        <v>0</v>
      </c>
      <c r="T51" s="31">
        <v>0</v>
      </c>
      <c r="U51" s="31">
        <v>0</v>
      </c>
      <c r="V51" s="31">
        <v>0</v>
      </c>
      <c r="W51" s="17" t="s">
        <v>1146</v>
      </c>
      <c r="X51" s="17" t="s">
        <v>52</v>
      </c>
      <c r="Y51" s="2" t="s">
        <v>52</v>
      </c>
      <c r="Z51" s="2" t="s">
        <v>52</v>
      </c>
      <c r="AA51" s="32"/>
      <c r="AB51" s="2" t="s">
        <v>52</v>
      </c>
    </row>
    <row r="52" spans="1:28" ht="30" customHeight="1" x14ac:dyDescent="0.15">
      <c r="A52" s="17" t="s">
        <v>786</v>
      </c>
      <c r="B52" s="17" t="s">
        <v>784</v>
      </c>
      <c r="C52" s="17" t="s">
        <v>785</v>
      </c>
      <c r="D52" s="30" t="s">
        <v>60</v>
      </c>
      <c r="E52" s="31">
        <v>0</v>
      </c>
      <c r="F52" s="17" t="s">
        <v>52</v>
      </c>
      <c r="G52" s="31">
        <v>0</v>
      </c>
      <c r="H52" s="17" t="s">
        <v>52</v>
      </c>
      <c r="I52" s="31">
        <v>0</v>
      </c>
      <c r="J52" s="17" t="s">
        <v>52</v>
      </c>
      <c r="K52" s="31">
        <v>10500000</v>
      </c>
      <c r="L52" s="17" t="s">
        <v>52</v>
      </c>
      <c r="M52" s="31">
        <v>0</v>
      </c>
      <c r="N52" s="17" t="s">
        <v>52</v>
      </c>
      <c r="O52" s="31">
        <f t="shared" si="2"/>
        <v>10500000</v>
      </c>
      <c r="P52" s="31">
        <v>0</v>
      </c>
      <c r="Q52" s="31">
        <v>0</v>
      </c>
      <c r="R52" s="31">
        <v>0</v>
      </c>
      <c r="S52" s="31">
        <v>0</v>
      </c>
      <c r="T52" s="31">
        <v>0</v>
      </c>
      <c r="U52" s="31">
        <v>0</v>
      </c>
      <c r="V52" s="31">
        <v>0</v>
      </c>
      <c r="W52" s="17" t="s">
        <v>1147</v>
      </c>
      <c r="X52" s="17" t="s">
        <v>52</v>
      </c>
      <c r="Y52" s="2" t="s">
        <v>52</v>
      </c>
      <c r="Z52" s="2" t="s">
        <v>52</v>
      </c>
      <c r="AA52" s="32"/>
      <c r="AB52" s="2" t="s">
        <v>52</v>
      </c>
    </row>
    <row r="53" spans="1:28" ht="30" customHeight="1" x14ac:dyDescent="0.15">
      <c r="A53" s="17" t="s">
        <v>790</v>
      </c>
      <c r="B53" s="17" t="s">
        <v>784</v>
      </c>
      <c r="C53" s="17" t="s">
        <v>789</v>
      </c>
      <c r="D53" s="30" t="s">
        <v>60</v>
      </c>
      <c r="E53" s="31">
        <v>0</v>
      </c>
      <c r="F53" s="17" t="s">
        <v>52</v>
      </c>
      <c r="G53" s="31">
        <v>0</v>
      </c>
      <c r="H53" s="17" t="s">
        <v>52</v>
      </c>
      <c r="I53" s="31">
        <v>0</v>
      </c>
      <c r="J53" s="17" t="s">
        <v>52</v>
      </c>
      <c r="K53" s="31">
        <v>6800000</v>
      </c>
      <c r="L53" s="17" t="s">
        <v>52</v>
      </c>
      <c r="M53" s="31">
        <v>0</v>
      </c>
      <c r="N53" s="17" t="s">
        <v>52</v>
      </c>
      <c r="O53" s="31">
        <f t="shared" si="2"/>
        <v>6800000</v>
      </c>
      <c r="P53" s="31">
        <v>0</v>
      </c>
      <c r="Q53" s="31">
        <v>0</v>
      </c>
      <c r="R53" s="31">
        <v>0</v>
      </c>
      <c r="S53" s="31">
        <v>0</v>
      </c>
      <c r="T53" s="31">
        <v>0</v>
      </c>
      <c r="U53" s="31">
        <v>0</v>
      </c>
      <c r="V53" s="31">
        <v>0</v>
      </c>
      <c r="W53" s="17" t="s">
        <v>1148</v>
      </c>
      <c r="X53" s="17" t="s">
        <v>52</v>
      </c>
      <c r="Y53" s="2" t="s">
        <v>52</v>
      </c>
      <c r="Z53" s="2" t="s">
        <v>52</v>
      </c>
      <c r="AA53" s="32"/>
      <c r="AB53" s="2" t="s">
        <v>52</v>
      </c>
    </row>
    <row r="54" spans="1:28" ht="30" customHeight="1" x14ac:dyDescent="0.15">
      <c r="A54" s="17" t="s">
        <v>332</v>
      </c>
      <c r="B54" s="17" t="s">
        <v>330</v>
      </c>
      <c r="C54" s="17" t="s">
        <v>331</v>
      </c>
      <c r="D54" s="30" t="s">
        <v>76</v>
      </c>
      <c r="E54" s="31">
        <v>0</v>
      </c>
      <c r="F54" s="17" t="s">
        <v>52</v>
      </c>
      <c r="G54" s="31">
        <v>0</v>
      </c>
      <c r="H54" s="17" t="s">
        <v>52</v>
      </c>
      <c r="I54" s="31">
        <v>0</v>
      </c>
      <c r="J54" s="17" t="s">
        <v>52</v>
      </c>
      <c r="K54" s="31">
        <v>182000</v>
      </c>
      <c r="L54" s="17" t="s">
        <v>1149</v>
      </c>
      <c r="M54" s="31">
        <v>0</v>
      </c>
      <c r="N54" s="17" t="s">
        <v>52</v>
      </c>
      <c r="O54" s="31">
        <f t="shared" si="2"/>
        <v>182000</v>
      </c>
      <c r="P54" s="31">
        <v>0</v>
      </c>
      <c r="Q54" s="31">
        <v>0</v>
      </c>
      <c r="R54" s="31">
        <v>0</v>
      </c>
      <c r="S54" s="31">
        <v>0</v>
      </c>
      <c r="T54" s="31">
        <v>0</v>
      </c>
      <c r="U54" s="31">
        <v>0</v>
      </c>
      <c r="V54" s="31">
        <v>0</v>
      </c>
      <c r="W54" s="17" t="s">
        <v>1150</v>
      </c>
      <c r="X54" s="17" t="s">
        <v>52</v>
      </c>
      <c r="Y54" s="2" t="s">
        <v>52</v>
      </c>
      <c r="Z54" s="2" t="s">
        <v>52</v>
      </c>
      <c r="AA54" s="32"/>
      <c r="AB54" s="2" t="s">
        <v>52</v>
      </c>
    </row>
    <row r="55" spans="1:28" ht="30" customHeight="1" x14ac:dyDescent="0.15">
      <c r="A55" s="17" t="s">
        <v>348</v>
      </c>
      <c r="B55" s="17" t="s">
        <v>346</v>
      </c>
      <c r="C55" s="17" t="s">
        <v>347</v>
      </c>
      <c r="D55" s="30" t="s">
        <v>76</v>
      </c>
      <c r="E55" s="31">
        <v>60700</v>
      </c>
      <c r="F55" s="17" t="s">
        <v>52</v>
      </c>
      <c r="G55" s="31">
        <v>0</v>
      </c>
      <c r="H55" s="17" t="s">
        <v>52</v>
      </c>
      <c r="I55" s="31">
        <v>0</v>
      </c>
      <c r="J55" s="17" t="s">
        <v>52</v>
      </c>
      <c r="K55" s="31">
        <v>0</v>
      </c>
      <c r="L55" s="17" t="s">
        <v>52</v>
      </c>
      <c r="M55" s="31">
        <v>0</v>
      </c>
      <c r="N55" s="17" t="s">
        <v>52</v>
      </c>
      <c r="O55" s="31">
        <f t="shared" si="2"/>
        <v>60700</v>
      </c>
      <c r="P55" s="31">
        <v>0</v>
      </c>
      <c r="Q55" s="31">
        <v>0</v>
      </c>
      <c r="R55" s="31">
        <v>0</v>
      </c>
      <c r="S55" s="31">
        <v>0</v>
      </c>
      <c r="T55" s="31">
        <v>0</v>
      </c>
      <c r="U55" s="31">
        <v>0</v>
      </c>
      <c r="V55" s="31">
        <v>0</v>
      </c>
      <c r="W55" s="17" t="s">
        <v>1151</v>
      </c>
      <c r="X55" s="17" t="s">
        <v>52</v>
      </c>
      <c r="Y55" s="2" t="s">
        <v>52</v>
      </c>
      <c r="Z55" s="2" t="s">
        <v>52</v>
      </c>
      <c r="AA55" s="32"/>
      <c r="AB55" s="2" t="s">
        <v>52</v>
      </c>
    </row>
    <row r="56" spans="1:28" ht="30" customHeight="1" x14ac:dyDescent="0.15">
      <c r="A56" s="17" t="s">
        <v>352</v>
      </c>
      <c r="B56" s="17" t="s">
        <v>350</v>
      </c>
      <c r="C56" s="17" t="s">
        <v>351</v>
      </c>
      <c r="D56" s="30" t="s">
        <v>76</v>
      </c>
      <c r="E56" s="31">
        <v>71000</v>
      </c>
      <c r="F56" s="17" t="s">
        <v>52</v>
      </c>
      <c r="G56" s="31">
        <v>0</v>
      </c>
      <c r="H56" s="17" t="s">
        <v>52</v>
      </c>
      <c r="I56" s="31">
        <v>0</v>
      </c>
      <c r="J56" s="17" t="s">
        <v>52</v>
      </c>
      <c r="K56" s="31">
        <v>0</v>
      </c>
      <c r="L56" s="17" t="s">
        <v>52</v>
      </c>
      <c r="M56" s="31">
        <v>0</v>
      </c>
      <c r="N56" s="17" t="s">
        <v>52</v>
      </c>
      <c r="O56" s="31">
        <f t="shared" si="2"/>
        <v>71000</v>
      </c>
      <c r="P56" s="31">
        <v>0</v>
      </c>
      <c r="Q56" s="31">
        <v>0</v>
      </c>
      <c r="R56" s="31">
        <v>0</v>
      </c>
      <c r="S56" s="31">
        <v>0</v>
      </c>
      <c r="T56" s="31">
        <v>0</v>
      </c>
      <c r="U56" s="31">
        <v>0</v>
      </c>
      <c r="V56" s="31">
        <v>0</v>
      </c>
      <c r="W56" s="17" t="s">
        <v>1152</v>
      </c>
      <c r="X56" s="17" t="s">
        <v>52</v>
      </c>
      <c r="Y56" s="2" t="s">
        <v>52</v>
      </c>
      <c r="Z56" s="2" t="s">
        <v>52</v>
      </c>
      <c r="AA56" s="32"/>
      <c r="AB56" s="2" t="s">
        <v>52</v>
      </c>
    </row>
    <row r="57" spans="1:28" ht="30" customHeight="1" x14ac:dyDescent="0.15">
      <c r="A57" s="17" t="s">
        <v>356</v>
      </c>
      <c r="B57" s="17" t="s">
        <v>354</v>
      </c>
      <c r="C57" s="17" t="s">
        <v>355</v>
      </c>
      <c r="D57" s="30" t="s">
        <v>336</v>
      </c>
      <c r="E57" s="31">
        <v>0</v>
      </c>
      <c r="F57" s="17" t="s">
        <v>52</v>
      </c>
      <c r="G57" s="31">
        <v>0</v>
      </c>
      <c r="H57" s="17" t="s">
        <v>52</v>
      </c>
      <c r="I57" s="31">
        <v>0</v>
      </c>
      <c r="J57" s="17" t="s">
        <v>52</v>
      </c>
      <c r="K57" s="31">
        <v>15000</v>
      </c>
      <c r="L57" s="17" t="s">
        <v>52</v>
      </c>
      <c r="M57" s="31">
        <v>0</v>
      </c>
      <c r="N57" s="17" t="s">
        <v>52</v>
      </c>
      <c r="O57" s="31">
        <f t="shared" si="2"/>
        <v>15000</v>
      </c>
      <c r="P57" s="31">
        <v>10000</v>
      </c>
      <c r="Q57" s="31">
        <v>0</v>
      </c>
      <c r="R57" s="31">
        <v>0</v>
      </c>
      <c r="S57" s="31">
        <v>0</v>
      </c>
      <c r="T57" s="31">
        <v>0</v>
      </c>
      <c r="U57" s="31">
        <v>0</v>
      </c>
      <c r="V57" s="31">
        <v>0</v>
      </c>
      <c r="W57" s="17" t="s">
        <v>1153</v>
      </c>
      <c r="X57" s="17" t="s">
        <v>52</v>
      </c>
      <c r="Y57" s="2" t="s">
        <v>52</v>
      </c>
      <c r="Z57" s="2" t="s">
        <v>52</v>
      </c>
      <c r="AA57" s="32"/>
      <c r="AB57" s="2" t="s">
        <v>52</v>
      </c>
    </row>
    <row r="58" spans="1:28" ht="30" customHeight="1" x14ac:dyDescent="0.15">
      <c r="A58" s="17" t="s">
        <v>360</v>
      </c>
      <c r="B58" s="17" t="s">
        <v>358</v>
      </c>
      <c r="C58" s="17" t="s">
        <v>359</v>
      </c>
      <c r="D58" s="30" t="s">
        <v>336</v>
      </c>
      <c r="E58" s="31">
        <v>0</v>
      </c>
      <c r="F58" s="17" t="s">
        <v>52</v>
      </c>
      <c r="G58" s="31">
        <v>0</v>
      </c>
      <c r="H58" s="17" t="s">
        <v>52</v>
      </c>
      <c r="I58" s="31">
        <v>0</v>
      </c>
      <c r="J58" s="17" t="s">
        <v>52</v>
      </c>
      <c r="K58" s="31">
        <v>8000</v>
      </c>
      <c r="L58" s="17" t="s">
        <v>52</v>
      </c>
      <c r="M58" s="31">
        <v>0</v>
      </c>
      <c r="N58" s="17" t="s">
        <v>52</v>
      </c>
      <c r="O58" s="31">
        <f t="shared" si="2"/>
        <v>8000</v>
      </c>
      <c r="P58" s="31">
        <v>8000</v>
      </c>
      <c r="Q58" s="31">
        <v>0</v>
      </c>
      <c r="R58" s="31">
        <v>0</v>
      </c>
      <c r="S58" s="31">
        <v>0</v>
      </c>
      <c r="T58" s="31">
        <v>0</v>
      </c>
      <c r="U58" s="31">
        <v>0</v>
      </c>
      <c r="V58" s="31">
        <v>0</v>
      </c>
      <c r="W58" s="17" t="s">
        <v>1154</v>
      </c>
      <c r="X58" s="17" t="s">
        <v>52</v>
      </c>
      <c r="Y58" s="2" t="s">
        <v>52</v>
      </c>
      <c r="Z58" s="2" t="s">
        <v>52</v>
      </c>
      <c r="AA58" s="32"/>
      <c r="AB58" s="2" t="s">
        <v>52</v>
      </c>
    </row>
    <row r="59" spans="1:28" ht="30" customHeight="1" x14ac:dyDescent="0.15">
      <c r="A59" s="17" t="s">
        <v>363</v>
      </c>
      <c r="B59" s="17" t="s">
        <v>362</v>
      </c>
      <c r="C59" s="17" t="s">
        <v>359</v>
      </c>
      <c r="D59" s="30" t="s">
        <v>336</v>
      </c>
      <c r="E59" s="31">
        <v>0</v>
      </c>
      <c r="F59" s="17" t="s">
        <v>52</v>
      </c>
      <c r="G59" s="31">
        <v>0</v>
      </c>
      <c r="H59" s="17" t="s">
        <v>52</v>
      </c>
      <c r="I59" s="31">
        <v>0</v>
      </c>
      <c r="J59" s="17" t="s">
        <v>52</v>
      </c>
      <c r="K59" s="31">
        <v>8000</v>
      </c>
      <c r="L59" s="17" t="s">
        <v>52</v>
      </c>
      <c r="M59" s="31">
        <v>0</v>
      </c>
      <c r="N59" s="17" t="s">
        <v>52</v>
      </c>
      <c r="O59" s="31">
        <f t="shared" si="2"/>
        <v>8000</v>
      </c>
      <c r="P59" s="31">
        <v>8000</v>
      </c>
      <c r="Q59" s="31">
        <v>0</v>
      </c>
      <c r="R59" s="31">
        <v>0</v>
      </c>
      <c r="S59" s="31">
        <v>0</v>
      </c>
      <c r="T59" s="31">
        <v>0</v>
      </c>
      <c r="U59" s="31">
        <v>0</v>
      </c>
      <c r="V59" s="31">
        <v>0</v>
      </c>
      <c r="W59" s="17" t="s">
        <v>1155</v>
      </c>
      <c r="X59" s="17" t="s">
        <v>52</v>
      </c>
      <c r="Y59" s="2" t="s">
        <v>52</v>
      </c>
      <c r="Z59" s="2" t="s">
        <v>52</v>
      </c>
      <c r="AA59" s="32"/>
      <c r="AB59" s="2" t="s">
        <v>52</v>
      </c>
    </row>
    <row r="60" spans="1:28" ht="30" customHeight="1" x14ac:dyDescent="0.15">
      <c r="A60" s="17" t="s">
        <v>366</v>
      </c>
      <c r="B60" s="17" t="s">
        <v>365</v>
      </c>
      <c r="C60" s="17" t="s">
        <v>359</v>
      </c>
      <c r="D60" s="30" t="s">
        <v>336</v>
      </c>
      <c r="E60" s="31">
        <v>0</v>
      </c>
      <c r="F60" s="17" t="s">
        <v>52</v>
      </c>
      <c r="G60" s="31">
        <v>0</v>
      </c>
      <c r="H60" s="17" t="s">
        <v>52</v>
      </c>
      <c r="I60" s="31">
        <v>0</v>
      </c>
      <c r="J60" s="17" t="s">
        <v>52</v>
      </c>
      <c r="K60" s="31">
        <v>8000</v>
      </c>
      <c r="L60" s="17" t="s">
        <v>52</v>
      </c>
      <c r="M60" s="31">
        <v>0</v>
      </c>
      <c r="N60" s="17" t="s">
        <v>52</v>
      </c>
      <c r="O60" s="31">
        <f t="shared" si="2"/>
        <v>8000</v>
      </c>
      <c r="P60" s="31">
        <v>8000</v>
      </c>
      <c r="Q60" s="31">
        <v>0</v>
      </c>
      <c r="R60" s="31">
        <v>0</v>
      </c>
      <c r="S60" s="31">
        <v>0</v>
      </c>
      <c r="T60" s="31">
        <v>0</v>
      </c>
      <c r="U60" s="31">
        <v>0</v>
      </c>
      <c r="V60" s="31">
        <v>0</v>
      </c>
      <c r="W60" s="17" t="s">
        <v>1156</v>
      </c>
      <c r="X60" s="17" t="s">
        <v>52</v>
      </c>
      <c r="Y60" s="2" t="s">
        <v>52</v>
      </c>
      <c r="Z60" s="2" t="s">
        <v>52</v>
      </c>
      <c r="AA60" s="32"/>
      <c r="AB60" s="2" t="s">
        <v>52</v>
      </c>
    </row>
    <row r="61" spans="1:28" ht="30" customHeight="1" x14ac:dyDescent="0.15">
      <c r="A61" s="17" t="s">
        <v>369</v>
      </c>
      <c r="B61" s="17" t="s">
        <v>368</v>
      </c>
      <c r="C61" s="17" t="s">
        <v>359</v>
      </c>
      <c r="D61" s="30" t="s">
        <v>336</v>
      </c>
      <c r="E61" s="31">
        <v>0</v>
      </c>
      <c r="F61" s="17" t="s">
        <v>52</v>
      </c>
      <c r="G61" s="31">
        <v>0</v>
      </c>
      <c r="H61" s="17" t="s">
        <v>52</v>
      </c>
      <c r="I61" s="31">
        <v>0</v>
      </c>
      <c r="J61" s="17" t="s">
        <v>52</v>
      </c>
      <c r="K61" s="31">
        <v>8000</v>
      </c>
      <c r="L61" s="17" t="s">
        <v>52</v>
      </c>
      <c r="M61" s="31">
        <v>0</v>
      </c>
      <c r="N61" s="17" t="s">
        <v>52</v>
      </c>
      <c r="O61" s="31">
        <f t="shared" si="2"/>
        <v>8000</v>
      </c>
      <c r="P61" s="31">
        <v>8000</v>
      </c>
      <c r="Q61" s="31">
        <v>0</v>
      </c>
      <c r="R61" s="31">
        <v>0</v>
      </c>
      <c r="S61" s="31">
        <v>0</v>
      </c>
      <c r="T61" s="31">
        <v>0</v>
      </c>
      <c r="U61" s="31">
        <v>0</v>
      </c>
      <c r="V61" s="31">
        <v>0</v>
      </c>
      <c r="W61" s="17" t="s">
        <v>1157</v>
      </c>
      <c r="X61" s="17" t="s">
        <v>52</v>
      </c>
      <c r="Y61" s="2" t="s">
        <v>52</v>
      </c>
      <c r="Z61" s="2" t="s">
        <v>52</v>
      </c>
      <c r="AA61" s="32"/>
      <c r="AB61" s="2" t="s">
        <v>52</v>
      </c>
    </row>
    <row r="62" spans="1:28" ht="30" customHeight="1" x14ac:dyDescent="0.15">
      <c r="A62" s="17" t="s">
        <v>372</v>
      </c>
      <c r="B62" s="17" t="s">
        <v>371</v>
      </c>
      <c r="C62" s="17" t="s">
        <v>359</v>
      </c>
      <c r="D62" s="30" t="s">
        <v>336</v>
      </c>
      <c r="E62" s="31">
        <v>0</v>
      </c>
      <c r="F62" s="17" t="s">
        <v>52</v>
      </c>
      <c r="G62" s="31">
        <v>0</v>
      </c>
      <c r="H62" s="17" t="s">
        <v>52</v>
      </c>
      <c r="I62" s="31">
        <v>0</v>
      </c>
      <c r="J62" s="17" t="s">
        <v>52</v>
      </c>
      <c r="K62" s="31">
        <v>14000</v>
      </c>
      <c r="L62" s="17" t="s">
        <v>52</v>
      </c>
      <c r="M62" s="31">
        <v>0</v>
      </c>
      <c r="N62" s="17" t="s">
        <v>52</v>
      </c>
      <c r="O62" s="31">
        <f t="shared" si="2"/>
        <v>14000</v>
      </c>
      <c r="P62" s="31">
        <v>10000</v>
      </c>
      <c r="Q62" s="31">
        <v>0</v>
      </c>
      <c r="R62" s="31">
        <v>0</v>
      </c>
      <c r="S62" s="31">
        <v>0</v>
      </c>
      <c r="T62" s="31">
        <v>0</v>
      </c>
      <c r="U62" s="31">
        <v>0</v>
      </c>
      <c r="V62" s="31">
        <v>0</v>
      </c>
      <c r="W62" s="17" t="s">
        <v>1158</v>
      </c>
      <c r="X62" s="17" t="s">
        <v>52</v>
      </c>
      <c r="Y62" s="2" t="s">
        <v>52</v>
      </c>
      <c r="Z62" s="2" t="s">
        <v>52</v>
      </c>
      <c r="AA62" s="32"/>
      <c r="AB62" s="2" t="s">
        <v>52</v>
      </c>
    </row>
    <row r="63" spans="1:28" ht="30" customHeight="1" x14ac:dyDescent="0.15">
      <c r="A63" s="17" t="s">
        <v>375</v>
      </c>
      <c r="B63" s="17" t="s">
        <v>374</v>
      </c>
      <c r="C63" s="17" t="s">
        <v>359</v>
      </c>
      <c r="D63" s="30" t="s">
        <v>336</v>
      </c>
      <c r="E63" s="31">
        <v>0</v>
      </c>
      <c r="F63" s="17" t="s">
        <v>52</v>
      </c>
      <c r="G63" s="31">
        <v>0</v>
      </c>
      <c r="H63" s="17" t="s">
        <v>52</v>
      </c>
      <c r="I63" s="31">
        <v>0</v>
      </c>
      <c r="J63" s="17" t="s">
        <v>52</v>
      </c>
      <c r="K63" s="31">
        <v>12000</v>
      </c>
      <c r="L63" s="17" t="s">
        <v>52</v>
      </c>
      <c r="M63" s="31">
        <v>0</v>
      </c>
      <c r="N63" s="17" t="s">
        <v>52</v>
      </c>
      <c r="O63" s="31">
        <f t="shared" si="2"/>
        <v>12000</v>
      </c>
      <c r="P63" s="31">
        <v>10000</v>
      </c>
      <c r="Q63" s="31">
        <v>0</v>
      </c>
      <c r="R63" s="31">
        <v>0</v>
      </c>
      <c r="S63" s="31">
        <v>0</v>
      </c>
      <c r="T63" s="31">
        <v>0</v>
      </c>
      <c r="U63" s="31">
        <v>0</v>
      </c>
      <c r="V63" s="31">
        <v>0</v>
      </c>
      <c r="W63" s="17" t="s">
        <v>1159</v>
      </c>
      <c r="X63" s="17" t="s">
        <v>52</v>
      </c>
      <c r="Y63" s="2" t="s">
        <v>52</v>
      </c>
      <c r="Z63" s="2" t="s">
        <v>52</v>
      </c>
      <c r="AA63" s="32"/>
      <c r="AB63" s="2" t="s">
        <v>52</v>
      </c>
    </row>
    <row r="64" spans="1:28" ht="30" customHeight="1" x14ac:dyDescent="0.15">
      <c r="A64" s="17" t="s">
        <v>378</v>
      </c>
      <c r="B64" s="17" t="s">
        <v>377</v>
      </c>
      <c r="C64" s="17" t="s">
        <v>359</v>
      </c>
      <c r="D64" s="30" t="s">
        <v>336</v>
      </c>
      <c r="E64" s="31">
        <v>0</v>
      </c>
      <c r="F64" s="17" t="s">
        <v>52</v>
      </c>
      <c r="G64" s="31">
        <v>0</v>
      </c>
      <c r="H64" s="17" t="s">
        <v>52</v>
      </c>
      <c r="I64" s="31">
        <v>0</v>
      </c>
      <c r="J64" s="17" t="s">
        <v>52</v>
      </c>
      <c r="K64" s="31">
        <v>12000</v>
      </c>
      <c r="L64" s="17" t="s">
        <v>52</v>
      </c>
      <c r="M64" s="31">
        <v>0</v>
      </c>
      <c r="N64" s="17" t="s">
        <v>52</v>
      </c>
      <c r="O64" s="31">
        <f t="shared" si="2"/>
        <v>12000</v>
      </c>
      <c r="P64" s="31">
        <v>10000</v>
      </c>
      <c r="Q64" s="31">
        <v>0</v>
      </c>
      <c r="R64" s="31">
        <v>0</v>
      </c>
      <c r="S64" s="31">
        <v>0</v>
      </c>
      <c r="T64" s="31">
        <v>0</v>
      </c>
      <c r="U64" s="31">
        <v>0</v>
      </c>
      <c r="V64" s="31">
        <v>0</v>
      </c>
      <c r="W64" s="17" t="s">
        <v>1160</v>
      </c>
      <c r="X64" s="17" t="s">
        <v>52</v>
      </c>
      <c r="Y64" s="2" t="s">
        <v>52</v>
      </c>
      <c r="Z64" s="2" t="s">
        <v>52</v>
      </c>
      <c r="AA64" s="32"/>
      <c r="AB64" s="2" t="s">
        <v>52</v>
      </c>
    </row>
    <row r="65" spans="1:28" ht="30" customHeight="1" x14ac:dyDescent="0.15">
      <c r="A65" s="17" t="s">
        <v>381</v>
      </c>
      <c r="B65" s="17" t="s">
        <v>380</v>
      </c>
      <c r="C65" s="17" t="s">
        <v>359</v>
      </c>
      <c r="D65" s="30" t="s">
        <v>336</v>
      </c>
      <c r="E65" s="31">
        <v>0</v>
      </c>
      <c r="F65" s="17" t="s">
        <v>52</v>
      </c>
      <c r="G65" s="31">
        <v>0</v>
      </c>
      <c r="H65" s="17" t="s">
        <v>52</v>
      </c>
      <c r="I65" s="31">
        <v>0</v>
      </c>
      <c r="J65" s="17" t="s">
        <v>52</v>
      </c>
      <c r="K65" s="31">
        <v>18000</v>
      </c>
      <c r="L65" s="17" t="s">
        <v>52</v>
      </c>
      <c r="M65" s="31">
        <v>0</v>
      </c>
      <c r="N65" s="17" t="s">
        <v>52</v>
      </c>
      <c r="O65" s="31">
        <f t="shared" si="2"/>
        <v>18000</v>
      </c>
      <c r="P65" s="31">
        <v>12000</v>
      </c>
      <c r="Q65" s="31">
        <v>0</v>
      </c>
      <c r="R65" s="31">
        <v>0</v>
      </c>
      <c r="S65" s="31">
        <v>0</v>
      </c>
      <c r="T65" s="31">
        <v>0</v>
      </c>
      <c r="U65" s="31">
        <v>0</v>
      </c>
      <c r="V65" s="31">
        <v>0</v>
      </c>
      <c r="W65" s="17" t="s">
        <v>1161</v>
      </c>
      <c r="X65" s="17" t="s">
        <v>52</v>
      </c>
      <c r="Y65" s="2" t="s">
        <v>52</v>
      </c>
      <c r="Z65" s="2" t="s">
        <v>52</v>
      </c>
      <c r="AA65" s="32"/>
      <c r="AB65" s="2" t="s">
        <v>52</v>
      </c>
    </row>
    <row r="66" spans="1:28" ht="30" customHeight="1" x14ac:dyDescent="0.15">
      <c r="A66" s="17" t="s">
        <v>385</v>
      </c>
      <c r="B66" s="17" t="s">
        <v>383</v>
      </c>
      <c r="C66" s="17" t="s">
        <v>384</v>
      </c>
      <c r="D66" s="30" t="s">
        <v>336</v>
      </c>
      <c r="E66" s="31">
        <v>0</v>
      </c>
      <c r="F66" s="17" t="s">
        <v>52</v>
      </c>
      <c r="G66" s="31">
        <v>0</v>
      </c>
      <c r="H66" s="17" t="s">
        <v>52</v>
      </c>
      <c r="I66" s="31">
        <v>0</v>
      </c>
      <c r="J66" s="17" t="s">
        <v>52</v>
      </c>
      <c r="K66" s="31">
        <v>700000</v>
      </c>
      <c r="L66" s="17" t="s">
        <v>52</v>
      </c>
      <c r="M66" s="31">
        <v>0</v>
      </c>
      <c r="N66" s="17" t="s">
        <v>52</v>
      </c>
      <c r="O66" s="31">
        <f t="shared" si="2"/>
        <v>700000</v>
      </c>
      <c r="P66" s="31">
        <v>0</v>
      </c>
      <c r="Q66" s="31">
        <v>0</v>
      </c>
      <c r="R66" s="31">
        <v>0</v>
      </c>
      <c r="S66" s="31">
        <v>0</v>
      </c>
      <c r="T66" s="31">
        <v>0</v>
      </c>
      <c r="U66" s="31">
        <v>0</v>
      </c>
      <c r="V66" s="31">
        <v>0</v>
      </c>
      <c r="W66" s="17" t="s">
        <v>1162</v>
      </c>
      <c r="X66" s="17" t="s">
        <v>52</v>
      </c>
      <c r="Y66" s="2" t="s">
        <v>52</v>
      </c>
      <c r="Z66" s="2" t="s">
        <v>52</v>
      </c>
      <c r="AA66" s="32"/>
      <c r="AB66" s="2" t="s">
        <v>52</v>
      </c>
    </row>
    <row r="67" spans="1:28" ht="30" customHeight="1" x14ac:dyDescent="0.15">
      <c r="A67" s="17" t="s">
        <v>390</v>
      </c>
      <c r="B67" s="17" t="s">
        <v>387</v>
      </c>
      <c r="C67" s="17" t="s">
        <v>388</v>
      </c>
      <c r="D67" s="30" t="s">
        <v>389</v>
      </c>
      <c r="E67" s="31">
        <v>0</v>
      </c>
      <c r="F67" s="17" t="s">
        <v>52</v>
      </c>
      <c r="G67" s="31">
        <v>0</v>
      </c>
      <c r="H67" s="17" t="s">
        <v>52</v>
      </c>
      <c r="I67" s="31">
        <v>0</v>
      </c>
      <c r="J67" s="17" t="s">
        <v>52</v>
      </c>
      <c r="K67" s="31">
        <v>18000</v>
      </c>
      <c r="L67" s="17" t="s">
        <v>52</v>
      </c>
      <c r="M67" s="31">
        <v>0</v>
      </c>
      <c r="N67" s="17" t="s">
        <v>52</v>
      </c>
      <c r="O67" s="31">
        <f t="shared" si="2"/>
        <v>18000</v>
      </c>
      <c r="P67" s="31">
        <v>0</v>
      </c>
      <c r="Q67" s="31">
        <v>0</v>
      </c>
      <c r="R67" s="31">
        <v>0</v>
      </c>
      <c r="S67" s="31">
        <v>0</v>
      </c>
      <c r="T67" s="31">
        <v>0</v>
      </c>
      <c r="U67" s="31">
        <v>0</v>
      </c>
      <c r="V67" s="31">
        <v>0</v>
      </c>
      <c r="W67" s="17" t="s">
        <v>1163</v>
      </c>
      <c r="X67" s="17" t="s">
        <v>52</v>
      </c>
      <c r="Y67" s="2" t="s">
        <v>52</v>
      </c>
      <c r="Z67" s="2" t="s">
        <v>52</v>
      </c>
      <c r="AA67" s="32"/>
      <c r="AB67" s="2" t="s">
        <v>52</v>
      </c>
    </row>
    <row r="68" spans="1:28" ht="30" customHeight="1" x14ac:dyDescent="0.15">
      <c r="A68" s="17" t="s">
        <v>394</v>
      </c>
      <c r="B68" s="17" t="s">
        <v>392</v>
      </c>
      <c r="C68" s="17" t="s">
        <v>393</v>
      </c>
      <c r="D68" s="30" t="s">
        <v>389</v>
      </c>
      <c r="E68" s="31">
        <v>0</v>
      </c>
      <c r="F68" s="17" t="s">
        <v>52</v>
      </c>
      <c r="G68" s="31">
        <v>0</v>
      </c>
      <c r="H68" s="17" t="s">
        <v>52</v>
      </c>
      <c r="I68" s="31">
        <v>0</v>
      </c>
      <c r="J68" s="17" t="s">
        <v>52</v>
      </c>
      <c r="K68" s="31">
        <v>0</v>
      </c>
      <c r="L68" s="17" t="s">
        <v>52</v>
      </c>
      <c r="M68" s="31">
        <v>0</v>
      </c>
      <c r="N68" s="17" t="s">
        <v>52</v>
      </c>
      <c r="O68" s="31">
        <v>0</v>
      </c>
      <c r="P68" s="31">
        <v>15400</v>
      </c>
      <c r="Q68" s="31">
        <v>2000</v>
      </c>
      <c r="R68" s="31">
        <v>0</v>
      </c>
      <c r="S68" s="31">
        <v>0</v>
      </c>
      <c r="T68" s="31">
        <v>0</v>
      </c>
      <c r="U68" s="31">
        <v>0</v>
      </c>
      <c r="V68" s="31">
        <f>SMALL(Q68:U68,COUNTIF(Q68:U68,0)+1)</f>
        <v>2000</v>
      </c>
      <c r="W68" s="17" t="s">
        <v>1164</v>
      </c>
      <c r="X68" s="17" t="s">
        <v>52</v>
      </c>
      <c r="Y68" s="2" t="s">
        <v>52</v>
      </c>
      <c r="Z68" s="2" t="s">
        <v>52</v>
      </c>
      <c r="AA68" s="32"/>
      <c r="AB68" s="2" t="s">
        <v>52</v>
      </c>
    </row>
    <row r="69" spans="1:28" ht="30" customHeight="1" x14ac:dyDescent="0.15">
      <c r="A69" s="17" t="s">
        <v>488</v>
      </c>
      <c r="B69" s="17" t="s">
        <v>487</v>
      </c>
      <c r="C69" s="17" t="s">
        <v>52</v>
      </c>
      <c r="D69" s="30" t="s">
        <v>437</v>
      </c>
      <c r="E69" s="31">
        <v>0</v>
      </c>
      <c r="F69" s="17" t="s">
        <v>52</v>
      </c>
      <c r="G69" s="31">
        <v>0</v>
      </c>
      <c r="H69" s="17" t="s">
        <v>52</v>
      </c>
      <c r="I69" s="31">
        <v>0</v>
      </c>
      <c r="J69" s="17" t="s">
        <v>52</v>
      </c>
      <c r="K69" s="31">
        <v>10425245</v>
      </c>
      <c r="L69" s="17" t="s">
        <v>52</v>
      </c>
      <c r="M69" s="31">
        <v>0</v>
      </c>
      <c r="N69" s="17" t="s">
        <v>52</v>
      </c>
      <c r="O69" s="31">
        <f t="shared" ref="O69:O93" si="3">SMALL(E69:M69,COUNTIF(E69:M69,0)+1)</f>
        <v>10425245</v>
      </c>
      <c r="P69" s="31">
        <v>10441507</v>
      </c>
      <c r="Q69" s="31">
        <v>5424296</v>
      </c>
      <c r="R69" s="31">
        <v>0</v>
      </c>
      <c r="S69" s="31">
        <v>0</v>
      </c>
      <c r="T69" s="31">
        <v>0</v>
      </c>
      <c r="U69" s="31">
        <v>0</v>
      </c>
      <c r="V69" s="31">
        <f>SMALL(Q69:U69,COUNTIF(Q69:U69,0)+1)</f>
        <v>5424296</v>
      </c>
      <c r="W69" s="17" t="s">
        <v>1165</v>
      </c>
      <c r="X69" s="17" t="s">
        <v>52</v>
      </c>
      <c r="Y69" s="2" t="s">
        <v>52</v>
      </c>
      <c r="Z69" s="2" t="s">
        <v>52</v>
      </c>
      <c r="AA69" s="32"/>
      <c r="AB69" s="2" t="s">
        <v>52</v>
      </c>
    </row>
    <row r="70" spans="1:28" ht="30" customHeight="1" x14ac:dyDescent="0.15">
      <c r="A70" s="17" t="s">
        <v>800</v>
      </c>
      <c r="B70" s="17" t="s">
        <v>798</v>
      </c>
      <c r="C70" s="17" t="s">
        <v>799</v>
      </c>
      <c r="D70" s="30" t="s">
        <v>76</v>
      </c>
      <c r="E70" s="31">
        <v>161900</v>
      </c>
      <c r="F70" s="17" t="s">
        <v>52</v>
      </c>
      <c r="G70" s="31">
        <v>0</v>
      </c>
      <c r="H70" s="17" t="s">
        <v>52</v>
      </c>
      <c r="I70" s="31">
        <v>0</v>
      </c>
      <c r="J70" s="17" t="s">
        <v>52</v>
      </c>
      <c r="K70" s="31">
        <v>0</v>
      </c>
      <c r="L70" s="17" t="s">
        <v>52</v>
      </c>
      <c r="M70" s="31">
        <v>0</v>
      </c>
      <c r="N70" s="17" t="s">
        <v>52</v>
      </c>
      <c r="O70" s="31">
        <f t="shared" si="3"/>
        <v>161900</v>
      </c>
      <c r="P70" s="31">
        <v>0</v>
      </c>
      <c r="Q70" s="31">
        <v>0</v>
      </c>
      <c r="R70" s="31">
        <v>0</v>
      </c>
      <c r="S70" s="31">
        <v>0</v>
      </c>
      <c r="T70" s="31">
        <v>0</v>
      </c>
      <c r="U70" s="31">
        <v>0</v>
      </c>
      <c r="V70" s="31">
        <v>0</v>
      </c>
      <c r="W70" s="17" t="s">
        <v>1166</v>
      </c>
      <c r="X70" s="17" t="s">
        <v>52</v>
      </c>
      <c r="Y70" s="2" t="s">
        <v>52</v>
      </c>
      <c r="Z70" s="2" t="s">
        <v>52</v>
      </c>
      <c r="AA70" s="32"/>
      <c r="AB70" s="2" t="s">
        <v>52</v>
      </c>
    </row>
    <row r="71" spans="1:28" ht="30" customHeight="1" x14ac:dyDescent="0.15">
      <c r="A71" s="17" t="s">
        <v>804</v>
      </c>
      <c r="B71" s="17" t="s">
        <v>802</v>
      </c>
      <c r="C71" s="17" t="s">
        <v>803</v>
      </c>
      <c r="D71" s="30" t="s">
        <v>271</v>
      </c>
      <c r="E71" s="31">
        <v>45000</v>
      </c>
      <c r="F71" s="17" t="s">
        <v>52</v>
      </c>
      <c r="G71" s="31">
        <v>50000</v>
      </c>
      <c r="H71" s="17" t="s">
        <v>1167</v>
      </c>
      <c r="I71" s="31">
        <v>0</v>
      </c>
      <c r="J71" s="17" t="s">
        <v>52</v>
      </c>
      <c r="K71" s="31">
        <v>0</v>
      </c>
      <c r="L71" s="17" t="s">
        <v>52</v>
      </c>
      <c r="M71" s="31">
        <v>0</v>
      </c>
      <c r="N71" s="17" t="s">
        <v>52</v>
      </c>
      <c r="O71" s="31">
        <f t="shared" si="3"/>
        <v>45000</v>
      </c>
      <c r="P71" s="31">
        <v>0</v>
      </c>
      <c r="Q71" s="31">
        <v>0</v>
      </c>
      <c r="R71" s="31">
        <v>0</v>
      </c>
      <c r="S71" s="31">
        <v>0</v>
      </c>
      <c r="T71" s="31">
        <v>0</v>
      </c>
      <c r="U71" s="31">
        <v>0</v>
      </c>
      <c r="V71" s="31">
        <v>0</v>
      </c>
      <c r="W71" s="17" t="s">
        <v>1168</v>
      </c>
      <c r="X71" s="17" t="s">
        <v>52</v>
      </c>
      <c r="Y71" s="2" t="s">
        <v>52</v>
      </c>
      <c r="Z71" s="2" t="s">
        <v>52</v>
      </c>
      <c r="AA71" s="32"/>
      <c r="AB71" s="2" t="s">
        <v>52</v>
      </c>
    </row>
    <row r="72" spans="1:28" ht="30" customHeight="1" x14ac:dyDescent="0.15">
      <c r="A72" s="17" t="s">
        <v>821</v>
      </c>
      <c r="B72" s="17" t="s">
        <v>820</v>
      </c>
      <c r="C72" s="17" t="s">
        <v>52</v>
      </c>
      <c r="D72" s="30" t="s">
        <v>76</v>
      </c>
      <c r="E72" s="31">
        <v>0</v>
      </c>
      <c r="F72" s="17" t="s">
        <v>52</v>
      </c>
      <c r="G72" s="31">
        <v>0</v>
      </c>
      <c r="H72" s="17" t="s">
        <v>52</v>
      </c>
      <c r="I72" s="31">
        <v>19100</v>
      </c>
      <c r="J72" s="17" t="s">
        <v>1169</v>
      </c>
      <c r="K72" s="31">
        <v>0</v>
      </c>
      <c r="L72" s="17" t="s">
        <v>52</v>
      </c>
      <c r="M72" s="31">
        <v>0</v>
      </c>
      <c r="N72" s="17" t="s">
        <v>52</v>
      </c>
      <c r="O72" s="31">
        <f t="shared" si="3"/>
        <v>19100</v>
      </c>
      <c r="P72" s="31">
        <v>0</v>
      </c>
      <c r="Q72" s="31">
        <v>0</v>
      </c>
      <c r="R72" s="31">
        <v>0</v>
      </c>
      <c r="S72" s="31">
        <v>0</v>
      </c>
      <c r="T72" s="31">
        <v>0</v>
      </c>
      <c r="U72" s="31">
        <v>0</v>
      </c>
      <c r="V72" s="31">
        <v>0</v>
      </c>
      <c r="W72" s="17" t="s">
        <v>1170</v>
      </c>
      <c r="X72" s="17" t="s">
        <v>52</v>
      </c>
      <c r="Y72" s="2" t="s">
        <v>52</v>
      </c>
      <c r="Z72" s="2" t="s">
        <v>52</v>
      </c>
      <c r="AA72" s="32"/>
      <c r="AB72" s="2" t="s">
        <v>52</v>
      </c>
    </row>
    <row r="73" spans="1:28" ht="30" customHeight="1" x14ac:dyDescent="0.15">
      <c r="A73" s="17" t="s">
        <v>818</v>
      </c>
      <c r="B73" s="17" t="s">
        <v>815</v>
      </c>
      <c r="C73" s="17" t="s">
        <v>816</v>
      </c>
      <c r="D73" s="30" t="s">
        <v>76</v>
      </c>
      <c r="E73" s="31">
        <v>0</v>
      </c>
      <c r="F73" s="17" t="s">
        <v>52</v>
      </c>
      <c r="G73" s="31">
        <v>0</v>
      </c>
      <c r="H73" s="17" t="s">
        <v>52</v>
      </c>
      <c r="I73" s="31">
        <v>88000</v>
      </c>
      <c r="J73" s="17" t="s">
        <v>1171</v>
      </c>
      <c r="K73" s="31">
        <v>0</v>
      </c>
      <c r="L73" s="17" t="s">
        <v>52</v>
      </c>
      <c r="M73" s="31">
        <v>0</v>
      </c>
      <c r="N73" s="17" t="s">
        <v>52</v>
      </c>
      <c r="O73" s="31">
        <f t="shared" si="3"/>
        <v>88000</v>
      </c>
      <c r="P73" s="31">
        <v>0</v>
      </c>
      <c r="Q73" s="31">
        <v>0</v>
      </c>
      <c r="R73" s="31">
        <v>0</v>
      </c>
      <c r="S73" s="31">
        <v>0</v>
      </c>
      <c r="T73" s="31">
        <v>0</v>
      </c>
      <c r="U73" s="31">
        <v>0</v>
      </c>
      <c r="V73" s="31">
        <v>0</v>
      </c>
      <c r="W73" s="17" t="s">
        <v>1172</v>
      </c>
      <c r="X73" s="17" t="s">
        <v>817</v>
      </c>
      <c r="Y73" s="2" t="s">
        <v>52</v>
      </c>
      <c r="Z73" s="2" t="s">
        <v>52</v>
      </c>
      <c r="AA73" s="32"/>
      <c r="AB73" s="2" t="s">
        <v>52</v>
      </c>
    </row>
    <row r="74" spans="1:28" ht="30" customHeight="1" x14ac:dyDescent="0.15">
      <c r="A74" s="17" t="s">
        <v>830</v>
      </c>
      <c r="B74" s="17" t="s">
        <v>828</v>
      </c>
      <c r="C74" s="17" t="s">
        <v>829</v>
      </c>
      <c r="D74" s="30" t="s">
        <v>76</v>
      </c>
      <c r="E74" s="31">
        <v>0</v>
      </c>
      <c r="F74" s="17" t="s">
        <v>52</v>
      </c>
      <c r="G74" s="31">
        <v>38100</v>
      </c>
      <c r="H74" s="17" t="s">
        <v>1173</v>
      </c>
      <c r="I74" s="31">
        <v>38100</v>
      </c>
      <c r="J74" s="17" t="s">
        <v>1174</v>
      </c>
      <c r="K74" s="31">
        <v>0</v>
      </c>
      <c r="L74" s="17" t="s">
        <v>52</v>
      </c>
      <c r="M74" s="31">
        <v>0</v>
      </c>
      <c r="N74" s="17" t="s">
        <v>52</v>
      </c>
      <c r="O74" s="31">
        <f t="shared" si="3"/>
        <v>38100</v>
      </c>
      <c r="P74" s="31">
        <v>0</v>
      </c>
      <c r="Q74" s="31">
        <v>0</v>
      </c>
      <c r="R74" s="31">
        <v>0</v>
      </c>
      <c r="S74" s="31">
        <v>0</v>
      </c>
      <c r="T74" s="31">
        <v>0</v>
      </c>
      <c r="U74" s="31">
        <v>0</v>
      </c>
      <c r="V74" s="31">
        <v>0</v>
      </c>
      <c r="W74" s="17" t="s">
        <v>1175</v>
      </c>
      <c r="X74" s="17" t="s">
        <v>52</v>
      </c>
      <c r="Y74" s="2" t="s">
        <v>52</v>
      </c>
      <c r="Z74" s="2" t="s">
        <v>52</v>
      </c>
      <c r="AA74" s="32"/>
      <c r="AB74" s="2" t="s">
        <v>52</v>
      </c>
    </row>
    <row r="75" spans="1:28" ht="30" customHeight="1" x14ac:dyDescent="0.15">
      <c r="A75" s="17" t="s">
        <v>959</v>
      </c>
      <c r="B75" s="17" t="s">
        <v>956</v>
      </c>
      <c r="C75" s="17" t="s">
        <v>957</v>
      </c>
      <c r="D75" s="30" t="s">
        <v>958</v>
      </c>
      <c r="E75" s="31">
        <v>26885</v>
      </c>
      <c r="F75" s="17" t="s">
        <v>52</v>
      </c>
      <c r="G75" s="31">
        <v>29000</v>
      </c>
      <c r="H75" s="17" t="s">
        <v>1176</v>
      </c>
      <c r="I75" s="31">
        <v>0</v>
      </c>
      <c r="J75" s="17" t="s">
        <v>52</v>
      </c>
      <c r="K75" s="31">
        <v>0</v>
      </c>
      <c r="L75" s="17" t="s">
        <v>52</v>
      </c>
      <c r="M75" s="31">
        <v>0</v>
      </c>
      <c r="N75" s="17" t="s">
        <v>52</v>
      </c>
      <c r="O75" s="31">
        <f t="shared" si="3"/>
        <v>26885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17" t="s">
        <v>1177</v>
      </c>
      <c r="X75" s="17" t="s">
        <v>52</v>
      </c>
      <c r="Y75" s="2" t="s">
        <v>52</v>
      </c>
      <c r="Z75" s="2" t="s">
        <v>52</v>
      </c>
      <c r="AA75" s="32"/>
      <c r="AB75" s="2" t="s">
        <v>52</v>
      </c>
    </row>
    <row r="76" spans="1:28" ht="30" customHeight="1" x14ac:dyDescent="0.15">
      <c r="A76" s="17" t="s">
        <v>535</v>
      </c>
      <c r="B76" s="17" t="s">
        <v>532</v>
      </c>
      <c r="C76" s="17" t="s">
        <v>533</v>
      </c>
      <c r="D76" s="30" t="s">
        <v>217</v>
      </c>
      <c r="E76" s="31">
        <v>3204160</v>
      </c>
      <c r="F76" s="17" t="s">
        <v>52</v>
      </c>
      <c r="G76" s="31">
        <v>3400000</v>
      </c>
      <c r="H76" s="17" t="s">
        <v>1178</v>
      </c>
      <c r="I76" s="31">
        <v>0</v>
      </c>
      <c r="J76" s="17" t="s">
        <v>52</v>
      </c>
      <c r="K76" s="31">
        <v>0</v>
      </c>
      <c r="L76" s="17" t="s">
        <v>52</v>
      </c>
      <c r="M76" s="31">
        <v>0</v>
      </c>
      <c r="N76" s="17" t="s">
        <v>52</v>
      </c>
      <c r="O76" s="31">
        <f t="shared" si="3"/>
        <v>3204160</v>
      </c>
      <c r="P76" s="31">
        <v>0</v>
      </c>
      <c r="Q76" s="31">
        <v>0</v>
      </c>
      <c r="R76" s="31">
        <v>0</v>
      </c>
      <c r="S76" s="31">
        <v>0</v>
      </c>
      <c r="T76" s="31">
        <v>0</v>
      </c>
      <c r="U76" s="31">
        <v>0</v>
      </c>
      <c r="V76" s="31">
        <v>0</v>
      </c>
      <c r="W76" s="17" t="s">
        <v>1179</v>
      </c>
      <c r="X76" s="17" t="s">
        <v>52</v>
      </c>
      <c r="Y76" s="2" t="s">
        <v>52</v>
      </c>
      <c r="Z76" s="2" t="s">
        <v>52</v>
      </c>
      <c r="AA76" s="32"/>
      <c r="AB76" s="2" t="s">
        <v>52</v>
      </c>
    </row>
    <row r="77" spans="1:28" ht="30" customHeight="1" x14ac:dyDescent="0.15">
      <c r="A77" s="17" t="s">
        <v>952</v>
      </c>
      <c r="B77" s="17" t="s">
        <v>950</v>
      </c>
      <c r="C77" s="17" t="s">
        <v>951</v>
      </c>
      <c r="D77" s="30" t="s">
        <v>153</v>
      </c>
      <c r="E77" s="31">
        <v>1554</v>
      </c>
      <c r="F77" s="17" t="s">
        <v>52</v>
      </c>
      <c r="G77" s="31">
        <v>1780</v>
      </c>
      <c r="H77" s="17" t="s">
        <v>1180</v>
      </c>
      <c r="I77" s="31">
        <v>1830</v>
      </c>
      <c r="J77" s="17" t="s">
        <v>1181</v>
      </c>
      <c r="K77" s="31">
        <v>0</v>
      </c>
      <c r="L77" s="17" t="s">
        <v>52</v>
      </c>
      <c r="M77" s="31">
        <v>0</v>
      </c>
      <c r="N77" s="17" t="s">
        <v>52</v>
      </c>
      <c r="O77" s="31">
        <f t="shared" si="3"/>
        <v>1554</v>
      </c>
      <c r="P77" s="31">
        <v>0</v>
      </c>
      <c r="Q77" s="31">
        <v>0</v>
      </c>
      <c r="R77" s="31">
        <v>0</v>
      </c>
      <c r="S77" s="31">
        <v>0</v>
      </c>
      <c r="T77" s="31">
        <v>0</v>
      </c>
      <c r="U77" s="31">
        <v>0</v>
      </c>
      <c r="V77" s="31">
        <v>0</v>
      </c>
      <c r="W77" s="17" t="s">
        <v>1182</v>
      </c>
      <c r="X77" s="17" t="s">
        <v>52</v>
      </c>
      <c r="Y77" s="2" t="s">
        <v>52</v>
      </c>
      <c r="Z77" s="2" t="s">
        <v>52</v>
      </c>
      <c r="AA77" s="32"/>
      <c r="AB77" s="2" t="s">
        <v>52</v>
      </c>
    </row>
    <row r="78" spans="1:28" ht="30" customHeight="1" x14ac:dyDescent="0.15">
      <c r="A78" s="17" t="s">
        <v>282</v>
      </c>
      <c r="B78" s="17" t="s">
        <v>280</v>
      </c>
      <c r="C78" s="17" t="s">
        <v>281</v>
      </c>
      <c r="D78" s="30" t="s">
        <v>217</v>
      </c>
      <c r="E78" s="31">
        <v>0</v>
      </c>
      <c r="F78" s="17" t="s">
        <v>52</v>
      </c>
      <c r="G78" s="31">
        <v>5180</v>
      </c>
      <c r="H78" s="17" t="s">
        <v>1183</v>
      </c>
      <c r="I78" s="31">
        <v>5230</v>
      </c>
      <c r="J78" s="17" t="s">
        <v>1110</v>
      </c>
      <c r="K78" s="31">
        <v>0</v>
      </c>
      <c r="L78" s="17" t="s">
        <v>52</v>
      </c>
      <c r="M78" s="31">
        <v>0</v>
      </c>
      <c r="N78" s="17" t="s">
        <v>52</v>
      </c>
      <c r="O78" s="31">
        <f t="shared" si="3"/>
        <v>5180</v>
      </c>
      <c r="P78" s="31">
        <v>0</v>
      </c>
      <c r="Q78" s="31">
        <v>0</v>
      </c>
      <c r="R78" s="31">
        <v>0</v>
      </c>
      <c r="S78" s="31">
        <v>0</v>
      </c>
      <c r="T78" s="31">
        <v>0</v>
      </c>
      <c r="U78" s="31">
        <v>0</v>
      </c>
      <c r="V78" s="31">
        <v>0</v>
      </c>
      <c r="W78" s="17" t="s">
        <v>1184</v>
      </c>
      <c r="X78" s="17" t="s">
        <v>52</v>
      </c>
      <c r="Y78" s="2" t="s">
        <v>52</v>
      </c>
      <c r="Z78" s="2" t="s">
        <v>52</v>
      </c>
      <c r="AA78" s="32"/>
      <c r="AB78" s="2" t="s">
        <v>52</v>
      </c>
    </row>
    <row r="79" spans="1:28" ht="30" customHeight="1" x14ac:dyDescent="0.15">
      <c r="A79" s="17" t="s">
        <v>285</v>
      </c>
      <c r="B79" s="17" t="s">
        <v>280</v>
      </c>
      <c r="C79" s="17" t="s">
        <v>284</v>
      </c>
      <c r="D79" s="30" t="s">
        <v>217</v>
      </c>
      <c r="E79" s="31">
        <v>0</v>
      </c>
      <c r="F79" s="17" t="s">
        <v>52</v>
      </c>
      <c r="G79" s="31">
        <v>6670</v>
      </c>
      <c r="H79" s="17" t="s">
        <v>1183</v>
      </c>
      <c r="I79" s="31">
        <v>6730</v>
      </c>
      <c r="J79" s="17" t="s">
        <v>1110</v>
      </c>
      <c r="K79" s="31">
        <v>0</v>
      </c>
      <c r="L79" s="17" t="s">
        <v>52</v>
      </c>
      <c r="M79" s="31">
        <v>0</v>
      </c>
      <c r="N79" s="17" t="s">
        <v>52</v>
      </c>
      <c r="O79" s="31">
        <f t="shared" si="3"/>
        <v>6670</v>
      </c>
      <c r="P79" s="31">
        <v>0</v>
      </c>
      <c r="Q79" s="31">
        <v>0</v>
      </c>
      <c r="R79" s="31">
        <v>0</v>
      </c>
      <c r="S79" s="31">
        <v>0</v>
      </c>
      <c r="T79" s="31">
        <v>0</v>
      </c>
      <c r="U79" s="31">
        <v>0</v>
      </c>
      <c r="V79" s="31">
        <v>0</v>
      </c>
      <c r="W79" s="17" t="s">
        <v>1185</v>
      </c>
      <c r="X79" s="17" t="s">
        <v>52</v>
      </c>
      <c r="Y79" s="2" t="s">
        <v>52</v>
      </c>
      <c r="Z79" s="2" t="s">
        <v>52</v>
      </c>
      <c r="AA79" s="32"/>
      <c r="AB79" s="2" t="s">
        <v>52</v>
      </c>
    </row>
    <row r="80" spans="1:28" ht="30" customHeight="1" x14ac:dyDescent="0.15">
      <c r="A80" s="17" t="s">
        <v>278</v>
      </c>
      <c r="B80" s="17" t="s">
        <v>269</v>
      </c>
      <c r="C80" s="17" t="s">
        <v>277</v>
      </c>
      <c r="D80" s="30" t="s">
        <v>271</v>
      </c>
      <c r="E80" s="31">
        <v>681</v>
      </c>
      <c r="F80" s="17" t="s">
        <v>52</v>
      </c>
      <c r="G80" s="31">
        <v>687</v>
      </c>
      <c r="H80" s="17" t="s">
        <v>1186</v>
      </c>
      <c r="I80" s="31">
        <v>893</v>
      </c>
      <c r="J80" s="17" t="s">
        <v>1187</v>
      </c>
      <c r="K80" s="31">
        <v>0</v>
      </c>
      <c r="L80" s="17" t="s">
        <v>52</v>
      </c>
      <c r="M80" s="31">
        <v>0</v>
      </c>
      <c r="N80" s="17" t="s">
        <v>52</v>
      </c>
      <c r="O80" s="31">
        <f t="shared" si="3"/>
        <v>681</v>
      </c>
      <c r="P80" s="31">
        <v>0</v>
      </c>
      <c r="Q80" s="31">
        <v>0</v>
      </c>
      <c r="R80" s="31">
        <v>0</v>
      </c>
      <c r="S80" s="31">
        <v>0</v>
      </c>
      <c r="T80" s="31">
        <v>0</v>
      </c>
      <c r="U80" s="31">
        <v>0</v>
      </c>
      <c r="V80" s="31">
        <v>0</v>
      </c>
      <c r="W80" s="17" t="s">
        <v>1188</v>
      </c>
      <c r="X80" s="17" t="s">
        <v>52</v>
      </c>
      <c r="Y80" s="2" t="s">
        <v>52</v>
      </c>
      <c r="Z80" s="2" t="s">
        <v>52</v>
      </c>
      <c r="AA80" s="32"/>
      <c r="AB80" s="2" t="s">
        <v>52</v>
      </c>
    </row>
    <row r="81" spans="1:28" ht="30" customHeight="1" x14ac:dyDescent="0.15">
      <c r="A81" s="17" t="s">
        <v>275</v>
      </c>
      <c r="B81" s="17" t="s">
        <v>269</v>
      </c>
      <c r="C81" s="17" t="s">
        <v>274</v>
      </c>
      <c r="D81" s="30" t="s">
        <v>271</v>
      </c>
      <c r="E81" s="31">
        <v>1045</v>
      </c>
      <c r="F81" s="17" t="s">
        <v>52</v>
      </c>
      <c r="G81" s="31">
        <v>1054</v>
      </c>
      <c r="H81" s="17" t="s">
        <v>1186</v>
      </c>
      <c r="I81" s="31">
        <v>0</v>
      </c>
      <c r="J81" s="17" t="s">
        <v>52</v>
      </c>
      <c r="K81" s="31">
        <v>0</v>
      </c>
      <c r="L81" s="17" t="s">
        <v>52</v>
      </c>
      <c r="M81" s="31">
        <v>0</v>
      </c>
      <c r="N81" s="17" t="s">
        <v>52</v>
      </c>
      <c r="O81" s="31">
        <f t="shared" si="3"/>
        <v>1045</v>
      </c>
      <c r="P81" s="31">
        <v>0</v>
      </c>
      <c r="Q81" s="31">
        <v>0</v>
      </c>
      <c r="R81" s="31">
        <v>0</v>
      </c>
      <c r="S81" s="31">
        <v>0</v>
      </c>
      <c r="T81" s="31">
        <v>0</v>
      </c>
      <c r="U81" s="31">
        <v>0</v>
      </c>
      <c r="V81" s="31">
        <v>0</v>
      </c>
      <c r="W81" s="17" t="s">
        <v>1189</v>
      </c>
      <c r="X81" s="17" t="s">
        <v>52</v>
      </c>
      <c r="Y81" s="2" t="s">
        <v>52</v>
      </c>
      <c r="Z81" s="2" t="s">
        <v>52</v>
      </c>
      <c r="AA81" s="32"/>
      <c r="AB81" s="2" t="s">
        <v>52</v>
      </c>
    </row>
    <row r="82" spans="1:28" ht="30" customHeight="1" x14ac:dyDescent="0.15">
      <c r="A82" s="17" t="s">
        <v>272</v>
      </c>
      <c r="B82" s="17" t="s">
        <v>269</v>
      </c>
      <c r="C82" s="17" t="s">
        <v>270</v>
      </c>
      <c r="D82" s="30" t="s">
        <v>271</v>
      </c>
      <c r="E82" s="31">
        <v>1891</v>
      </c>
      <c r="F82" s="17" t="s">
        <v>52</v>
      </c>
      <c r="G82" s="31">
        <v>1906</v>
      </c>
      <c r="H82" s="17" t="s">
        <v>1186</v>
      </c>
      <c r="I82" s="31">
        <v>0</v>
      </c>
      <c r="J82" s="17" t="s">
        <v>52</v>
      </c>
      <c r="K82" s="31">
        <v>0</v>
      </c>
      <c r="L82" s="17" t="s">
        <v>52</v>
      </c>
      <c r="M82" s="31">
        <v>0</v>
      </c>
      <c r="N82" s="17" t="s">
        <v>52</v>
      </c>
      <c r="O82" s="31">
        <f t="shared" si="3"/>
        <v>1891</v>
      </c>
      <c r="P82" s="31">
        <v>0</v>
      </c>
      <c r="Q82" s="31">
        <v>0</v>
      </c>
      <c r="R82" s="31">
        <v>0</v>
      </c>
      <c r="S82" s="31">
        <v>0</v>
      </c>
      <c r="T82" s="31">
        <v>0</v>
      </c>
      <c r="U82" s="31">
        <v>0</v>
      </c>
      <c r="V82" s="31">
        <v>0</v>
      </c>
      <c r="W82" s="17" t="s">
        <v>1190</v>
      </c>
      <c r="X82" s="17" t="s">
        <v>52</v>
      </c>
      <c r="Y82" s="2" t="s">
        <v>52</v>
      </c>
      <c r="Z82" s="2" t="s">
        <v>52</v>
      </c>
      <c r="AA82" s="32"/>
      <c r="AB82" s="2" t="s">
        <v>52</v>
      </c>
    </row>
    <row r="83" spans="1:28" ht="30" customHeight="1" x14ac:dyDescent="0.15">
      <c r="A83" s="17" t="s">
        <v>670</v>
      </c>
      <c r="B83" s="17" t="s">
        <v>668</v>
      </c>
      <c r="C83" s="17" t="s">
        <v>669</v>
      </c>
      <c r="D83" s="30" t="s">
        <v>217</v>
      </c>
      <c r="E83" s="31">
        <v>755</v>
      </c>
      <c r="F83" s="17" t="s">
        <v>52</v>
      </c>
      <c r="G83" s="31">
        <v>948</v>
      </c>
      <c r="H83" s="17" t="s">
        <v>1191</v>
      </c>
      <c r="I83" s="31">
        <v>943</v>
      </c>
      <c r="J83" s="17" t="s">
        <v>1187</v>
      </c>
      <c r="K83" s="31">
        <v>0</v>
      </c>
      <c r="L83" s="17" t="s">
        <v>52</v>
      </c>
      <c r="M83" s="31">
        <v>0</v>
      </c>
      <c r="N83" s="17" t="s">
        <v>52</v>
      </c>
      <c r="O83" s="31">
        <f t="shared" si="3"/>
        <v>755</v>
      </c>
      <c r="P83" s="31">
        <v>0</v>
      </c>
      <c r="Q83" s="31">
        <v>0</v>
      </c>
      <c r="R83" s="31">
        <v>0</v>
      </c>
      <c r="S83" s="31">
        <v>0</v>
      </c>
      <c r="T83" s="31">
        <v>0</v>
      </c>
      <c r="U83" s="31">
        <v>0</v>
      </c>
      <c r="V83" s="31">
        <v>0</v>
      </c>
      <c r="W83" s="17" t="s">
        <v>1192</v>
      </c>
      <c r="X83" s="17" t="s">
        <v>52</v>
      </c>
      <c r="Y83" s="2" t="s">
        <v>52</v>
      </c>
      <c r="Z83" s="2" t="s">
        <v>52</v>
      </c>
      <c r="AA83" s="32"/>
      <c r="AB83" s="2" t="s">
        <v>52</v>
      </c>
    </row>
    <row r="84" spans="1:28" ht="30" customHeight="1" x14ac:dyDescent="0.15">
      <c r="A84" s="17" t="s">
        <v>808</v>
      </c>
      <c r="B84" s="17" t="s">
        <v>806</v>
      </c>
      <c r="C84" s="17" t="s">
        <v>807</v>
      </c>
      <c r="D84" s="30" t="s">
        <v>271</v>
      </c>
      <c r="E84" s="31">
        <v>70000</v>
      </c>
      <c r="F84" s="17" t="s">
        <v>52</v>
      </c>
      <c r="G84" s="31">
        <v>70000</v>
      </c>
      <c r="H84" s="17" t="s">
        <v>1193</v>
      </c>
      <c r="I84" s="31">
        <v>70000</v>
      </c>
      <c r="J84" s="17" t="s">
        <v>1194</v>
      </c>
      <c r="K84" s="31">
        <v>0</v>
      </c>
      <c r="L84" s="17" t="s">
        <v>52</v>
      </c>
      <c r="M84" s="31">
        <v>0</v>
      </c>
      <c r="N84" s="17" t="s">
        <v>52</v>
      </c>
      <c r="O84" s="31">
        <f t="shared" si="3"/>
        <v>70000</v>
      </c>
      <c r="P84" s="31">
        <v>0</v>
      </c>
      <c r="Q84" s="31">
        <v>0</v>
      </c>
      <c r="R84" s="31">
        <v>0</v>
      </c>
      <c r="S84" s="31">
        <v>0</v>
      </c>
      <c r="T84" s="31">
        <v>0</v>
      </c>
      <c r="U84" s="31">
        <v>0</v>
      </c>
      <c r="V84" s="31">
        <v>0</v>
      </c>
      <c r="W84" s="17" t="s">
        <v>1195</v>
      </c>
      <c r="X84" s="17" t="s">
        <v>52</v>
      </c>
      <c r="Y84" s="2" t="s">
        <v>52</v>
      </c>
      <c r="Z84" s="2" t="s">
        <v>52</v>
      </c>
      <c r="AA84" s="32"/>
      <c r="AB84" s="2" t="s">
        <v>52</v>
      </c>
    </row>
    <row r="85" spans="1:28" ht="30" customHeight="1" x14ac:dyDescent="0.15">
      <c r="A85" s="17" t="s">
        <v>812</v>
      </c>
      <c r="B85" s="17" t="s">
        <v>810</v>
      </c>
      <c r="C85" s="17" t="s">
        <v>811</v>
      </c>
      <c r="D85" s="30" t="s">
        <v>271</v>
      </c>
      <c r="E85" s="31">
        <v>0</v>
      </c>
      <c r="F85" s="17" t="s">
        <v>52</v>
      </c>
      <c r="G85" s="31">
        <v>0</v>
      </c>
      <c r="H85" s="17" t="s">
        <v>52</v>
      </c>
      <c r="I85" s="31">
        <v>35000</v>
      </c>
      <c r="J85" s="17" t="s">
        <v>1196</v>
      </c>
      <c r="K85" s="31">
        <v>0</v>
      </c>
      <c r="L85" s="17" t="s">
        <v>52</v>
      </c>
      <c r="M85" s="31">
        <v>0</v>
      </c>
      <c r="N85" s="17" t="s">
        <v>52</v>
      </c>
      <c r="O85" s="31">
        <f t="shared" si="3"/>
        <v>35000</v>
      </c>
      <c r="P85" s="31">
        <v>0</v>
      </c>
      <c r="Q85" s="31">
        <v>0</v>
      </c>
      <c r="R85" s="31">
        <v>0</v>
      </c>
      <c r="S85" s="31">
        <v>0</v>
      </c>
      <c r="T85" s="31">
        <v>0</v>
      </c>
      <c r="U85" s="31">
        <v>0</v>
      </c>
      <c r="V85" s="31">
        <v>0</v>
      </c>
      <c r="W85" s="17" t="s">
        <v>1197</v>
      </c>
      <c r="X85" s="17" t="s">
        <v>52</v>
      </c>
      <c r="Y85" s="2" t="s">
        <v>52</v>
      </c>
      <c r="Z85" s="2" t="s">
        <v>52</v>
      </c>
      <c r="AA85" s="32"/>
      <c r="AB85" s="2" t="s">
        <v>52</v>
      </c>
    </row>
    <row r="86" spans="1:28" ht="30" customHeight="1" x14ac:dyDescent="0.15">
      <c r="A86" s="17" t="s">
        <v>218</v>
      </c>
      <c r="B86" s="17" t="s">
        <v>215</v>
      </c>
      <c r="C86" s="17" t="s">
        <v>216</v>
      </c>
      <c r="D86" s="30" t="s">
        <v>217</v>
      </c>
      <c r="E86" s="31">
        <v>0</v>
      </c>
      <c r="F86" s="17" t="s">
        <v>52</v>
      </c>
      <c r="G86" s="31">
        <v>3680</v>
      </c>
      <c r="H86" s="17" t="s">
        <v>1198</v>
      </c>
      <c r="I86" s="31">
        <v>0</v>
      </c>
      <c r="J86" s="17" t="s">
        <v>52</v>
      </c>
      <c r="K86" s="31">
        <v>0</v>
      </c>
      <c r="L86" s="17" t="s">
        <v>52</v>
      </c>
      <c r="M86" s="31">
        <v>0</v>
      </c>
      <c r="N86" s="17" t="s">
        <v>52</v>
      </c>
      <c r="O86" s="31">
        <f t="shared" si="3"/>
        <v>3680</v>
      </c>
      <c r="P86" s="31">
        <v>0</v>
      </c>
      <c r="Q86" s="31">
        <v>0</v>
      </c>
      <c r="R86" s="31">
        <v>0</v>
      </c>
      <c r="S86" s="31">
        <v>0</v>
      </c>
      <c r="T86" s="31">
        <v>0</v>
      </c>
      <c r="U86" s="31">
        <v>0</v>
      </c>
      <c r="V86" s="31">
        <v>0</v>
      </c>
      <c r="W86" s="17" t="s">
        <v>1199</v>
      </c>
      <c r="X86" s="17" t="s">
        <v>52</v>
      </c>
      <c r="Y86" s="2" t="s">
        <v>52</v>
      </c>
      <c r="Z86" s="2" t="s">
        <v>52</v>
      </c>
      <c r="AA86" s="32"/>
      <c r="AB86" s="2" t="s">
        <v>52</v>
      </c>
    </row>
    <row r="87" spans="1:28" ht="30" customHeight="1" x14ac:dyDescent="0.15">
      <c r="A87" s="17" t="s">
        <v>221</v>
      </c>
      <c r="B87" s="17" t="s">
        <v>215</v>
      </c>
      <c r="C87" s="17" t="s">
        <v>220</v>
      </c>
      <c r="D87" s="30" t="s">
        <v>217</v>
      </c>
      <c r="E87" s="31">
        <v>0</v>
      </c>
      <c r="F87" s="17" t="s">
        <v>52</v>
      </c>
      <c r="G87" s="31">
        <v>11840</v>
      </c>
      <c r="H87" s="17" t="s">
        <v>1198</v>
      </c>
      <c r="I87" s="31">
        <v>0</v>
      </c>
      <c r="J87" s="17" t="s">
        <v>52</v>
      </c>
      <c r="K87" s="31">
        <v>0</v>
      </c>
      <c r="L87" s="17" t="s">
        <v>52</v>
      </c>
      <c r="M87" s="31">
        <v>0</v>
      </c>
      <c r="N87" s="17" t="s">
        <v>52</v>
      </c>
      <c r="O87" s="31">
        <f t="shared" si="3"/>
        <v>11840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17" t="s">
        <v>1200</v>
      </c>
      <c r="X87" s="17" t="s">
        <v>52</v>
      </c>
      <c r="Y87" s="2" t="s">
        <v>52</v>
      </c>
      <c r="Z87" s="2" t="s">
        <v>52</v>
      </c>
      <c r="AA87" s="32"/>
      <c r="AB87" s="2" t="s">
        <v>52</v>
      </c>
    </row>
    <row r="88" spans="1:28" ht="30" customHeight="1" x14ac:dyDescent="0.15">
      <c r="A88" s="17" t="s">
        <v>753</v>
      </c>
      <c r="B88" s="17" t="s">
        <v>751</v>
      </c>
      <c r="C88" s="17" t="s">
        <v>752</v>
      </c>
      <c r="D88" s="30" t="s">
        <v>710</v>
      </c>
      <c r="E88" s="31">
        <v>8400</v>
      </c>
      <c r="F88" s="17" t="s">
        <v>52</v>
      </c>
      <c r="G88" s="31">
        <v>0</v>
      </c>
      <c r="H88" s="17" t="s">
        <v>52</v>
      </c>
      <c r="I88" s="31">
        <v>0</v>
      </c>
      <c r="J88" s="17" t="s">
        <v>52</v>
      </c>
      <c r="K88" s="31">
        <v>0</v>
      </c>
      <c r="L88" s="17" t="s">
        <v>52</v>
      </c>
      <c r="M88" s="31">
        <v>0</v>
      </c>
      <c r="N88" s="17" t="s">
        <v>52</v>
      </c>
      <c r="O88" s="31">
        <f t="shared" si="3"/>
        <v>8400</v>
      </c>
      <c r="P88" s="31">
        <v>0</v>
      </c>
      <c r="Q88" s="31">
        <v>0</v>
      </c>
      <c r="R88" s="31">
        <v>0</v>
      </c>
      <c r="S88" s="31">
        <v>0</v>
      </c>
      <c r="T88" s="31">
        <v>0</v>
      </c>
      <c r="U88" s="31">
        <v>0</v>
      </c>
      <c r="V88" s="31">
        <v>0</v>
      </c>
      <c r="W88" s="17" t="s">
        <v>1201</v>
      </c>
      <c r="X88" s="17" t="s">
        <v>52</v>
      </c>
      <c r="Y88" s="2" t="s">
        <v>52</v>
      </c>
      <c r="Z88" s="2" t="s">
        <v>52</v>
      </c>
      <c r="AA88" s="32"/>
      <c r="AB88" s="2" t="s">
        <v>52</v>
      </c>
    </row>
    <row r="89" spans="1:28" ht="30" customHeight="1" x14ac:dyDescent="0.15">
      <c r="A89" s="17" t="s">
        <v>738</v>
      </c>
      <c r="B89" s="17" t="s">
        <v>736</v>
      </c>
      <c r="C89" s="17" t="s">
        <v>737</v>
      </c>
      <c r="D89" s="30" t="s">
        <v>710</v>
      </c>
      <c r="E89" s="31">
        <v>5116</v>
      </c>
      <c r="F89" s="17" t="s">
        <v>52</v>
      </c>
      <c r="G89" s="31">
        <v>6666.66</v>
      </c>
      <c r="H89" s="17" t="s">
        <v>1202</v>
      </c>
      <c r="I89" s="31">
        <v>7266.66</v>
      </c>
      <c r="J89" s="17" t="s">
        <v>1203</v>
      </c>
      <c r="K89" s="31">
        <v>0</v>
      </c>
      <c r="L89" s="17" t="s">
        <v>52</v>
      </c>
      <c r="M89" s="31">
        <v>0</v>
      </c>
      <c r="N89" s="17" t="s">
        <v>52</v>
      </c>
      <c r="O89" s="31">
        <f t="shared" si="3"/>
        <v>5116</v>
      </c>
      <c r="P89" s="31">
        <v>0</v>
      </c>
      <c r="Q89" s="31">
        <v>0</v>
      </c>
      <c r="R89" s="31">
        <v>0</v>
      </c>
      <c r="S89" s="31">
        <v>0</v>
      </c>
      <c r="T89" s="31">
        <v>0</v>
      </c>
      <c r="U89" s="31">
        <v>0</v>
      </c>
      <c r="V89" s="31">
        <v>0</v>
      </c>
      <c r="W89" s="17" t="s">
        <v>1204</v>
      </c>
      <c r="X89" s="17" t="s">
        <v>52</v>
      </c>
      <c r="Y89" s="2" t="s">
        <v>52</v>
      </c>
      <c r="Z89" s="2" t="s">
        <v>52</v>
      </c>
      <c r="AA89" s="32"/>
      <c r="AB89" s="2" t="s">
        <v>52</v>
      </c>
    </row>
    <row r="90" spans="1:28" ht="30" customHeight="1" x14ac:dyDescent="0.15">
      <c r="A90" s="17" t="s">
        <v>1032</v>
      </c>
      <c r="B90" s="17" t="s">
        <v>1030</v>
      </c>
      <c r="C90" s="17" t="s">
        <v>1031</v>
      </c>
      <c r="D90" s="30" t="s">
        <v>710</v>
      </c>
      <c r="E90" s="31">
        <v>10371</v>
      </c>
      <c r="F90" s="17" t="s">
        <v>52</v>
      </c>
      <c r="G90" s="31">
        <v>18518.509999999998</v>
      </c>
      <c r="H90" s="17" t="s">
        <v>1205</v>
      </c>
      <c r="I90" s="31">
        <v>0</v>
      </c>
      <c r="J90" s="17" t="s">
        <v>52</v>
      </c>
      <c r="K90" s="31">
        <v>0</v>
      </c>
      <c r="L90" s="17" t="s">
        <v>52</v>
      </c>
      <c r="M90" s="31">
        <v>0</v>
      </c>
      <c r="N90" s="17" t="s">
        <v>52</v>
      </c>
      <c r="O90" s="31">
        <f t="shared" si="3"/>
        <v>10371</v>
      </c>
      <c r="P90" s="31">
        <v>0</v>
      </c>
      <c r="Q90" s="31">
        <v>0</v>
      </c>
      <c r="R90" s="31">
        <v>0</v>
      </c>
      <c r="S90" s="31">
        <v>0</v>
      </c>
      <c r="T90" s="31">
        <v>0</v>
      </c>
      <c r="U90" s="31">
        <v>0</v>
      </c>
      <c r="V90" s="31">
        <v>0</v>
      </c>
      <c r="W90" s="17" t="s">
        <v>1206</v>
      </c>
      <c r="X90" s="17" t="s">
        <v>52</v>
      </c>
      <c r="Y90" s="2" t="s">
        <v>52</v>
      </c>
      <c r="Z90" s="2" t="s">
        <v>52</v>
      </c>
      <c r="AA90" s="32"/>
      <c r="AB90" s="2" t="s">
        <v>52</v>
      </c>
    </row>
    <row r="91" spans="1:28" ht="30" customHeight="1" x14ac:dyDescent="0.15">
      <c r="A91" s="17" t="s">
        <v>742</v>
      </c>
      <c r="B91" s="17" t="s">
        <v>740</v>
      </c>
      <c r="C91" s="17" t="s">
        <v>741</v>
      </c>
      <c r="D91" s="30" t="s">
        <v>710</v>
      </c>
      <c r="E91" s="31">
        <v>0</v>
      </c>
      <c r="F91" s="17" t="s">
        <v>52</v>
      </c>
      <c r="G91" s="31">
        <v>3583.33</v>
      </c>
      <c r="H91" s="17" t="s">
        <v>1202</v>
      </c>
      <c r="I91" s="31">
        <v>4666.66</v>
      </c>
      <c r="J91" s="17" t="s">
        <v>1207</v>
      </c>
      <c r="K91" s="31">
        <v>0</v>
      </c>
      <c r="L91" s="17" t="s">
        <v>52</v>
      </c>
      <c r="M91" s="31">
        <v>0</v>
      </c>
      <c r="N91" s="17" t="s">
        <v>52</v>
      </c>
      <c r="O91" s="31">
        <f t="shared" si="3"/>
        <v>3583.33</v>
      </c>
      <c r="P91" s="31">
        <v>0</v>
      </c>
      <c r="Q91" s="31">
        <v>0</v>
      </c>
      <c r="R91" s="31">
        <v>0</v>
      </c>
      <c r="S91" s="31">
        <v>0</v>
      </c>
      <c r="T91" s="31">
        <v>0</v>
      </c>
      <c r="U91" s="31">
        <v>0</v>
      </c>
      <c r="V91" s="31">
        <v>0</v>
      </c>
      <c r="W91" s="17" t="s">
        <v>1208</v>
      </c>
      <c r="X91" s="17" t="s">
        <v>52</v>
      </c>
      <c r="Y91" s="2" t="s">
        <v>52</v>
      </c>
      <c r="Z91" s="2" t="s">
        <v>52</v>
      </c>
      <c r="AA91" s="32"/>
      <c r="AB91" s="2" t="s">
        <v>52</v>
      </c>
    </row>
    <row r="92" spans="1:28" ht="30" customHeight="1" x14ac:dyDescent="0.15">
      <c r="A92" s="17" t="s">
        <v>337</v>
      </c>
      <c r="B92" s="17" t="s">
        <v>334</v>
      </c>
      <c r="C92" s="17" t="s">
        <v>335</v>
      </c>
      <c r="D92" s="30" t="s">
        <v>336</v>
      </c>
      <c r="E92" s="31">
        <v>3780</v>
      </c>
      <c r="F92" s="17" t="s">
        <v>52</v>
      </c>
      <c r="G92" s="31">
        <v>4310</v>
      </c>
      <c r="H92" s="17" t="s">
        <v>1209</v>
      </c>
      <c r="I92" s="31">
        <v>4880</v>
      </c>
      <c r="J92" s="17" t="s">
        <v>1210</v>
      </c>
      <c r="K92" s="31">
        <v>0</v>
      </c>
      <c r="L92" s="17" t="s">
        <v>52</v>
      </c>
      <c r="M92" s="31">
        <v>0</v>
      </c>
      <c r="N92" s="17" t="s">
        <v>52</v>
      </c>
      <c r="O92" s="31">
        <f t="shared" si="3"/>
        <v>3780</v>
      </c>
      <c r="P92" s="31">
        <v>0</v>
      </c>
      <c r="Q92" s="31">
        <v>0</v>
      </c>
      <c r="R92" s="31">
        <v>0</v>
      </c>
      <c r="S92" s="31">
        <v>0</v>
      </c>
      <c r="T92" s="31">
        <v>0</v>
      </c>
      <c r="U92" s="31">
        <v>0</v>
      </c>
      <c r="V92" s="31">
        <v>0</v>
      </c>
      <c r="W92" s="17" t="s">
        <v>1211</v>
      </c>
      <c r="X92" s="17" t="s">
        <v>52</v>
      </c>
      <c r="Y92" s="2" t="s">
        <v>52</v>
      </c>
      <c r="Z92" s="2" t="s">
        <v>52</v>
      </c>
      <c r="AA92" s="32"/>
      <c r="AB92" s="2" t="s">
        <v>52</v>
      </c>
    </row>
    <row r="93" spans="1:28" ht="30" customHeight="1" x14ac:dyDescent="0.15">
      <c r="A93" s="17" t="s">
        <v>438</v>
      </c>
      <c r="B93" s="17" t="s">
        <v>435</v>
      </c>
      <c r="C93" s="17" t="s">
        <v>436</v>
      </c>
      <c r="D93" s="30" t="s">
        <v>437</v>
      </c>
      <c r="E93" s="31">
        <v>0</v>
      </c>
      <c r="F93" s="17" t="s">
        <v>52</v>
      </c>
      <c r="G93" s="31">
        <v>0</v>
      </c>
      <c r="H93" s="17" t="s">
        <v>52</v>
      </c>
      <c r="I93" s="31">
        <v>0</v>
      </c>
      <c r="J93" s="17" t="s">
        <v>52</v>
      </c>
      <c r="K93" s="31">
        <v>32000000</v>
      </c>
      <c r="L93" s="17" t="s">
        <v>52</v>
      </c>
      <c r="M93" s="31">
        <v>0</v>
      </c>
      <c r="N93" s="17" t="s">
        <v>52</v>
      </c>
      <c r="O93" s="31">
        <f t="shared" si="3"/>
        <v>32000000</v>
      </c>
      <c r="P93" s="31">
        <v>0</v>
      </c>
      <c r="Q93" s="31">
        <v>0</v>
      </c>
      <c r="R93" s="31">
        <v>0</v>
      </c>
      <c r="S93" s="31">
        <v>0</v>
      </c>
      <c r="T93" s="31">
        <v>0</v>
      </c>
      <c r="U93" s="31">
        <v>0</v>
      </c>
      <c r="V93" s="31">
        <v>0</v>
      </c>
      <c r="W93" s="17" t="s">
        <v>1212</v>
      </c>
      <c r="X93" s="17" t="s">
        <v>52</v>
      </c>
      <c r="Y93" s="2" t="s">
        <v>52</v>
      </c>
      <c r="Z93" s="2" t="s">
        <v>52</v>
      </c>
      <c r="AA93" s="32"/>
      <c r="AB93" s="2" t="s">
        <v>52</v>
      </c>
    </row>
    <row r="94" spans="1:28" ht="30" customHeight="1" x14ac:dyDescent="0.15">
      <c r="A94" s="17" t="s">
        <v>864</v>
      </c>
      <c r="B94" s="17" t="s">
        <v>863</v>
      </c>
      <c r="C94" s="17" t="s">
        <v>52</v>
      </c>
      <c r="D94" s="30" t="s">
        <v>95</v>
      </c>
      <c r="E94" s="31">
        <v>0</v>
      </c>
      <c r="F94" s="17" t="s">
        <v>52</v>
      </c>
      <c r="G94" s="31">
        <v>0</v>
      </c>
      <c r="H94" s="17" t="s">
        <v>52</v>
      </c>
      <c r="I94" s="31">
        <v>0</v>
      </c>
      <c r="J94" s="17" t="s">
        <v>52</v>
      </c>
      <c r="K94" s="31">
        <v>0</v>
      </c>
      <c r="L94" s="17" t="s">
        <v>52</v>
      </c>
      <c r="M94" s="31">
        <v>0</v>
      </c>
      <c r="N94" s="17" t="s">
        <v>1213</v>
      </c>
      <c r="O94" s="31">
        <v>0</v>
      </c>
      <c r="P94" s="31">
        <v>0</v>
      </c>
      <c r="Q94" s="31">
        <v>0</v>
      </c>
      <c r="R94" s="31">
        <v>0</v>
      </c>
      <c r="S94" s="31">
        <v>0</v>
      </c>
      <c r="T94" s="31">
        <v>0</v>
      </c>
      <c r="U94" s="31">
        <v>2083</v>
      </c>
      <c r="V94" s="31">
        <f>SMALL(Q94:U94,COUNTIF(Q94:U94,0)+1)</f>
        <v>2083</v>
      </c>
      <c r="W94" s="17" t="s">
        <v>1214</v>
      </c>
      <c r="X94" s="17" t="s">
        <v>52</v>
      </c>
      <c r="Y94" s="2" t="s">
        <v>52</v>
      </c>
      <c r="Z94" s="2" t="s">
        <v>52</v>
      </c>
      <c r="AA94" s="32"/>
      <c r="AB94" s="2" t="s">
        <v>52</v>
      </c>
    </row>
    <row r="95" spans="1:28" ht="30" customHeight="1" x14ac:dyDescent="0.15">
      <c r="A95" s="17" t="s">
        <v>877</v>
      </c>
      <c r="B95" s="17" t="s">
        <v>874</v>
      </c>
      <c r="C95" s="17" t="s">
        <v>875</v>
      </c>
      <c r="D95" s="30" t="s">
        <v>876</v>
      </c>
      <c r="E95" s="31">
        <v>0</v>
      </c>
      <c r="F95" s="17" t="s">
        <v>52</v>
      </c>
      <c r="G95" s="31">
        <v>0</v>
      </c>
      <c r="H95" s="17" t="s">
        <v>52</v>
      </c>
      <c r="I95" s="31">
        <v>0</v>
      </c>
      <c r="J95" s="17" t="s">
        <v>52</v>
      </c>
      <c r="K95" s="31">
        <v>0</v>
      </c>
      <c r="L95" s="17" t="s">
        <v>52</v>
      </c>
      <c r="M95" s="31">
        <v>0</v>
      </c>
      <c r="N95" s="17" t="s">
        <v>1215</v>
      </c>
      <c r="O95" s="31">
        <v>0</v>
      </c>
      <c r="P95" s="31">
        <v>0</v>
      </c>
      <c r="Q95" s="31">
        <v>0</v>
      </c>
      <c r="R95" s="31">
        <v>0</v>
      </c>
      <c r="S95" s="31">
        <v>0</v>
      </c>
      <c r="T95" s="31">
        <v>0</v>
      </c>
      <c r="U95" s="31">
        <v>111</v>
      </c>
      <c r="V95" s="31">
        <f>SMALL(Q95:U95,COUNTIF(Q95:U95,0)+1)</f>
        <v>111</v>
      </c>
      <c r="W95" s="17" t="s">
        <v>1216</v>
      </c>
      <c r="X95" s="17" t="s">
        <v>52</v>
      </c>
      <c r="Y95" s="2" t="s">
        <v>52</v>
      </c>
      <c r="Z95" s="2" t="s">
        <v>52</v>
      </c>
      <c r="AA95" s="32"/>
      <c r="AB95" s="2" t="s">
        <v>52</v>
      </c>
    </row>
    <row r="96" spans="1:28" ht="30" customHeight="1" x14ac:dyDescent="0.15">
      <c r="A96" s="17" t="s">
        <v>558</v>
      </c>
      <c r="B96" s="17" t="s">
        <v>557</v>
      </c>
      <c r="C96" s="17" t="s">
        <v>553</v>
      </c>
      <c r="D96" s="30" t="s">
        <v>554</v>
      </c>
      <c r="E96" s="31">
        <v>0</v>
      </c>
      <c r="F96" s="17" t="s">
        <v>52</v>
      </c>
      <c r="G96" s="31">
        <v>0</v>
      </c>
      <c r="H96" s="17" t="s">
        <v>52</v>
      </c>
      <c r="I96" s="31">
        <v>0</v>
      </c>
      <c r="J96" s="17" t="s">
        <v>52</v>
      </c>
      <c r="K96" s="31">
        <v>0</v>
      </c>
      <c r="L96" s="17" t="s">
        <v>52</v>
      </c>
      <c r="M96" s="31">
        <v>0</v>
      </c>
      <c r="N96" s="17" t="s">
        <v>52</v>
      </c>
      <c r="O96" s="31">
        <v>0</v>
      </c>
      <c r="P96" s="31">
        <v>172068</v>
      </c>
      <c r="Q96" s="31">
        <v>0</v>
      </c>
      <c r="R96" s="31">
        <v>0</v>
      </c>
      <c r="S96" s="31">
        <v>0</v>
      </c>
      <c r="T96" s="31">
        <v>0</v>
      </c>
      <c r="U96" s="31">
        <v>0</v>
      </c>
      <c r="V96" s="31">
        <v>0</v>
      </c>
      <c r="W96" s="17" t="s">
        <v>1217</v>
      </c>
      <c r="X96" s="17" t="s">
        <v>52</v>
      </c>
      <c r="Y96" s="2" t="s">
        <v>1218</v>
      </c>
      <c r="Z96" s="2" t="s">
        <v>52</v>
      </c>
      <c r="AA96" s="32"/>
      <c r="AB96" s="2" t="s">
        <v>52</v>
      </c>
    </row>
    <row r="97" spans="1:28" ht="30" customHeight="1" x14ac:dyDescent="0.15">
      <c r="A97" s="17" t="s">
        <v>586</v>
      </c>
      <c r="B97" s="17" t="s">
        <v>585</v>
      </c>
      <c r="C97" s="17" t="s">
        <v>553</v>
      </c>
      <c r="D97" s="30" t="s">
        <v>554</v>
      </c>
      <c r="E97" s="31">
        <v>0</v>
      </c>
      <c r="F97" s="17" t="s">
        <v>52</v>
      </c>
      <c r="G97" s="31">
        <v>0</v>
      </c>
      <c r="H97" s="17" t="s">
        <v>52</v>
      </c>
      <c r="I97" s="31">
        <v>0</v>
      </c>
      <c r="J97" s="17" t="s">
        <v>52</v>
      </c>
      <c r="K97" s="31">
        <v>0</v>
      </c>
      <c r="L97" s="17" t="s">
        <v>52</v>
      </c>
      <c r="M97" s="31">
        <v>0</v>
      </c>
      <c r="N97" s="17" t="s">
        <v>52</v>
      </c>
      <c r="O97" s="31">
        <v>0</v>
      </c>
      <c r="P97" s="31">
        <v>226122</v>
      </c>
      <c r="Q97" s="31">
        <v>0</v>
      </c>
      <c r="R97" s="31">
        <v>0</v>
      </c>
      <c r="S97" s="31">
        <v>0</v>
      </c>
      <c r="T97" s="31">
        <v>0</v>
      </c>
      <c r="U97" s="31">
        <v>0</v>
      </c>
      <c r="V97" s="31">
        <v>0</v>
      </c>
      <c r="W97" s="17" t="s">
        <v>1219</v>
      </c>
      <c r="X97" s="17" t="s">
        <v>52</v>
      </c>
      <c r="Y97" s="2" t="s">
        <v>1218</v>
      </c>
      <c r="Z97" s="2" t="s">
        <v>52</v>
      </c>
      <c r="AA97" s="32"/>
      <c r="AB97" s="2" t="s">
        <v>52</v>
      </c>
    </row>
    <row r="98" spans="1:28" ht="30" customHeight="1" x14ac:dyDescent="0.15">
      <c r="A98" s="17" t="s">
        <v>899</v>
      </c>
      <c r="B98" s="17" t="s">
        <v>898</v>
      </c>
      <c r="C98" s="17" t="s">
        <v>553</v>
      </c>
      <c r="D98" s="30" t="s">
        <v>554</v>
      </c>
      <c r="E98" s="31">
        <v>0</v>
      </c>
      <c r="F98" s="17" t="s">
        <v>52</v>
      </c>
      <c r="G98" s="31">
        <v>0</v>
      </c>
      <c r="H98" s="17" t="s">
        <v>52</v>
      </c>
      <c r="I98" s="31">
        <v>0</v>
      </c>
      <c r="J98" s="17" t="s">
        <v>52</v>
      </c>
      <c r="K98" s="31">
        <v>0</v>
      </c>
      <c r="L98" s="17" t="s">
        <v>52</v>
      </c>
      <c r="M98" s="31">
        <v>0</v>
      </c>
      <c r="N98" s="17" t="s">
        <v>52</v>
      </c>
      <c r="O98" s="31">
        <v>0</v>
      </c>
      <c r="P98" s="31">
        <v>281939</v>
      </c>
      <c r="Q98" s="31">
        <v>0</v>
      </c>
      <c r="R98" s="31">
        <v>0</v>
      </c>
      <c r="S98" s="31">
        <v>0</v>
      </c>
      <c r="T98" s="31">
        <v>0</v>
      </c>
      <c r="U98" s="31">
        <v>0</v>
      </c>
      <c r="V98" s="31">
        <v>0</v>
      </c>
      <c r="W98" s="17" t="s">
        <v>1220</v>
      </c>
      <c r="X98" s="17" t="s">
        <v>52</v>
      </c>
      <c r="Y98" s="2" t="s">
        <v>1218</v>
      </c>
      <c r="Z98" s="2" t="s">
        <v>52</v>
      </c>
      <c r="AA98" s="32"/>
      <c r="AB98" s="2" t="s">
        <v>52</v>
      </c>
    </row>
    <row r="99" spans="1:28" ht="30" customHeight="1" x14ac:dyDescent="0.15">
      <c r="A99" s="17" t="s">
        <v>632</v>
      </c>
      <c r="B99" s="17" t="s">
        <v>631</v>
      </c>
      <c r="C99" s="17" t="s">
        <v>553</v>
      </c>
      <c r="D99" s="30" t="s">
        <v>554</v>
      </c>
      <c r="E99" s="31">
        <v>0</v>
      </c>
      <c r="F99" s="17" t="s">
        <v>52</v>
      </c>
      <c r="G99" s="31">
        <v>0</v>
      </c>
      <c r="H99" s="17" t="s">
        <v>52</v>
      </c>
      <c r="I99" s="31">
        <v>0</v>
      </c>
      <c r="J99" s="17" t="s">
        <v>52</v>
      </c>
      <c r="K99" s="31">
        <v>0</v>
      </c>
      <c r="L99" s="17" t="s">
        <v>52</v>
      </c>
      <c r="M99" s="31">
        <v>0</v>
      </c>
      <c r="N99" s="17" t="s">
        <v>52</v>
      </c>
      <c r="O99" s="31">
        <v>0</v>
      </c>
      <c r="P99" s="31">
        <v>275790</v>
      </c>
      <c r="Q99" s="31">
        <v>0</v>
      </c>
      <c r="R99" s="31">
        <v>0</v>
      </c>
      <c r="S99" s="31">
        <v>0</v>
      </c>
      <c r="T99" s="31">
        <v>0</v>
      </c>
      <c r="U99" s="31">
        <v>0</v>
      </c>
      <c r="V99" s="31">
        <v>0</v>
      </c>
      <c r="W99" s="17" t="s">
        <v>1221</v>
      </c>
      <c r="X99" s="17" t="s">
        <v>52</v>
      </c>
      <c r="Y99" s="2" t="s">
        <v>1218</v>
      </c>
      <c r="Z99" s="2" t="s">
        <v>52</v>
      </c>
      <c r="AA99" s="32"/>
      <c r="AB99" s="2" t="s">
        <v>52</v>
      </c>
    </row>
    <row r="100" spans="1:28" ht="30" customHeight="1" x14ac:dyDescent="0.15">
      <c r="A100" s="17" t="s">
        <v>940</v>
      </c>
      <c r="B100" s="17" t="s">
        <v>939</v>
      </c>
      <c r="C100" s="17" t="s">
        <v>553</v>
      </c>
      <c r="D100" s="30" t="s">
        <v>554</v>
      </c>
      <c r="E100" s="31">
        <v>0</v>
      </c>
      <c r="F100" s="17" t="s">
        <v>52</v>
      </c>
      <c r="G100" s="31">
        <v>0</v>
      </c>
      <c r="H100" s="17" t="s">
        <v>52</v>
      </c>
      <c r="I100" s="31">
        <v>0</v>
      </c>
      <c r="J100" s="17" t="s">
        <v>52</v>
      </c>
      <c r="K100" s="31">
        <v>0</v>
      </c>
      <c r="L100" s="17" t="s">
        <v>52</v>
      </c>
      <c r="M100" s="31">
        <v>0</v>
      </c>
      <c r="N100" s="17" t="s">
        <v>52</v>
      </c>
      <c r="O100" s="31">
        <v>0</v>
      </c>
      <c r="P100" s="31">
        <v>268187</v>
      </c>
      <c r="Q100" s="31">
        <v>0</v>
      </c>
      <c r="R100" s="31">
        <v>0</v>
      </c>
      <c r="S100" s="31">
        <v>0</v>
      </c>
      <c r="T100" s="31">
        <v>0</v>
      </c>
      <c r="U100" s="31">
        <v>0</v>
      </c>
      <c r="V100" s="31">
        <v>0</v>
      </c>
      <c r="W100" s="17" t="s">
        <v>1222</v>
      </c>
      <c r="X100" s="17" t="s">
        <v>52</v>
      </c>
      <c r="Y100" s="2" t="s">
        <v>1218</v>
      </c>
      <c r="Z100" s="2" t="s">
        <v>52</v>
      </c>
      <c r="AA100" s="32"/>
      <c r="AB100" s="2" t="s">
        <v>52</v>
      </c>
    </row>
    <row r="101" spans="1:28" ht="30" customHeight="1" x14ac:dyDescent="0.15">
      <c r="A101" s="17" t="s">
        <v>762</v>
      </c>
      <c r="B101" s="17" t="s">
        <v>761</v>
      </c>
      <c r="C101" s="17" t="s">
        <v>553</v>
      </c>
      <c r="D101" s="30" t="s">
        <v>554</v>
      </c>
      <c r="E101" s="31">
        <v>0</v>
      </c>
      <c r="F101" s="17" t="s">
        <v>52</v>
      </c>
      <c r="G101" s="31">
        <v>0</v>
      </c>
      <c r="H101" s="17" t="s">
        <v>52</v>
      </c>
      <c r="I101" s="31">
        <v>0</v>
      </c>
      <c r="J101" s="17" t="s">
        <v>52</v>
      </c>
      <c r="K101" s="31">
        <v>0</v>
      </c>
      <c r="L101" s="17" t="s">
        <v>52</v>
      </c>
      <c r="M101" s="31">
        <v>0</v>
      </c>
      <c r="N101" s="17" t="s">
        <v>52</v>
      </c>
      <c r="O101" s="31">
        <v>0</v>
      </c>
      <c r="P101" s="31">
        <v>239808</v>
      </c>
      <c r="Q101" s="31">
        <v>0</v>
      </c>
      <c r="R101" s="31">
        <v>0</v>
      </c>
      <c r="S101" s="31">
        <v>0</v>
      </c>
      <c r="T101" s="31">
        <v>0</v>
      </c>
      <c r="U101" s="31">
        <v>0</v>
      </c>
      <c r="V101" s="31">
        <v>0</v>
      </c>
      <c r="W101" s="17" t="s">
        <v>1223</v>
      </c>
      <c r="X101" s="17" t="s">
        <v>52</v>
      </c>
      <c r="Y101" s="2" t="s">
        <v>1218</v>
      </c>
      <c r="Z101" s="2" t="s">
        <v>52</v>
      </c>
      <c r="AA101" s="32"/>
      <c r="AB101" s="2" t="s">
        <v>52</v>
      </c>
    </row>
    <row r="102" spans="1:28" ht="30" customHeight="1" x14ac:dyDescent="0.15">
      <c r="A102" s="17" t="s">
        <v>661</v>
      </c>
      <c r="B102" s="17" t="s">
        <v>660</v>
      </c>
      <c r="C102" s="17" t="s">
        <v>553</v>
      </c>
      <c r="D102" s="30" t="s">
        <v>554</v>
      </c>
      <c r="E102" s="31">
        <v>0</v>
      </c>
      <c r="F102" s="17" t="s">
        <v>52</v>
      </c>
      <c r="G102" s="31">
        <v>0</v>
      </c>
      <c r="H102" s="17" t="s">
        <v>52</v>
      </c>
      <c r="I102" s="31">
        <v>0</v>
      </c>
      <c r="J102" s="17" t="s">
        <v>52</v>
      </c>
      <c r="K102" s="31">
        <v>0</v>
      </c>
      <c r="L102" s="17" t="s">
        <v>52</v>
      </c>
      <c r="M102" s="31">
        <v>0</v>
      </c>
      <c r="N102" s="17" t="s">
        <v>52</v>
      </c>
      <c r="O102" s="31">
        <v>0</v>
      </c>
      <c r="P102" s="31">
        <v>252641</v>
      </c>
      <c r="Q102" s="31">
        <v>0</v>
      </c>
      <c r="R102" s="31">
        <v>0</v>
      </c>
      <c r="S102" s="31">
        <v>0</v>
      </c>
      <c r="T102" s="31">
        <v>0</v>
      </c>
      <c r="U102" s="31">
        <v>0</v>
      </c>
      <c r="V102" s="31">
        <v>0</v>
      </c>
      <c r="W102" s="17" t="s">
        <v>1224</v>
      </c>
      <c r="X102" s="17" t="s">
        <v>52</v>
      </c>
      <c r="Y102" s="2" t="s">
        <v>1218</v>
      </c>
      <c r="Z102" s="2" t="s">
        <v>52</v>
      </c>
      <c r="AA102" s="32"/>
      <c r="AB102" s="2" t="s">
        <v>52</v>
      </c>
    </row>
    <row r="103" spans="1:28" ht="30" customHeight="1" x14ac:dyDescent="0.15">
      <c r="A103" s="17" t="s">
        <v>765</v>
      </c>
      <c r="B103" s="17" t="s">
        <v>764</v>
      </c>
      <c r="C103" s="17" t="s">
        <v>553</v>
      </c>
      <c r="D103" s="30" t="s">
        <v>554</v>
      </c>
      <c r="E103" s="31">
        <v>0</v>
      </c>
      <c r="F103" s="17" t="s">
        <v>52</v>
      </c>
      <c r="G103" s="31">
        <v>0</v>
      </c>
      <c r="H103" s="17" t="s">
        <v>52</v>
      </c>
      <c r="I103" s="31">
        <v>0</v>
      </c>
      <c r="J103" s="17" t="s">
        <v>52</v>
      </c>
      <c r="K103" s="31">
        <v>0</v>
      </c>
      <c r="L103" s="17" t="s">
        <v>52</v>
      </c>
      <c r="M103" s="31">
        <v>0</v>
      </c>
      <c r="N103" s="17" t="s">
        <v>52</v>
      </c>
      <c r="O103" s="31">
        <v>0</v>
      </c>
      <c r="P103" s="31">
        <v>282536</v>
      </c>
      <c r="Q103" s="31">
        <v>0</v>
      </c>
      <c r="R103" s="31">
        <v>0</v>
      </c>
      <c r="S103" s="31">
        <v>0</v>
      </c>
      <c r="T103" s="31">
        <v>0</v>
      </c>
      <c r="U103" s="31">
        <v>0</v>
      </c>
      <c r="V103" s="31">
        <v>0</v>
      </c>
      <c r="W103" s="17" t="s">
        <v>1225</v>
      </c>
      <c r="X103" s="17" t="s">
        <v>52</v>
      </c>
      <c r="Y103" s="2" t="s">
        <v>1218</v>
      </c>
      <c r="Z103" s="2" t="s">
        <v>52</v>
      </c>
      <c r="AA103" s="32"/>
      <c r="AB103" s="2" t="s">
        <v>52</v>
      </c>
    </row>
    <row r="104" spans="1:28" ht="30" customHeight="1" x14ac:dyDescent="0.15">
      <c r="A104" s="17" t="s">
        <v>628</v>
      </c>
      <c r="B104" s="17" t="s">
        <v>627</v>
      </c>
      <c r="C104" s="17" t="s">
        <v>553</v>
      </c>
      <c r="D104" s="30" t="s">
        <v>554</v>
      </c>
      <c r="E104" s="31">
        <v>0</v>
      </c>
      <c r="F104" s="17" t="s">
        <v>52</v>
      </c>
      <c r="G104" s="31">
        <v>0</v>
      </c>
      <c r="H104" s="17" t="s">
        <v>52</v>
      </c>
      <c r="I104" s="31">
        <v>0</v>
      </c>
      <c r="J104" s="17" t="s">
        <v>52</v>
      </c>
      <c r="K104" s="31">
        <v>0</v>
      </c>
      <c r="L104" s="17" t="s">
        <v>52</v>
      </c>
      <c r="M104" s="31">
        <v>0</v>
      </c>
      <c r="N104" s="17" t="s">
        <v>52</v>
      </c>
      <c r="O104" s="31">
        <v>0</v>
      </c>
      <c r="P104" s="31">
        <v>273540</v>
      </c>
      <c r="Q104" s="31">
        <v>0</v>
      </c>
      <c r="R104" s="31">
        <v>0</v>
      </c>
      <c r="S104" s="31">
        <v>0</v>
      </c>
      <c r="T104" s="31">
        <v>0</v>
      </c>
      <c r="U104" s="31">
        <v>0</v>
      </c>
      <c r="V104" s="31">
        <v>0</v>
      </c>
      <c r="W104" s="17" t="s">
        <v>1226</v>
      </c>
      <c r="X104" s="17" t="s">
        <v>52</v>
      </c>
      <c r="Y104" s="2" t="s">
        <v>1218</v>
      </c>
      <c r="Z104" s="2" t="s">
        <v>52</v>
      </c>
      <c r="AA104" s="32"/>
      <c r="AB104" s="2" t="s">
        <v>52</v>
      </c>
    </row>
    <row r="105" spans="1:28" ht="30" customHeight="1" x14ac:dyDescent="0.15">
      <c r="A105" s="17" t="s">
        <v>555</v>
      </c>
      <c r="B105" s="17" t="s">
        <v>552</v>
      </c>
      <c r="C105" s="17" t="s">
        <v>553</v>
      </c>
      <c r="D105" s="30" t="s">
        <v>554</v>
      </c>
      <c r="E105" s="31">
        <v>0</v>
      </c>
      <c r="F105" s="17" t="s">
        <v>52</v>
      </c>
      <c r="G105" s="31">
        <v>0</v>
      </c>
      <c r="H105" s="17" t="s">
        <v>52</v>
      </c>
      <c r="I105" s="31">
        <v>0</v>
      </c>
      <c r="J105" s="17" t="s">
        <v>52</v>
      </c>
      <c r="K105" s="31">
        <v>0</v>
      </c>
      <c r="L105" s="17" t="s">
        <v>52</v>
      </c>
      <c r="M105" s="31">
        <v>0</v>
      </c>
      <c r="N105" s="17" t="s">
        <v>52</v>
      </c>
      <c r="O105" s="31">
        <v>0</v>
      </c>
      <c r="P105" s="31">
        <v>277642</v>
      </c>
      <c r="Q105" s="31">
        <v>0</v>
      </c>
      <c r="R105" s="31">
        <v>0</v>
      </c>
      <c r="S105" s="31">
        <v>0</v>
      </c>
      <c r="T105" s="31">
        <v>0</v>
      </c>
      <c r="U105" s="31">
        <v>0</v>
      </c>
      <c r="V105" s="31">
        <v>0</v>
      </c>
      <c r="W105" s="17" t="s">
        <v>1227</v>
      </c>
      <c r="X105" s="17" t="s">
        <v>52</v>
      </c>
      <c r="Y105" s="2" t="s">
        <v>1218</v>
      </c>
      <c r="Z105" s="2" t="s">
        <v>52</v>
      </c>
      <c r="AA105" s="32"/>
      <c r="AB105" s="2" t="s">
        <v>52</v>
      </c>
    </row>
    <row r="106" spans="1:28" ht="30" customHeight="1" x14ac:dyDescent="0.15">
      <c r="A106" s="17" t="s">
        <v>1013</v>
      </c>
      <c r="B106" s="17" t="s">
        <v>1012</v>
      </c>
      <c r="C106" s="17" t="s">
        <v>553</v>
      </c>
      <c r="D106" s="30" t="s">
        <v>554</v>
      </c>
      <c r="E106" s="31">
        <v>0</v>
      </c>
      <c r="F106" s="17" t="s">
        <v>52</v>
      </c>
      <c r="G106" s="31">
        <v>0</v>
      </c>
      <c r="H106" s="17" t="s">
        <v>52</v>
      </c>
      <c r="I106" s="31">
        <v>0</v>
      </c>
      <c r="J106" s="17" t="s">
        <v>52</v>
      </c>
      <c r="K106" s="31">
        <v>0</v>
      </c>
      <c r="L106" s="17" t="s">
        <v>52</v>
      </c>
      <c r="M106" s="31">
        <v>0</v>
      </c>
      <c r="N106" s="17" t="s">
        <v>52</v>
      </c>
      <c r="O106" s="31">
        <v>0</v>
      </c>
      <c r="P106" s="31">
        <v>247188</v>
      </c>
      <c r="Q106" s="31">
        <v>0</v>
      </c>
      <c r="R106" s="31">
        <v>0</v>
      </c>
      <c r="S106" s="31">
        <v>0</v>
      </c>
      <c r="T106" s="31">
        <v>0</v>
      </c>
      <c r="U106" s="31">
        <v>0</v>
      </c>
      <c r="V106" s="31">
        <v>0</v>
      </c>
      <c r="W106" s="17" t="s">
        <v>1228</v>
      </c>
      <c r="X106" s="17" t="s">
        <v>52</v>
      </c>
      <c r="Y106" s="2" t="s">
        <v>1218</v>
      </c>
      <c r="Z106" s="2" t="s">
        <v>52</v>
      </c>
      <c r="AA106" s="32"/>
      <c r="AB106" s="2" t="s">
        <v>52</v>
      </c>
    </row>
    <row r="107" spans="1:28" ht="30" customHeight="1" x14ac:dyDescent="0.15">
      <c r="A107" s="17" t="s">
        <v>1025</v>
      </c>
      <c r="B107" s="17" t="s">
        <v>1024</v>
      </c>
      <c r="C107" s="17" t="s">
        <v>553</v>
      </c>
      <c r="D107" s="30" t="s">
        <v>554</v>
      </c>
      <c r="E107" s="31">
        <v>0</v>
      </c>
      <c r="F107" s="17" t="s">
        <v>52</v>
      </c>
      <c r="G107" s="31">
        <v>0</v>
      </c>
      <c r="H107" s="17" t="s">
        <v>52</v>
      </c>
      <c r="I107" s="31">
        <v>0</v>
      </c>
      <c r="J107" s="17" t="s">
        <v>52</v>
      </c>
      <c r="K107" s="31">
        <v>0</v>
      </c>
      <c r="L107" s="17" t="s">
        <v>52</v>
      </c>
      <c r="M107" s="31">
        <v>0</v>
      </c>
      <c r="N107" s="17" t="s">
        <v>52</v>
      </c>
      <c r="O107" s="31">
        <v>0</v>
      </c>
      <c r="P107" s="31">
        <v>253539</v>
      </c>
      <c r="Q107" s="31">
        <v>0</v>
      </c>
      <c r="R107" s="31">
        <v>0</v>
      </c>
      <c r="S107" s="31">
        <v>0</v>
      </c>
      <c r="T107" s="31">
        <v>0</v>
      </c>
      <c r="U107" s="31">
        <v>0</v>
      </c>
      <c r="V107" s="31">
        <v>0</v>
      </c>
      <c r="W107" s="17" t="s">
        <v>1229</v>
      </c>
      <c r="X107" s="17" t="s">
        <v>52</v>
      </c>
      <c r="Y107" s="2" t="s">
        <v>1218</v>
      </c>
      <c r="Z107" s="2" t="s">
        <v>52</v>
      </c>
      <c r="AA107" s="32"/>
      <c r="AB107" s="2" t="s">
        <v>52</v>
      </c>
    </row>
    <row r="108" spans="1:28" ht="30" customHeight="1" x14ac:dyDescent="0.15">
      <c r="A108" s="17" t="s">
        <v>732</v>
      </c>
      <c r="B108" s="17" t="s">
        <v>731</v>
      </c>
      <c r="C108" s="17" t="s">
        <v>553</v>
      </c>
      <c r="D108" s="30" t="s">
        <v>554</v>
      </c>
      <c r="E108" s="31">
        <v>0</v>
      </c>
      <c r="F108" s="17" t="s">
        <v>52</v>
      </c>
      <c r="G108" s="31">
        <v>0</v>
      </c>
      <c r="H108" s="17" t="s">
        <v>52</v>
      </c>
      <c r="I108" s="31">
        <v>0</v>
      </c>
      <c r="J108" s="17" t="s">
        <v>52</v>
      </c>
      <c r="K108" s="31">
        <v>0</v>
      </c>
      <c r="L108" s="17" t="s">
        <v>52</v>
      </c>
      <c r="M108" s="31">
        <v>0</v>
      </c>
      <c r="N108" s="17" t="s">
        <v>52</v>
      </c>
      <c r="O108" s="31">
        <v>0</v>
      </c>
      <c r="P108" s="31">
        <v>277276</v>
      </c>
      <c r="Q108" s="31">
        <v>0</v>
      </c>
      <c r="R108" s="31">
        <v>0</v>
      </c>
      <c r="S108" s="31">
        <v>0</v>
      </c>
      <c r="T108" s="31">
        <v>0</v>
      </c>
      <c r="U108" s="31">
        <v>0</v>
      </c>
      <c r="V108" s="31">
        <v>0</v>
      </c>
      <c r="W108" s="17" t="s">
        <v>1230</v>
      </c>
      <c r="X108" s="17" t="s">
        <v>52</v>
      </c>
      <c r="Y108" s="2" t="s">
        <v>1218</v>
      </c>
      <c r="Z108" s="2" t="s">
        <v>52</v>
      </c>
      <c r="AA108" s="32"/>
      <c r="AB108" s="2" t="s">
        <v>52</v>
      </c>
    </row>
    <row r="109" spans="1:28" ht="30" customHeight="1" x14ac:dyDescent="0.15">
      <c r="A109" s="17" t="s">
        <v>745</v>
      </c>
      <c r="B109" s="17" t="s">
        <v>744</v>
      </c>
      <c r="C109" s="17" t="s">
        <v>553</v>
      </c>
      <c r="D109" s="30" t="s">
        <v>554</v>
      </c>
      <c r="E109" s="31">
        <v>0</v>
      </c>
      <c r="F109" s="17" t="s">
        <v>52</v>
      </c>
      <c r="G109" s="31">
        <v>0</v>
      </c>
      <c r="H109" s="17" t="s">
        <v>52</v>
      </c>
      <c r="I109" s="31">
        <v>0</v>
      </c>
      <c r="J109" s="17" t="s">
        <v>52</v>
      </c>
      <c r="K109" s="31">
        <v>0</v>
      </c>
      <c r="L109" s="17" t="s">
        <v>52</v>
      </c>
      <c r="M109" s="31">
        <v>0</v>
      </c>
      <c r="N109" s="17" t="s">
        <v>52</v>
      </c>
      <c r="O109" s="31">
        <v>0</v>
      </c>
      <c r="P109" s="31">
        <v>263017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17" t="s">
        <v>1231</v>
      </c>
      <c r="X109" s="17" t="s">
        <v>52</v>
      </c>
      <c r="Y109" s="2" t="s">
        <v>1218</v>
      </c>
      <c r="Z109" s="2" t="s">
        <v>52</v>
      </c>
      <c r="AA109" s="32"/>
      <c r="AB109" s="2" t="s">
        <v>52</v>
      </c>
    </row>
    <row r="110" spans="1:28" ht="30" customHeight="1" x14ac:dyDescent="0.15">
      <c r="A110" s="17" t="s">
        <v>917</v>
      </c>
      <c r="B110" s="17" t="s">
        <v>916</v>
      </c>
      <c r="C110" s="17" t="s">
        <v>553</v>
      </c>
      <c r="D110" s="30" t="s">
        <v>554</v>
      </c>
      <c r="E110" s="31">
        <v>0</v>
      </c>
      <c r="F110" s="17" t="s">
        <v>52</v>
      </c>
      <c r="G110" s="31">
        <v>0</v>
      </c>
      <c r="H110" s="17" t="s">
        <v>52</v>
      </c>
      <c r="I110" s="31">
        <v>0</v>
      </c>
      <c r="J110" s="17" t="s">
        <v>52</v>
      </c>
      <c r="K110" s="31">
        <v>0</v>
      </c>
      <c r="L110" s="17" t="s">
        <v>52</v>
      </c>
      <c r="M110" s="31">
        <v>0</v>
      </c>
      <c r="N110" s="17" t="s">
        <v>52</v>
      </c>
      <c r="O110" s="31">
        <v>0</v>
      </c>
      <c r="P110" s="31">
        <v>256883</v>
      </c>
      <c r="Q110" s="31">
        <v>0</v>
      </c>
      <c r="R110" s="31">
        <v>0</v>
      </c>
      <c r="S110" s="31">
        <v>0</v>
      </c>
      <c r="T110" s="31">
        <v>0</v>
      </c>
      <c r="U110" s="31">
        <v>0</v>
      </c>
      <c r="V110" s="31">
        <v>0</v>
      </c>
      <c r="W110" s="17" t="s">
        <v>1232</v>
      </c>
      <c r="X110" s="17" t="s">
        <v>52</v>
      </c>
      <c r="Y110" s="2" t="s">
        <v>1218</v>
      </c>
      <c r="Z110" s="2" t="s">
        <v>52</v>
      </c>
      <c r="AA110" s="32"/>
      <c r="AB110" s="2" t="s">
        <v>52</v>
      </c>
    </row>
    <row r="111" spans="1:28" ht="30" customHeight="1" x14ac:dyDescent="0.15">
      <c r="A111" s="17" t="s">
        <v>717</v>
      </c>
      <c r="B111" s="17" t="s">
        <v>716</v>
      </c>
      <c r="C111" s="17" t="s">
        <v>553</v>
      </c>
      <c r="D111" s="30" t="s">
        <v>554</v>
      </c>
      <c r="E111" s="31">
        <v>0</v>
      </c>
      <c r="F111" s="17" t="s">
        <v>52</v>
      </c>
      <c r="G111" s="31">
        <v>0</v>
      </c>
      <c r="H111" s="17" t="s">
        <v>52</v>
      </c>
      <c r="I111" s="31">
        <v>0</v>
      </c>
      <c r="J111" s="17" t="s">
        <v>52</v>
      </c>
      <c r="K111" s="31">
        <v>0</v>
      </c>
      <c r="L111" s="17" t="s">
        <v>52</v>
      </c>
      <c r="M111" s="31">
        <v>0</v>
      </c>
      <c r="N111" s="17" t="s">
        <v>52</v>
      </c>
      <c r="O111" s="31">
        <v>0</v>
      </c>
      <c r="P111" s="31">
        <v>283297</v>
      </c>
      <c r="Q111" s="31">
        <v>0</v>
      </c>
      <c r="R111" s="31">
        <v>0</v>
      </c>
      <c r="S111" s="31">
        <v>0</v>
      </c>
      <c r="T111" s="31">
        <v>0</v>
      </c>
      <c r="U111" s="31">
        <v>0</v>
      </c>
      <c r="V111" s="31">
        <v>0</v>
      </c>
      <c r="W111" s="17" t="s">
        <v>1233</v>
      </c>
      <c r="X111" s="17" t="s">
        <v>52</v>
      </c>
      <c r="Y111" s="2" t="s">
        <v>1218</v>
      </c>
      <c r="Z111" s="2" t="s">
        <v>52</v>
      </c>
      <c r="AA111" s="32"/>
      <c r="AB111" s="2" t="s">
        <v>52</v>
      </c>
    </row>
    <row r="112" spans="1:28" ht="30" customHeight="1" x14ac:dyDescent="0.15">
      <c r="A112" s="17" t="s">
        <v>780</v>
      </c>
      <c r="B112" s="17" t="s">
        <v>779</v>
      </c>
      <c r="C112" s="17" t="s">
        <v>553</v>
      </c>
      <c r="D112" s="30" t="s">
        <v>554</v>
      </c>
      <c r="E112" s="31">
        <v>0</v>
      </c>
      <c r="F112" s="17" t="s">
        <v>52</v>
      </c>
      <c r="G112" s="31">
        <v>0</v>
      </c>
      <c r="H112" s="17" t="s">
        <v>52</v>
      </c>
      <c r="I112" s="31">
        <v>0</v>
      </c>
      <c r="J112" s="17" t="s">
        <v>52</v>
      </c>
      <c r="K112" s="31">
        <v>0</v>
      </c>
      <c r="L112" s="17" t="s">
        <v>52</v>
      </c>
      <c r="M112" s="31">
        <v>0</v>
      </c>
      <c r="N112" s="17" t="s">
        <v>52</v>
      </c>
      <c r="O112" s="31">
        <v>0</v>
      </c>
      <c r="P112" s="31">
        <v>238936</v>
      </c>
      <c r="Q112" s="31">
        <v>0</v>
      </c>
      <c r="R112" s="31">
        <v>0</v>
      </c>
      <c r="S112" s="31">
        <v>0</v>
      </c>
      <c r="T112" s="31">
        <v>0</v>
      </c>
      <c r="U112" s="31">
        <v>0</v>
      </c>
      <c r="V112" s="31">
        <v>0</v>
      </c>
      <c r="W112" s="17" t="s">
        <v>1234</v>
      </c>
      <c r="X112" s="17" t="s">
        <v>52</v>
      </c>
      <c r="Y112" s="2" t="s">
        <v>1218</v>
      </c>
      <c r="Z112" s="2" t="s">
        <v>52</v>
      </c>
      <c r="AA112" s="32"/>
      <c r="AB112" s="2" t="s">
        <v>52</v>
      </c>
    </row>
    <row r="113" spans="1:28" ht="30" customHeight="1" x14ac:dyDescent="0.15">
      <c r="A113" s="17" t="s">
        <v>935</v>
      </c>
      <c r="B113" s="17" t="s">
        <v>934</v>
      </c>
      <c r="C113" s="17" t="s">
        <v>553</v>
      </c>
      <c r="D113" s="30" t="s">
        <v>554</v>
      </c>
      <c r="E113" s="31">
        <v>0</v>
      </c>
      <c r="F113" s="17" t="s">
        <v>52</v>
      </c>
      <c r="G113" s="31">
        <v>0</v>
      </c>
      <c r="H113" s="17" t="s">
        <v>52</v>
      </c>
      <c r="I113" s="31">
        <v>0</v>
      </c>
      <c r="J113" s="17" t="s">
        <v>52</v>
      </c>
      <c r="K113" s="31">
        <v>0</v>
      </c>
      <c r="L113" s="17" t="s">
        <v>52</v>
      </c>
      <c r="M113" s="31">
        <v>0</v>
      </c>
      <c r="N113" s="17" t="s">
        <v>52</v>
      </c>
      <c r="O113" s="31">
        <v>0</v>
      </c>
      <c r="P113" s="31">
        <v>173995</v>
      </c>
      <c r="Q113" s="31">
        <v>0</v>
      </c>
      <c r="R113" s="31">
        <v>0</v>
      </c>
      <c r="S113" s="31">
        <v>0</v>
      </c>
      <c r="T113" s="31">
        <v>0</v>
      </c>
      <c r="U113" s="31">
        <v>0</v>
      </c>
      <c r="V113" s="31">
        <v>0</v>
      </c>
      <c r="W113" s="17" t="s">
        <v>1235</v>
      </c>
      <c r="X113" s="17" t="s">
        <v>52</v>
      </c>
      <c r="Y113" s="2" t="s">
        <v>1218</v>
      </c>
      <c r="Z113" s="2" t="s">
        <v>52</v>
      </c>
      <c r="AA113" s="32"/>
      <c r="AB113" s="2" t="s">
        <v>52</v>
      </c>
    </row>
    <row r="114" spans="1:28" ht="30" customHeight="1" x14ac:dyDescent="0.15">
      <c r="A114" s="17" t="s">
        <v>850</v>
      </c>
      <c r="B114" s="17" t="s">
        <v>849</v>
      </c>
      <c r="C114" s="17" t="s">
        <v>553</v>
      </c>
      <c r="D114" s="30" t="s">
        <v>554</v>
      </c>
      <c r="E114" s="31">
        <v>0</v>
      </c>
      <c r="F114" s="17" t="s">
        <v>52</v>
      </c>
      <c r="G114" s="31">
        <v>0</v>
      </c>
      <c r="H114" s="17" t="s">
        <v>52</v>
      </c>
      <c r="I114" s="31">
        <v>0</v>
      </c>
      <c r="J114" s="17" t="s">
        <v>52</v>
      </c>
      <c r="K114" s="31">
        <v>0</v>
      </c>
      <c r="L114" s="17" t="s">
        <v>52</v>
      </c>
      <c r="M114" s="31">
        <v>0</v>
      </c>
      <c r="N114" s="17" t="s">
        <v>52</v>
      </c>
      <c r="O114" s="31">
        <v>0</v>
      </c>
      <c r="P114" s="31">
        <v>197788</v>
      </c>
      <c r="Q114" s="31">
        <v>0</v>
      </c>
      <c r="R114" s="31">
        <v>0</v>
      </c>
      <c r="S114" s="31">
        <v>0</v>
      </c>
      <c r="T114" s="31">
        <v>0</v>
      </c>
      <c r="U114" s="31">
        <v>0</v>
      </c>
      <c r="V114" s="31">
        <v>0</v>
      </c>
      <c r="W114" s="17" t="s">
        <v>1236</v>
      </c>
      <c r="X114" s="17" t="s">
        <v>52</v>
      </c>
      <c r="Y114" s="2" t="s">
        <v>1218</v>
      </c>
      <c r="Z114" s="2" t="s">
        <v>52</v>
      </c>
      <c r="AA114" s="32"/>
      <c r="AB114" s="2" t="s">
        <v>52</v>
      </c>
    </row>
    <row r="115" spans="1:28" ht="30" customHeight="1" x14ac:dyDescent="0.15">
      <c r="A115" s="17" t="s">
        <v>853</v>
      </c>
      <c r="B115" s="17" t="s">
        <v>852</v>
      </c>
      <c r="C115" s="17" t="s">
        <v>553</v>
      </c>
      <c r="D115" s="30" t="s">
        <v>554</v>
      </c>
      <c r="E115" s="31">
        <v>0</v>
      </c>
      <c r="F115" s="17" t="s">
        <v>52</v>
      </c>
      <c r="G115" s="31">
        <v>0</v>
      </c>
      <c r="H115" s="17" t="s">
        <v>52</v>
      </c>
      <c r="I115" s="31">
        <v>0</v>
      </c>
      <c r="J115" s="17" t="s">
        <v>52</v>
      </c>
      <c r="K115" s="31">
        <v>0</v>
      </c>
      <c r="L115" s="17" t="s">
        <v>52</v>
      </c>
      <c r="M115" s="31">
        <v>0</v>
      </c>
      <c r="N115" s="17" t="s">
        <v>52</v>
      </c>
      <c r="O115" s="31">
        <v>0</v>
      </c>
      <c r="P115" s="31">
        <v>177841</v>
      </c>
      <c r="Q115" s="31">
        <v>0</v>
      </c>
      <c r="R115" s="31">
        <v>0</v>
      </c>
      <c r="S115" s="31">
        <v>0</v>
      </c>
      <c r="T115" s="31">
        <v>0</v>
      </c>
      <c r="U115" s="31">
        <v>0</v>
      </c>
      <c r="V115" s="31">
        <v>0</v>
      </c>
      <c r="W115" s="17" t="s">
        <v>1237</v>
      </c>
      <c r="X115" s="17" t="s">
        <v>52</v>
      </c>
      <c r="Y115" s="2" t="s">
        <v>1218</v>
      </c>
      <c r="Z115" s="2" t="s">
        <v>52</v>
      </c>
      <c r="AA115" s="32"/>
      <c r="AB115" s="2" t="s">
        <v>52</v>
      </c>
    </row>
    <row r="116" spans="1:28" ht="30" customHeight="1" x14ac:dyDescent="0.15">
      <c r="A116" s="17" t="s">
        <v>858</v>
      </c>
      <c r="B116" s="17" t="s">
        <v>857</v>
      </c>
      <c r="C116" s="17" t="s">
        <v>553</v>
      </c>
      <c r="D116" s="30" t="s">
        <v>554</v>
      </c>
      <c r="E116" s="31">
        <v>0</v>
      </c>
      <c r="F116" s="17" t="s">
        <v>52</v>
      </c>
      <c r="G116" s="31">
        <v>0</v>
      </c>
      <c r="H116" s="17" t="s">
        <v>52</v>
      </c>
      <c r="I116" s="31">
        <v>0</v>
      </c>
      <c r="J116" s="17" t="s">
        <v>52</v>
      </c>
      <c r="K116" s="31">
        <v>0</v>
      </c>
      <c r="L116" s="17" t="s">
        <v>52</v>
      </c>
      <c r="M116" s="31">
        <v>0</v>
      </c>
      <c r="N116" s="17" t="s">
        <v>52</v>
      </c>
      <c r="O116" s="31">
        <v>0</v>
      </c>
      <c r="P116" s="31">
        <v>149081</v>
      </c>
      <c r="Q116" s="31">
        <v>0</v>
      </c>
      <c r="R116" s="31">
        <v>0</v>
      </c>
      <c r="S116" s="31">
        <v>0</v>
      </c>
      <c r="T116" s="31">
        <v>0</v>
      </c>
      <c r="U116" s="31">
        <v>0</v>
      </c>
      <c r="V116" s="31">
        <v>0</v>
      </c>
      <c r="W116" s="17" t="s">
        <v>1238</v>
      </c>
      <c r="X116" s="17" t="s">
        <v>52</v>
      </c>
      <c r="Y116" s="2" t="s">
        <v>1218</v>
      </c>
      <c r="Z116" s="2" t="s">
        <v>52</v>
      </c>
      <c r="AA116" s="32"/>
      <c r="AB116" s="2" t="s">
        <v>52</v>
      </c>
    </row>
    <row r="117" spans="1:28" ht="30" customHeight="1" x14ac:dyDescent="0.15">
      <c r="A117" s="17" t="s">
        <v>1044</v>
      </c>
      <c r="B117" s="17" t="s">
        <v>1042</v>
      </c>
      <c r="C117" s="17" t="s">
        <v>1043</v>
      </c>
      <c r="D117" s="30" t="s">
        <v>554</v>
      </c>
      <c r="E117" s="31">
        <v>0</v>
      </c>
      <c r="F117" s="17" t="s">
        <v>52</v>
      </c>
      <c r="G117" s="31">
        <v>0</v>
      </c>
      <c r="H117" s="17" t="s">
        <v>52</v>
      </c>
      <c r="I117" s="31">
        <v>0</v>
      </c>
      <c r="J117" s="17" t="s">
        <v>52</v>
      </c>
      <c r="K117" s="31">
        <v>0</v>
      </c>
      <c r="L117" s="17" t="s">
        <v>52</v>
      </c>
      <c r="M117" s="31">
        <v>0</v>
      </c>
      <c r="N117" s="17" t="s">
        <v>52</v>
      </c>
      <c r="O117" s="31">
        <v>0</v>
      </c>
      <c r="P117" s="31">
        <v>209131</v>
      </c>
      <c r="Q117" s="31">
        <v>0</v>
      </c>
      <c r="R117" s="31">
        <v>0</v>
      </c>
      <c r="S117" s="31">
        <v>0</v>
      </c>
      <c r="T117" s="31">
        <v>0</v>
      </c>
      <c r="U117" s="31">
        <v>0</v>
      </c>
      <c r="V117" s="31">
        <v>0</v>
      </c>
      <c r="W117" s="17" t="s">
        <v>1239</v>
      </c>
      <c r="X117" s="17" t="s">
        <v>52</v>
      </c>
      <c r="Y117" s="2" t="s">
        <v>1218</v>
      </c>
      <c r="Z117" s="2" t="s">
        <v>52</v>
      </c>
      <c r="AA117" s="32"/>
      <c r="AB117" s="2" t="s">
        <v>52</v>
      </c>
    </row>
  </sheetData>
  <mergeCells count="15">
    <mergeCell ref="Y3:Y4"/>
    <mergeCell ref="Z3:Z4"/>
    <mergeCell ref="AA3:AA4"/>
    <mergeCell ref="AB3:AB4"/>
    <mergeCell ref="A1:X1"/>
    <mergeCell ref="A2:X2"/>
    <mergeCell ref="A3:A4"/>
    <mergeCell ref="B3:B4"/>
    <mergeCell ref="C3:C4"/>
    <mergeCell ref="D3:D4"/>
    <mergeCell ref="E3:O3"/>
    <mergeCell ref="P3:P4"/>
    <mergeCell ref="Q3:V3"/>
    <mergeCell ref="W3:W4"/>
    <mergeCell ref="X3:X4"/>
  </mergeCells>
  <phoneticPr fontId="1" type="noConversion"/>
  <pageMargins left="0.78740157480314954" right="0" top="0.39370078740157477" bottom="0.39370078740157477" header="0" footer="0"/>
  <pageSetup paperSize="9" scale="4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0"/>
  <sheetViews>
    <sheetView workbookViewId="0">
      <selection activeCell="M16" sqref="M16"/>
    </sheetView>
  </sheetViews>
  <sheetFormatPr defaultRowHeight="13.5" x14ac:dyDescent="0.15"/>
  <cols>
    <col min="1" max="1" width="11.625" customWidth="1"/>
    <col min="2" max="3" width="30.625" customWidth="1"/>
    <col min="4" max="4" width="4.625" customWidth="1"/>
    <col min="5" max="7" width="13.625" customWidth="1"/>
    <col min="8" max="8" width="8.625" customWidth="1"/>
    <col min="9" max="9" width="12.625" customWidth="1"/>
  </cols>
  <sheetData>
    <row r="1" spans="1:9" ht="30" customHeight="1" x14ac:dyDescent="0.15">
      <c r="A1" s="46" t="s">
        <v>1240</v>
      </c>
      <c r="B1" s="46"/>
      <c r="C1" s="46"/>
      <c r="D1" s="46"/>
      <c r="E1" s="46"/>
      <c r="F1" s="46"/>
      <c r="G1" s="46"/>
      <c r="H1" s="46"/>
      <c r="I1" s="46"/>
    </row>
    <row r="2" spans="1:9" ht="30" customHeight="1" x14ac:dyDescent="0.15">
      <c r="A2" s="47" t="s">
        <v>1</v>
      </c>
      <c r="B2" s="47"/>
      <c r="C2" s="47"/>
      <c r="D2" s="47"/>
      <c r="E2" s="47"/>
      <c r="F2" s="47"/>
      <c r="G2" s="47"/>
      <c r="H2" s="47"/>
      <c r="I2" s="47"/>
    </row>
    <row r="3" spans="1:9" ht="30" customHeight="1" x14ac:dyDescent="0.15">
      <c r="A3" s="10" t="s">
        <v>510</v>
      </c>
      <c r="B3" s="10" t="s">
        <v>2</v>
      </c>
      <c r="C3" s="10" t="s">
        <v>3</v>
      </c>
      <c r="D3" s="10" t="s">
        <v>4</v>
      </c>
      <c r="E3" s="10" t="s">
        <v>1241</v>
      </c>
      <c r="F3" s="10" t="s">
        <v>7</v>
      </c>
      <c r="G3" s="10" t="s">
        <v>8</v>
      </c>
      <c r="H3" s="10" t="s">
        <v>515</v>
      </c>
      <c r="I3" s="10" t="s">
        <v>1242</v>
      </c>
    </row>
    <row r="4" spans="1:9" ht="30" customHeight="1" x14ac:dyDescent="0.15">
      <c r="A4" s="57" t="s">
        <v>1243</v>
      </c>
      <c r="B4" s="57"/>
      <c r="C4" s="57"/>
      <c r="D4" s="57"/>
      <c r="E4" s="58"/>
      <c r="F4" s="59"/>
      <c r="G4" s="59"/>
      <c r="H4" s="57"/>
      <c r="I4" s="57"/>
    </row>
    <row r="5" spans="1:9" ht="30" customHeight="1" x14ac:dyDescent="0.15">
      <c r="A5" s="33" t="s">
        <v>1244</v>
      </c>
      <c r="B5" s="33" t="s">
        <v>116</v>
      </c>
      <c r="C5" s="33" t="s">
        <v>117</v>
      </c>
      <c r="D5" s="33" t="s">
        <v>118</v>
      </c>
      <c r="E5" s="34">
        <v>3.4226000000000001</v>
      </c>
      <c r="F5" s="35">
        <v>822800</v>
      </c>
      <c r="G5" s="35">
        <v>2816115</v>
      </c>
      <c r="H5" s="33" t="s">
        <v>1108</v>
      </c>
      <c r="I5" s="33" t="s">
        <v>493</v>
      </c>
    </row>
    <row r="6" spans="1:9" ht="30" customHeight="1" x14ac:dyDescent="0.15">
      <c r="A6" s="33" t="s">
        <v>1245</v>
      </c>
      <c r="B6" s="33" t="s">
        <v>116</v>
      </c>
      <c r="C6" s="33" t="s">
        <v>122</v>
      </c>
      <c r="D6" s="33" t="s">
        <v>118</v>
      </c>
      <c r="E6" s="34">
        <v>52.804000000000002</v>
      </c>
      <c r="F6" s="35">
        <v>822800</v>
      </c>
      <c r="G6" s="35">
        <v>43447131</v>
      </c>
      <c r="H6" s="33" t="s">
        <v>1109</v>
      </c>
      <c r="I6" s="33" t="s">
        <v>493</v>
      </c>
    </row>
    <row r="7" spans="1:9" ht="30" customHeight="1" x14ac:dyDescent="0.15">
      <c r="A7" s="33" t="s">
        <v>52</v>
      </c>
      <c r="B7" s="33" t="s">
        <v>1246</v>
      </c>
      <c r="C7" s="33" t="s">
        <v>52</v>
      </c>
      <c r="D7" s="33" t="s">
        <v>52</v>
      </c>
      <c r="E7" s="34"/>
      <c r="F7" s="35"/>
      <c r="G7" s="35">
        <v>46263246</v>
      </c>
      <c r="H7" s="33" t="s">
        <v>52</v>
      </c>
      <c r="I7" s="33" t="s">
        <v>52</v>
      </c>
    </row>
    <row r="8" spans="1:9" ht="30" customHeight="1" x14ac:dyDescent="0.15">
      <c r="A8" s="57" t="s">
        <v>1247</v>
      </c>
      <c r="B8" s="57"/>
      <c r="C8" s="57"/>
      <c r="D8" s="57"/>
      <c r="E8" s="58"/>
      <c r="F8" s="59"/>
      <c r="G8" s="59"/>
      <c r="H8" s="57"/>
      <c r="I8" s="57"/>
    </row>
    <row r="9" spans="1:9" ht="30" customHeight="1" x14ac:dyDescent="0.15">
      <c r="A9" s="33" t="s">
        <v>1248</v>
      </c>
      <c r="B9" s="33" t="s">
        <v>208</v>
      </c>
      <c r="C9" s="33" t="s">
        <v>209</v>
      </c>
      <c r="D9" s="33" t="s">
        <v>153</v>
      </c>
      <c r="E9" s="34">
        <v>115.47</v>
      </c>
      <c r="F9" s="35">
        <v>1036</v>
      </c>
      <c r="G9" s="35">
        <v>119626</v>
      </c>
      <c r="H9" s="33" t="s">
        <v>1106</v>
      </c>
      <c r="I9" s="33" t="s">
        <v>52</v>
      </c>
    </row>
    <row r="10" spans="1:9" ht="30" customHeight="1" x14ac:dyDescent="0.15">
      <c r="A10" s="33" t="s">
        <v>1249</v>
      </c>
      <c r="B10" s="33" t="s">
        <v>208</v>
      </c>
      <c r="C10" s="33" t="s">
        <v>212</v>
      </c>
      <c r="D10" s="33" t="s">
        <v>153</v>
      </c>
      <c r="E10" s="34">
        <v>656.5</v>
      </c>
      <c r="F10" s="35">
        <v>1036</v>
      </c>
      <c r="G10" s="35">
        <v>680134</v>
      </c>
      <c r="H10" s="33" t="s">
        <v>1107</v>
      </c>
      <c r="I10" s="33" t="s">
        <v>52</v>
      </c>
    </row>
    <row r="11" spans="1:9" ht="30" customHeight="1" x14ac:dyDescent="0.15">
      <c r="A11" s="33" t="s">
        <v>52</v>
      </c>
      <c r="B11" s="33" t="s">
        <v>1246</v>
      </c>
      <c r="C11" s="33" t="s">
        <v>52</v>
      </c>
      <c r="D11" s="33" t="s">
        <v>52</v>
      </c>
      <c r="E11" s="34"/>
      <c r="F11" s="35"/>
      <c r="G11" s="35">
        <v>799760</v>
      </c>
      <c r="H11" s="33" t="s">
        <v>52</v>
      </c>
      <c r="I11" s="33" t="s">
        <v>52</v>
      </c>
    </row>
    <row r="12" spans="1:9" ht="30" customHeight="1" x14ac:dyDescent="0.15">
      <c r="A12" s="57" t="s">
        <v>1250</v>
      </c>
      <c r="B12" s="57"/>
      <c r="C12" s="57"/>
      <c r="D12" s="57"/>
      <c r="E12" s="58"/>
      <c r="F12" s="59"/>
      <c r="G12" s="59"/>
      <c r="H12" s="57"/>
      <c r="I12" s="57"/>
    </row>
    <row r="13" spans="1:9" ht="30" customHeight="1" x14ac:dyDescent="0.15">
      <c r="A13" s="33" t="s">
        <v>1251</v>
      </c>
      <c r="B13" s="33" t="s">
        <v>989</v>
      </c>
      <c r="C13" s="33" t="s">
        <v>990</v>
      </c>
      <c r="D13" s="33" t="s">
        <v>153</v>
      </c>
      <c r="E13" s="34">
        <v>84.628</v>
      </c>
      <c r="F13" s="35">
        <v>1080</v>
      </c>
      <c r="G13" s="35">
        <v>91398</v>
      </c>
      <c r="H13" s="33" t="s">
        <v>1111</v>
      </c>
      <c r="I13" s="33" t="s">
        <v>52</v>
      </c>
    </row>
    <row r="14" spans="1:9" ht="30" customHeight="1" x14ac:dyDescent="0.15">
      <c r="A14" s="33" t="s">
        <v>52</v>
      </c>
      <c r="B14" s="33" t="s">
        <v>1246</v>
      </c>
      <c r="C14" s="33" t="s">
        <v>52</v>
      </c>
      <c r="D14" s="33" t="s">
        <v>52</v>
      </c>
      <c r="E14" s="34"/>
      <c r="F14" s="35"/>
      <c r="G14" s="35">
        <v>91398</v>
      </c>
      <c r="H14" s="33" t="s">
        <v>52</v>
      </c>
      <c r="I14" s="33" t="s">
        <v>52</v>
      </c>
    </row>
    <row r="15" spans="1:9" ht="30" customHeight="1" x14ac:dyDescent="0.15">
      <c r="A15" s="57" t="s">
        <v>1252</v>
      </c>
      <c r="B15" s="57"/>
      <c r="C15" s="57"/>
      <c r="D15" s="57"/>
      <c r="E15" s="58"/>
      <c r="F15" s="59"/>
      <c r="G15" s="59"/>
      <c r="H15" s="57"/>
      <c r="I15" s="57"/>
    </row>
    <row r="16" spans="1:9" ht="30" customHeight="1" x14ac:dyDescent="0.15">
      <c r="A16" s="33" t="s">
        <v>1253</v>
      </c>
      <c r="B16" s="33" t="s">
        <v>159</v>
      </c>
      <c r="C16" s="33" t="s">
        <v>188</v>
      </c>
      <c r="D16" s="33" t="s">
        <v>118</v>
      </c>
      <c r="E16" s="34">
        <v>1.375</v>
      </c>
      <c r="F16" s="35">
        <v>1240000</v>
      </c>
      <c r="G16" s="35">
        <v>1705000</v>
      </c>
      <c r="H16" s="33" t="s">
        <v>1113</v>
      </c>
      <c r="I16" s="33" t="s">
        <v>189</v>
      </c>
    </row>
    <row r="17" spans="1:9" ht="30" customHeight="1" x14ac:dyDescent="0.15">
      <c r="A17" s="33" t="s">
        <v>1254</v>
      </c>
      <c r="B17" s="33" t="s">
        <v>159</v>
      </c>
      <c r="C17" s="33" t="s">
        <v>184</v>
      </c>
      <c r="D17" s="33" t="s">
        <v>118</v>
      </c>
      <c r="E17" s="34">
        <v>0.246</v>
      </c>
      <c r="F17" s="35">
        <v>1240000</v>
      </c>
      <c r="G17" s="35">
        <v>305040</v>
      </c>
      <c r="H17" s="33" t="s">
        <v>1115</v>
      </c>
      <c r="I17" s="33" t="s">
        <v>185</v>
      </c>
    </row>
    <row r="18" spans="1:9" ht="30" customHeight="1" x14ac:dyDescent="0.15">
      <c r="A18" s="33" t="s">
        <v>1255</v>
      </c>
      <c r="B18" s="33" t="s">
        <v>159</v>
      </c>
      <c r="C18" s="33" t="s">
        <v>192</v>
      </c>
      <c r="D18" s="33" t="s">
        <v>118</v>
      </c>
      <c r="E18" s="34">
        <v>7.0839999999999996</v>
      </c>
      <c r="F18" s="35">
        <v>1240000</v>
      </c>
      <c r="G18" s="35">
        <v>8784160</v>
      </c>
      <c r="H18" s="33" t="s">
        <v>1116</v>
      </c>
      <c r="I18" s="33" t="s">
        <v>193</v>
      </c>
    </row>
    <row r="19" spans="1:9" ht="30" customHeight="1" x14ac:dyDescent="0.15">
      <c r="A19" s="33" t="s">
        <v>1256</v>
      </c>
      <c r="B19" s="33" t="s">
        <v>159</v>
      </c>
      <c r="C19" s="33" t="s">
        <v>180</v>
      </c>
      <c r="D19" s="33" t="s">
        <v>118</v>
      </c>
      <c r="E19" s="34">
        <v>3.9180000000000001</v>
      </c>
      <c r="F19" s="35">
        <v>1240000</v>
      </c>
      <c r="G19" s="35">
        <v>4858320</v>
      </c>
      <c r="H19" s="33" t="s">
        <v>1117</v>
      </c>
      <c r="I19" s="33" t="s">
        <v>181</v>
      </c>
    </row>
    <row r="20" spans="1:9" ht="30" customHeight="1" x14ac:dyDescent="0.15">
      <c r="A20" s="33" t="s">
        <v>1257</v>
      </c>
      <c r="B20" s="33" t="s">
        <v>159</v>
      </c>
      <c r="C20" s="33" t="s">
        <v>176</v>
      </c>
      <c r="D20" s="33" t="s">
        <v>118</v>
      </c>
      <c r="E20" s="34">
        <v>4.8280000000000003</v>
      </c>
      <c r="F20" s="35">
        <v>1240000</v>
      </c>
      <c r="G20" s="35">
        <v>5986720</v>
      </c>
      <c r="H20" s="33" t="s">
        <v>1118</v>
      </c>
      <c r="I20" s="33" t="s">
        <v>177</v>
      </c>
    </row>
    <row r="21" spans="1:9" ht="30" customHeight="1" x14ac:dyDescent="0.15">
      <c r="A21" s="33" t="s">
        <v>1258</v>
      </c>
      <c r="B21" s="33" t="s">
        <v>159</v>
      </c>
      <c r="C21" s="33" t="s">
        <v>168</v>
      </c>
      <c r="D21" s="33" t="s">
        <v>118</v>
      </c>
      <c r="E21" s="34">
        <v>5.5830000000000002</v>
      </c>
      <c r="F21" s="35">
        <v>1240000</v>
      </c>
      <c r="G21" s="35">
        <v>6922920</v>
      </c>
      <c r="H21" s="33" t="s">
        <v>1119</v>
      </c>
      <c r="I21" s="33" t="s">
        <v>169</v>
      </c>
    </row>
    <row r="22" spans="1:9" ht="30" customHeight="1" x14ac:dyDescent="0.15">
      <c r="A22" s="33" t="s">
        <v>1259</v>
      </c>
      <c r="B22" s="33" t="s">
        <v>159</v>
      </c>
      <c r="C22" s="33" t="s">
        <v>164</v>
      </c>
      <c r="D22" s="33" t="s">
        <v>118</v>
      </c>
      <c r="E22" s="34">
        <v>1.3660000000000001</v>
      </c>
      <c r="F22" s="35">
        <v>1240000</v>
      </c>
      <c r="G22" s="35">
        <v>1693840</v>
      </c>
      <c r="H22" s="33" t="s">
        <v>1120</v>
      </c>
      <c r="I22" s="33" t="s">
        <v>165</v>
      </c>
    </row>
    <row r="23" spans="1:9" ht="30" customHeight="1" x14ac:dyDescent="0.15">
      <c r="A23" s="33" t="s">
        <v>1260</v>
      </c>
      <c r="B23" s="33" t="s">
        <v>159</v>
      </c>
      <c r="C23" s="33" t="s">
        <v>160</v>
      </c>
      <c r="D23" s="33" t="s">
        <v>118</v>
      </c>
      <c r="E23" s="34">
        <v>3.1640000000000001</v>
      </c>
      <c r="F23" s="35">
        <v>1240000</v>
      </c>
      <c r="G23" s="35">
        <v>3923360</v>
      </c>
      <c r="H23" s="33" t="s">
        <v>1121</v>
      </c>
      <c r="I23" s="33" t="s">
        <v>161</v>
      </c>
    </row>
    <row r="24" spans="1:9" ht="30" customHeight="1" x14ac:dyDescent="0.15">
      <c r="A24" s="33" t="s">
        <v>1261</v>
      </c>
      <c r="B24" s="33" t="s">
        <v>159</v>
      </c>
      <c r="C24" s="33" t="s">
        <v>172</v>
      </c>
      <c r="D24" s="33" t="s">
        <v>118</v>
      </c>
      <c r="E24" s="34">
        <v>9.7579999999999991</v>
      </c>
      <c r="F24" s="35">
        <v>1240000</v>
      </c>
      <c r="G24" s="35">
        <v>12099920</v>
      </c>
      <c r="H24" s="33" t="s">
        <v>1122</v>
      </c>
      <c r="I24" s="33" t="s">
        <v>173</v>
      </c>
    </row>
    <row r="25" spans="1:9" ht="30" customHeight="1" x14ac:dyDescent="0.15">
      <c r="A25" s="33" t="s">
        <v>1262</v>
      </c>
      <c r="B25" s="33" t="s">
        <v>196</v>
      </c>
      <c r="C25" s="33" t="s">
        <v>197</v>
      </c>
      <c r="D25" s="33" t="s">
        <v>118</v>
      </c>
      <c r="E25" s="34">
        <v>0.113</v>
      </c>
      <c r="F25" s="35">
        <v>1240000</v>
      </c>
      <c r="G25" s="35">
        <v>140120</v>
      </c>
      <c r="H25" s="33" t="s">
        <v>1123</v>
      </c>
      <c r="I25" s="33" t="s">
        <v>169</v>
      </c>
    </row>
    <row r="26" spans="1:9" ht="30" customHeight="1" x14ac:dyDescent="0.15">
      <c r="A26" s="33" t="s">
        <v>52</v>
      </c>
      <c r="B26" s="33" t="s">
        <v>1246</v>
      </c>
      <c r="C26" s="33" t="s">
        <v>52</v>
      </c>
      <c r="D26" s="33" t="s">
        <v>52</v>
      </c>
      <c r="E26" s="34"/>
      <c r="F26" s="35"/>
      <c r="G26" s="35">
        <v>46419400</v>
      </c>
      <c r="H26" s="33" t="s">
        <v>52</v>
      </c>
      <c r="I26" s="33" t="s">
        <v>52</v>
      </c>
    </row>
    <row r="27" spans="1:9" ht="30" customHeight="1" x14ac:dyDescent="0.15">
      <c r="A27" s="57" t="s">
        <v>1263</v>
      </c>
      <c r="B27" s="57"/>
      <c r="C27" s="57"/>
      <c r="D27" s="57"/>
      <c r="E27" s="58"/>
      <c r="F27" s="59"/>
      <c r="G27" s="59"/>
      <c r="H27" s="57"/>
      <c r="I27" s="57"/>
    </row>
    <row r="28" spans="1:9" ht="30" customHeight="1" x14ac:dyDescent="0.15">
      <c r="A28" s="33" t="s">
        <v>1264</v>
      </c>
      <c r="B28" s="33" t="s">
        <v>204</v>
      </c>
      <c r="C28" s="33" t="s">
        <v>205</v>
      </c>
      <c r="D28" s="33" t="s">
        <v>153</v>
      </c>
      <c r="E28" s="34">
        <v>1119</v>
      </c>
      <c r="F28" s="35">
        <v>940</v>
      </c>
      <c r="G28" s="35">
        <v>1051860</v>
      </c>
      <c r="H28" s="33" t="s">
        <v>1103</v>
      </c>
      <c r="I28" s="33" t="s">
        <v>52</v>
      </c>
    </row>
    <row r="29" spans="1:9" ht="30" customHeight="1" x14ac:dyDescent="0.15">
      <c r="A29" s="33" t="s">
        <v>52</v>
      </c>
      <c r="B29" s="33" t="s">
        <v>1246</v>
      </c>
      <c r="C29" s="33" t="s">
        <v>52</v>
      </c>
      <c r="D29" s="33" t="s">
        <v>52</v>
      </c>
      <c r="E29" s="34"/>
      <c r="F29" s="35"/>
      <c r="G29" s="35">
        <v>1051860</v>
      </c>
      <c r="H29" s="33" t="s">
        <v>52</v>
      </c>
      <c r="I29" s="33" t="s">
        <v>52</v>
      </c>
    </row>
    <row r="30" spans="1:9" ht="30" customHeight="1" x14ac:dyDescent="0.15">
      <c r="A30" s="57" t="s">
        <v>1265</v>
      </c>
      <c r="B30" s="57"/>
      <c r="C30" s="57"/>
      <c r="D30" s="57"/>
      <c r="E30" s="58"/>
      <c r="F30" s="59"/>
      <c r="G30" s="59"/>
      <c r="H30" s="57"/>
      <c r="I30" s="57"/>
    </row>
    <row r="31" spans="1:9" ht="30" customHeight="1" x14ac:dyDescent="0.15">
      <c r="A31" s="33" t="s">
        <v>1266</v>
      </c>
      <c r="B31" s="33" t="s">
        <v>200</v>
      </c>
      <c r="C31" s="33" t="s">
        <v>201</v>
      </c>
      <c r="D31" s="33" t="s">
        <v>118</v>
      </c>
      <c r="E31" s="34">
        <v>3.5710000000000002</v>
      </c>
      <c r="F31" s="35">
        <v>1020000</v>
      </c>
      <c r="G31" s="35">
        <v>3642420</v>
      </c>
      <c r="H31" s="33" t="s">
        <v>1126</v>
      </c>
      <c r="I31" s="33" t="s">
        <v>52</v>
      </c>
    </row>
    <row r="32" spans="1:9" ht="30" customHeight="1" x14ac:dyDescent="0.15">
      <c r="A32" s="33" t="s">
        <v>52</v>
      </c>
      <c r="B32" s="33" t="s">
        <v>1246</v>
      </c>
      <c r="C32" s="33" t="s">
        <v>52</v>
      </c>
      <c r="D32" s="33" t="s">
        <v>52</v>
      </c>
      <c r="E32" s="34"/>
      <c r="F32" s="35"/>
      <c r="G32" s="35">
        <v>3642420</v>
      </c>
      <c r="H32" s="33" t="s">
        <v>52</v>
      </c>
      <c r="I32" s="33" t="s">
        <v>52</v>
      </c>
    </row>
    <row r="33" spans="1:9" ht="30" customHeight="1" x14ac:dyDescent="0.15">
      <c r="A33" s="57" t="s">
        <v>1267</v>
      </c>
      <c r="B33" s="57"/>
      <c r="C33" s="57"/>
      <c r="D33" s="57"/>
      <c r="E33" s="58"/>
      <c r="F33" s="59"/>
      <c r="G33" s="59"/>
      <c r="H33" s="57"/>
      <c r="I33" s="57"/>
    </row>
    <row r="34" spans="1:9" ht="30" customHeight="1" x14ac:dyDescent="0.15">
      <c r="A34" s="33" t="s">
        <v>1268</v>
      </c>
      <c r="B34" s="33" t="s">
        <v>223</v>
      </c>
      <c r="C34" s="33" t="s">
        <v>224</v>
      </c>
      <c r="D34" s="33" t="s">
        <v>153</v>
      </c>
      <c r="E34" s="34">
        <v>127.66</v>
      </c>
      <c r="F34" s="35">
        <v>1193</v>
      </c>
      <c r="G34" s="35">
        <v>152298</v>
      </c>
      <c r="H34" s="33" t="s">
        <v>1128</v>
      </c>
      <c r="I34" s="33" t="s">
        <v>52</v>
      </c>
    </row>
    <row r="35" spans="1:9" ht="30" customHeight="1" x14ac:dyDescent="0.15">
      <c r="A35" s="33" t="s">
        <v>1269</v>
      </c>
      <c r="B35" s="33" t="s">
        <v>223</v>
      </c>
      <c r="C35" s="33" t="s">
        <v>230</v>
      </c>
      <c r="D35" s="33" t="s">
        <v>153</v>
      </c>
      <c r="E35" s="34">
        <v>2543.5500000000002</v>
      </c>
      <c r="F35" s="35">
        <v>1130</v>
      </c>
      <c r="G35" s="35">
        <v>2874211</v>
      </c>
      <c r="H35" s="33" t="s">
        <v>1129</v>
      </c>
      <c r="I35" s="33" t="s">
        <v>52</v>
      </c>
    </row>
    <row r="36" spans="1:9" ht="30" customHeight="1" x14ac:dyDescent="0.15">
      <c r="A36" s="33" t="s">
        <v>1270</v>
      </c>
      <c r="B36" s="33" t="s">
        <v>223</v>
      </c>
      <c r="C36" s="33" t="s">
        <v>233</v>
      </c>
      <c r="D36" s="33" t="s">
        <v>153</v>
      </c>
      <c r="E36" s="34">
        <v>150.16</v>
      </c>
      <c r="F36" s="35">
        <v>1083</v>
      </c>
      <c r="G36" s="35">
        <v>162623</v>
      </c>
      <c r="H36" s="33" t="s">
        <v>1130</v>
      </c>
      <c r="I36" s="33" t="s">
        <v>52</v>
      </c>
    </row>
    <row r="37" spans="1:9" ht="30" customHeight="1" x14ac:dyDescent="0.15">
      <c r="A37" s="33" t="s">
        <v>1271</v>
      </c>
      <c r="B37" s="33" t="s">
        <v>223</v>
      </c>
      <c r="C37" s="33" t="s">
        <v>236</v>
      </c>
      <c r="D37" s="33" t="s">
        <v>153</v>
      </c>
      <c r="E37" s="34">
        <v>157.07</v>
      </c>
      <c r="F37" s="35">
        <v>1083</v>
      </c>
      <c r="G37" s="35">
        <v>170106</v>
      </c>
      <c r="H37" s="33" t="s">
        <v>1131</v>
      </c>
      <c r="I37" s="33" t="s">
        <v>52</v>
      </c>
    </row>
    <row r="38" spans="1:9" ht="30" customHeight="1" x14ac:dyDescent="0.15">
      <c r="A38" s="33" t="s">
        <v>1272</v>
      </c>
      <c r="B38" s="33" t="s">
        <v>223</v>
      </c>
      <c r="C38" s="33" t="s">
        <v>245</v>
      </c>
      <c r="D38" s="33" t="s">
        <v>153</v>
      </c>
      <c r="E38" s="34">
        <v>81.239999999999995</v>
      </c>
      <c r="F38" s="35">
        <v>1080</v>
      </c>
      <c r="G38" s="35">
        <v>87739</v>
      </c>
      <c r="H38" s="33" t="s">
        <v>1132</v>
      </c>
      <c r="I38" s="33" t="s">
        <v>52</v>
      </c>
    </row>
    <row r="39" spans="1:9" ht="30" customHeight="1" x14ac:dyDescent="0.15">
      <c r="A39" s="33" t="s">
        <v>1273</v>
      </c>
      <c r="B39" s="33" t="s">
        <v>223</v>
      </c>
      <c r="C39" s="33" t="s">
        <v>239</v>
      </c>
      <c r="D39" s="33" t="s">
        <v>153</v>
      </c>
      <c r="E39" s="34">
        <v>1068.8599999999999</v>
      </c>
      <c r="F39" s="35">
        <v>1083</v>
      </c>
      <c r="G39" s="35">
        <v>1157575</v>
      </c>
      <c r="H39" s="33" t="s">
        <v>1133</v>
      </c>
      <c r="I39" s="33" t="s">
        <v>52</v>
      </c>
    </row>
    <row r="40" spans="1:9" ht="30" customHeight="1" x14ac:dyDescent="0.15">
      <c r="A40" s="33" t="s">
        <v>1274</v>
      </c>
      <c r="B40" s="33" t="s">
        <v>223</v>
      </c>
      <c r="C40" s="33" t="s">
        <v>248</v>
      </c>
      <c r="D40" s="33" t="s">
        <v>153</v>
      </c>
      <c r="E40" s="34">
        <v>1536.73</v>
      </c>
      <c r="F40" s="35">
        <v>1083</v>
      </c>
      <c r="G40" s="35">
        <v>1664278</v>
      </c>
      <c r="H40" s="33" t="s">
        <v>1134</v>
      </c>
      <c r="I40" s="33" t="s">
        <v>52</v>
      </c>
    </row>
    <row r="41" spans="1:9" ht="30" customHeight="1" x14ac:dyDescent="0.15">
      <c r="A41" s="33" t="s">
        <v>1275</v>
      </c>
      <c r="B41" s="33" t="s">
        <v>223</v>
      </c>
      <c r="C41" s="33" t="s">
        <v>251</v>
      </c>
      <c r="D41" s="33" t="s">
        <v>153</v>
      </c>
      <c r="E41" s="34">
        <v>602.92999999999995</v>
      </c>
      <c r="F41" s="35">
        <v>1083</v>
      </c>
      <c r="G41" s="35">
        <v>652973</v>
      </c>
      <c r="H41" s="33" t="s">
        <v>1135</v>
      </c>
      <c r="I41" s="33" t="s">
        <v>52</v>
      </c>
    </row>
    <row r="42" spans="1:9" ht="30" customHeight="1" x14ac:dyDescent="0.15">
      <c r="A42" s="33" t="s">
        <v>1276</v>
      </c>
      <c r="B42" s="33" t="s">
        <v>223</v>
      </c>
      <c r="C42" s="33" t="s">
        <v>242</v>
      </c>
      <c r="D42" s="33" t="s">
        <v>153</v>
      </c>
      <c r="E42" s="34">
        <v>94.29</v>
      </c>
      <c r="F42" s="35">
        <v>1083</v>
      </c>
      <c r="G42" s="35">
        <v>102116</v>
      </c>
      <c r="H42" s="33" t="s">
        <v>1136</v>
      </c>
      <c r="I42" s="33" t="s">
        <v>52</v>
      </c>
    </row>
    <row r="43" spans="1:9" ht="30" customHeight="1" x14ac:dyDescent="0.15">
      <c r="A43" s="33" t="s">
        <v>1277</v>
      </c>
      <c r="B43" s="33" t="s">
        <v>223</v>
      </c>
      <c r="C43" s="33" t="s">
        <v>227</v>
      </c>
      <c r="D43" s="33" t="s">
        <v>153</v>
      </c>
      <c r="E43" s="34">
        <v>71.290000000000006</v>
      </c>
      <c r="F43" s="35">
        <v>1162</v>
      </c>
      <c r="G43" s="35">
        <v>82838</v>
      </c>
      <c r="H43" s="33" t="s">
        <v>1137</v>
      </c>
      <c r="I43" s="33" t="s">
        <v>52</v>
      </c>
    </row>
    <row r="44" spans="1:9" ht="30" customHeight="1" x14ac:dyDescent="0.15">
      <c r="A44" s="33" t="s">
        <v>52</v>
      </c>
      <c r="B44" s="33" t="s">
        <v>1246</v>
      </c>
      <c r="C44" s="33" t="s">
        <v>52</v>
      </c>
      <c r="D44" s="33" t="s">
        <v>52</v>
      </c>
      <c r="E44" s="34"/>
      <c r="F44" s="35"/>
      <c r="G44" s="35">
        <v>7106757</v>
      </c>
      <c r="H44" s="33" t="s">
        <v>52</v>
      </c>
      <c r="I44" s="33" t="s">
        <v>52</v>
      </c>
    </row>
    <row r="45" spans="1:9" ht="30" customHeight="1" x14ac:dyDescent="0.15">
      <c r="A45" s="57" t="s">
        <v>1278</v>
      </c>
      <c r="B45" s="57"/>
      <c r="C45" s="57"/>
      <c r="D45" s="57"/>
      <c r="E45" s="58"/>
      <c r="F45" s="59"/>
      <c r="G45" s="59"/>
      <c r="H45" s="57"/>
      <c r="I45" s="57"/>
    </row>
    <row r="46" spans="1:9" ht="30" customHeight="1" x14ac:dyDescent="0.15">
      <c r="A46" s="33" t="s">
        <v>1279</v>
      </c>
      <c r="B46" s="33" t="s">
        <v>334</v>
      </c>
      <c r="C46" s="33" t="s">
        <v>335</v>
      </c>
      <c r="D46" s="33" t="s">
        <v>336</v>
      </c>
      <c r="E46" s="34">
        <v>279.60000000000002</v>
      </c>
      <c r="F46" s="35">
        <v>3780</v>
      </c>
      <c r="G46" s="35">
        <v>1056888</v>
      </c>
      <c r="H46" s="33" t="s">
        <v>1211</v>
      </c>
      <c r="I46" s="33" t="s">
        <v>52</v>
      </c>
    </row>
    <row r="47" spans="1:9" ht="30" customHeight="1" x14ac:dyDescent="0.15">
      <c r="A47" s="33" t="s">
        <v>52</v>
      </c>
      <c r="B47" s="33" t="s">
        <v>1246</v>
      </c>
      <c r="C47" s="33" t="s">
        <v>52</v>
      </c>
      <c r="D47" s="33" t="s">
        <v>52</v>
      </c>
      <c r="E47" s="34"/>
      <c r="F47" s="35"/>
      <c r="G47" s="35">
        <v>1056888</v>
      </c>
      <c r="H47" s="33" t="s">
        <v>52</v>
      </c>
      <c r="I47" s="33" t="s">
        <v>52</v>
      </c>
    </row>
    <row r="48" spans="1:9" ht="30" customHeight="1" x14ac:dyDescent="0.15">
      <c r="A48" s="57" t="s">
        <v>1280</v>
      </c>
      <c r="B48" s="57"/>
      <c r="C48" s="57"/>
      <c r="D48" s="57"/>
      <c r="E48" s="58"/>
      <c r="F48" s="59"/>
      <c r="G48" s="59"/>
      <c r="H48" s="57"/>
      <c r="I48" s="57"/>
    </row>
    <row r="49" spans="1:9" ht="30" customHeight="1" x14ac:dyDescent="0.15">
      <c r="A49" s="33" t="s">
        <v>1281</v>
      </c>
      <c r="B49" s="33" t="s">
        <v>950</v>
      </c>
      <c r="C49" s="33" t="s">
        <v>951</v>
      </c>
      <c r="D49" s="33" t="s">
        <v>153</v>
      </c>
      <c r="E49" s="34">
        <v>177.38499999999999</v>
      </c>
      <c r="F49" s="35">
        <v>1554</v>
      </c>
      <c r="G49" s="35">
        <v>275656</v>
      </c>
      <c r="H49" s="33" t="s">
        <v>1182</v>
      </c>
      <c r="I49" s="33" t="s">
        <v>52</v>
      </c>
    </row>
    <row r="50" spans="1:9" ht="30" customHeight="1" x14ac:dyDescent="0.15">
      <c r="A50" s="33" t="s">
        <v>52</v>
      </c>
      <c r="B50" s="33" t="s">
        <v>1246</v>
      </c>
      <c r="C50" s="33" t="s">
        <v>52</v>
      </c>
      <c r="D50" s="33" t="s">
        <v>52</v>
      </c>
      <c r="E50" s="34"/>
      <c r="F50" s="35"/>
      <c r="G50" s="35">
        <v>275656</v>
      </c>
      <c r="H50" s="33" t="s">
        <v>52</v>
      </c>
      <c r="I50" s="33" t="s">
        <v>52</v>
      </c>
    </row>
    <row r="51" spans="1:9" ht="30" customHeight="1" x14ac:dyDescent="0.15">
      <c r="A51" s="57" t="s">
        <v>1282</v>
      </c>
      <c r="B51" s="57"/>
      <c r="C51" s="57"/>
      <c r="D51" s="57"/>
      <c r="E51" s="58"/>
      <c r="F51" s="59"/>
      <c r="G51" s="59"/>
      <c r="H51" s="57"/>
      <c r="I51" s="57"/>
    </row>
    <row r="52" spans="1:9" ht="30" customHeight="1" x14ac:dyDescent="0.15">
      <c r="A52" s="33" t="s">
        <v>1283</v>
      </c>
      <c r="B52" s="33" t="s">
        <v>668</v>
      </c>
      <c r="C52" s="33" t="s">
        <v>669</v>
      </c>
      <c r="D52" s="33" t="s">
        <v>217</v>
      </c>
      <c r="E52" s="34">
        <v>76.165199999999999</v>
      </c>
      <c r="F52" s="35">
        <v>755</v>
      </c>
      <c r="G52" s="35">
        <v>57504</v>
      </c>
      <c r="H52" s="33" t="s">
        <v>1192</v>
      </c>
      <c r="I52" s="33" t="s">
        <v>52</v>
      </c>
    </row>
    <row r="53" spans="1:9" ht="30" customHeight="1" x14ac:dyDescent="0.15">
      <c r="A53" s="33" t="s">
        <v>52</v>
      </c>
      <c r="B53" s="33" t="s">
        <v>1246</v>
      </c>
      <c r="C53" s="33" t="s">
        <v>52</v>
      </c>
      <c r="D53" s="33" t="s">
        <v>52</v>
      </c>
      <c r="E53" s="34"/>
      <c r="F53" s="35"/>
      <c r="G53" s="35">
        <v>57504</v>
      </c>
      <c r="H53" s="33" t="s">
        <v>52</v>
      </c>
      <c r="I53" s="33" t="s">
        <v>52</v>
      </c>
    </row>
    <row r="54" spans="1:9" ht="30" customHeight="1" x14ac:dyDescent="0.15">
      <c r="A54" s="57" t="s">
        <v>1284</v>
      </c>
      <c r="B54" s="57"/>
      <c r="C54" s="57"/>
      <c r="D54" s="57"/>
      <c r="E54" s="58"/>
      <c r="F54" s="59"/>
      <c r="G54" s="59"/>
      <c r="H54" s="57"/>
      <c r="I54" s="57"/>
    </row>
    <row r="55" spans="1:9" ht="30" customHeight="1" x14ac:dyDescent="0.15">
      <c r="A55" s="33" t="s">
        <v>1285</v>
      </c>
      <c r="B55" s="33" t="s">
        <v>269</v>
      </c>
      <c r="C55" s="33" t="s">
        <v>277</v>
      </c>
      <c r="D55" s="33" t="s">
        <v>271</v>
      </c>
      <c r="E55" s="34">
        <v>484</v>
      </c>
      <c r="F55" s="35">
        <v>681</v>
      </c>
      <c r="G55" s="35">
        <v>329604</v>
      </c>
      <c r="H55" s="33" t="s">
        <v>1188</v>
      </c>
      <c r="I55" s="33" t="s">
        <v>52</v>
      </c>
    </row>
    <row r="56" spans="1:9" ht="30" customHeight="1" x14ac:dyDescent="0.15">
      <c r="A56" s="33" t="s">
        <v>52</v>
      </c>
      <c r="B56" s="33" t="s">
        <v>1246</v>
      </c>
      <c r="C56" s="33" t="s">
        <v>52</v>
      </c>
      <c r="D56" s="33" t="s">
        <v>52</v>
      </c>
      <c r="E56" s="34"/>
      <c r="F56" s="35"/>
      <c r="G56" s="35">
        <v>329604</v>
      </c>
      <c r="H56" s="33" t="s">
        <v>52</v>
      </c>
      <c r="I56" s="33" t="s">
        <v>52</v>
      </c>
    </row>
    <row r="57" spans="1:9" ht="30" customHeight="1" x14ac:dyDescent="0.15">
      <c r="A57" s="57" t="s">
        <v>1286</v>
      </c>
      <c r="B57" s="57"/>
      <c r="C57" s="57"/>
      <c r="D57" s="57"/>
      <c r="E57" s="58"/>
      <c r="F57" s="59"/>
      <c r="G57" s="59"/>
      <c r="H57" s="57"/>
      <c r="I57" s="57"/>
    </row>
    <row r="58" spans="1:9" ht="30" customHeight="1" x14ac:dyDescent="0.15">
      <c r="A58" s="33" t="s">
        <v>1287</v>
      </c>
      <c r="B58" s="33" t="s">
        <v>269</v>
      </c>
      <c r="C58" s="33" t="s">
        <v>274</v>
      </c>
      <c r="D58" s="33" t="s">
        <v>271</v>
      </c>
      <c r="E58" s="34">
        <v>1762</v>
      </c>
      <c r="F58" s="35">
        <v>1045</v>
      </c>
      <c r="G58" s="35">
        <v>1841290</v>
      </c>
      <c r="H58" s="33" t="s">
        <v>1189</v>
      </c>
      <c r="I58" s="33" t="s">
        <v>52</v>
      </c>
    </row>
    <row r="59" spans="1:9" ht="30" customHeight="1" x14ac:dyDescent="0.15">
      <c r="A59" s="33" t="s">
        <v>52</v>
      </c>
      <c r="B59" s="33" t="s">
        <v>1246</v>
      </c>
      <c r="C59" s="33" t="s">
        <v>52</v>
      </c>
      <c r="D59" s="33" t="s">
        <v>52</v>
      </c>
      <c r="E59" s="34"/>
      <c r="F59" s="35"/>
      <c r="G59" s="35">
        <v>1841290</v>
      </c>
      <c r="H59" s="33" t="s">
        <v>52</v>
      </c>
      <c r="I59" s="33" t="s">
        <v>52</v>
      </c>
    </row>
    <row r="60" spans="1:9" ht="30" customHeight="1" x14ac:dyDescent="0.15">
      <c r="A60" s="57" t="s">
        <v>1288</v>
      </c>
      <c r="B60" s="57"/>
      <c r="C60" s="57"/>
      <c r="D60" s="57"/>
      <c r="E60" s="58"/>
      <c r="F60" s="59"/>
      <c r="G60" s="59"/>
      <c r="H60" s="57"/>
      <c r="I60" s="57"/>
    </row>
    <row r="61" spans="1:9" ht="30" customHeight="1" x14ac:dyDescent="0.15">
      <c r="A61" s="33" t="s">
        <v>1289</v>
      </c>
      <c r="B61" s="33" t="s">
        <v>269</v>
      </c>
      <c r="C61" s="33" t="s">
        <v>270</v>
      </c>
      <c r="D61" s="33" t="s">
        <v>271</v>
      </c>
      <c r="E61" s="34">
        <v>42</v>
      </c>
      <c r="F61" s="35">
        <v>1891</v>
      </c>
      <c r="G61" s="35">
        <v>79422</v>
      </c>
      <c r="H61" s="33" t="s">
        <v>1190</v>
      </c>
      <c r="I61" s="33" t="s">
        <v>52</v>
      </c>
    </row>
    <row r="62" spans="1:9" ht="30" customHeight="1" x14ac:dyDescent="0.15">
      <c r="A62" s="33" t="s">
        <v>52</v>
      </c>
      <c r="B62" s="33" t="s">
        <v>1246</v>
      </c>
      <c r="C62" s="33" t="s">
        <v>52</v>
      </c>
      <c r="D62" s="33" t="s">
        <v>52</v>
      </c>
      <c r="E62" s="34"/>
      <c r="F62" s="35"/>
      <c r="G62" s="35">
        <v>79422</v>
      </c>
      <c r="H62" s="33" t="s">
        <v>52</v>
      </c>
      <c r="I62" s="33" t="s">
        <v>52</v>
      </c>
    </row>
    <row r="63" spans="1:9" ht="30" customHeight="1" x14ac:dyDescent="0.15">
      <c r="A63" s="57" t="s">
        <v>1290</v>
      </c>
      <c r="B63" s="57"/>
      <c r="C63" s="57"/>
      <c r="D63" s="57"/>
      <c r="E63" s="58"/>
      <c r="F63" s="59"/>
      <c r="G63" s="59"/>
      <c r="H63" s="57"/>
      <c r="I63" s="57"/>
    </row>
    <row r="64" spans="1:9" ht="30" customHeight="1" x14ac:dyDescent="0.15">
      <c r="A64" s="33" t="s">
        <v>1291</v>
      </c>
      <c r="B64" s="33" t="s">
        <v>280</v>
      </c>
      <c r="C64" s="33" t="s">
        <v>281</v>
      </c>
      <c r="D64" s="33" t="s">
        <v>217</v>
      </c>
      <c r="E64" s="34">
        <v>25</v>
      </c>
      <c r="F64" s="35">
        <v>5180</v>
      </c>
      <c r="G64" s="35">
        <v>129500</v>
      </c>
      <c r="H64" s="33" t="s">
        <v>1184</v>
      </c>
      <c r="I64" s="33" t="s">
        <v>52</v>
      </c>
    </row>
    <row r="65" spans="1:9" ht="30" customHeight="1" x14ac:dyDescent="0.15">
      <c r="A65" s="33" t="s">
        <v>1292</v>
      </c>
      <c r="B65" s="33" t="s">
        <v>280</v>
      </c>
      <c r="C65" s="33" t="s">
        <v>284</v>
      </c>
      <c r="D65" s="33" t="s">
        <v>217</v>
      </c>
      <c r="E65" s="34">
        <v>42</v>
      </c>
      <c r="F65" s="35">
        <v>6670</v>
      </c>
      <c r="G65" s="35">
        <v>280140</v>
      </c>
      <c r="H65" s="33" t="s">
        <v>1185</v>
      </c>
      <c r="I65" s="33" t="s">
        <v>52</v>
      </c>
    </row>
    <row r="66" spans="1:9" ht="30" customHeight="1" x14ac:dyDescent="0.15">
      <c r="A66" s="33" t="s">
        <v>52</v>
      </c>
      <c r="B66" s="33" t="s">
        <v>1246</v>
      </c>
      <c r="C66" s="33" t="s">
        <v>52</v>
      </c>
      <c r="D66" s="33" t="s">
        <v>52</v>
      </c>
      <c r="E66" s="34"/>
      <c r="F66" s="35"/>
      <c r="G66" s="35">
        <v>409640</v>
      </c>
      <c r="H66" s="33" t="s">
        <v>52</v>
      </c>
      <c r="I66" s="33" t="s">
        <v>52</v>
      </c>
    </row>
    <row r="67" spans="1:9" ht="30" customHeight="1" x14ac:dyDescent="0.15">
      <c r="A67" s="57" t="s">
        <v>1293</v>
      </c>
      <c r="B67" s="57"/>
      <c r="C67" s="57"/>
      <c r="D67" s="57"/>
      <c r="E67" s="58"/>
      <c r="F67" s="59"/>
      <c r="G67" s="59"/>
      <c r="H67" s="57"/>
      <c r="I67" s="57"/>
    </row>
    <row r="68" spans="1:9" ht="30" customHeight="1" x14ac:dyDescent="0.15">
      <c r="A68" s="33" t="s">
        <v>1294</v>
      </c>
      <c r="B68" s="33" t="s">
        <v>215</v>
      </c>
      <c r="C68" s="33" t="s">
        <v>216</v>
      </c>
      <c r="D68" s="33" t="s">
        <v>217</v>
      </c>
      <c r="E68" s="34">
        <v>25</v>
      </c>
      <c r="F68" s="35">
        <v>3680</v>
      </c>
      <c r="G68" s="35">
        <v>92000</v>
      </c>
      <c r="H68" s="33" t="s">
        <v>1199</v>
      </c>
      <c r="I68" s="33" t="s">
        <v>52</v>
      </c>
    </row>
    <row r="69" spans="1:9" ht="30" customHeight="1" x14ac:dyDescent="0.15">
      <c r="A69" s="33" t="s">
        <v>1295</v>
      </c>
      <c r="B69" s="33" t="s">
        <v>215</v>
      </c>
      <c r="C69" s="33" t="s">
        <v>220</v>
      </c>
      <c r="D69" s="33" t="s">
        <v>217</v>
      </c>
      <c r="E69" s="34">
        <v>58</v>
      </c>
      <c r="F69" s="35">
        <v>11840</v>
      </c>
      <c r="G69" s="35">
        <v>686720</v>
      </c>
      <c r="H69" s="33" t="s">
        <v>1200</v>
      </c>
      <c r="I69" s="33" t="s">
        <v>52</v>
      </c>
    </row>
    <row r="70" spans="1:9" ht="30" customHeight="1" x14ac:dyDescent="0.15">
      <c r="A70" s="33" t="s">
        <v>52</v>
      </c>
      <c r="B70" s="33" t="s">
        <v>1246</v>
      </c>
      <c r="C70" s="33" t="s">
        <v>52</v>
      </c>
      <c r="D70" s="33" t="s">
        <v>52</v>
      </c>
      <c r="E70" s="34"/>
      <c r="F70" s="35"/>
      <c r="G70" s="35">
        <v>778720</v>
      </c>
      <c r="H70" s="33" t="s">
        <v>52</v>
      </c>
      <c r="I70" s="33" t="s">
        <v>52</v>
      </c>
    </row>
    <row r="71" spans="1:9" ht="30" customHeight="1" x14ac:dyDescent="0.15">
      <c r="A71" s="57" t="s">
        <v>1296</v>
      </c>
      <c r="B71" s="57"/>
      <c r="C71" s="57"/>
      <c r="D71" s="57"/>
      <c r="E71" s="58"/>
      <c r="F71" s="59"/>
      <c r="G71" s="59"/>
      <c r="H71" s="57"/>
      <c r="I71" s="57"/>
    </row>
    <row r="72" spans="1:9" ht="30" customHeight="1" x14ac:dyDescent="0.15">
      <c r="A72" s="33" t="s">
        <v>1297</v>
      </c>
      <c r="B72" s="33" t="s">
        <v>548</v>
      </c>
      <c r="C72" s="33" t="s">
        <v>549</v>
      </c>
      <c r="D72" s="33" t="s">
        <v>95</v>
      </c>
      <c r="E72" s="34">
        <v>0.23200000000000001</v>
      </c>
      <c r="F72" s="35">
        <v>571556</v>
      </c>
      <c r="G72" s="35">
        <v>132600</v>
      </c>
      <c r="H72" s="33" t="s">
        <v>1140</v>
      </c>
      <c r="I72" s="33" t="s">
        <v>52</v>
      </c>
    </row>
    <row r="73" spans="1:9" ht="30" customHeight="1" x14ac:dyDescent="0.15">
      <c r="A73" s="33" t="s">
        <v>52</v>
      </c>
      <c r="B73" s="33" t="s">
        <v>1246</v>
      </c>
      <c r="C73" s="33" t="s">
        <v>52</v>
      </c>
      <c r="D73" s="33" t="s">
        <v>52</v>
      </c>
      <c r="E73" s="34"/>
      <c r="F73" s="35"/>
      <c r="G73" s="35">
        <v>132600</v>
      </c>
      <c r="H73" s="33" t="s">
        <v>52</v>
      </c>
      <c r="I73" s="33" t="s">
        <v>52</v>
      </c>
    </row>
    <row r="74" spans="1:9" ht="30" customHeight="1" x14ac:dyDescent="0.15">
      <c r="A74" s="57" t="s">
        <v>1298</v>
      </c>
      <c r="B74" s="57"/>
      <c r="C74" s="57"/>
      <c r="D74" s="57"/>
      <c r="E74" s="58"/>
      <c r="F74" s="59"/>
      <c r="G74" s="59"/>
      <c r="H74" s="57"/>
      <c r="I74" s="57"/>
    </row>
    <row r="75" spans="1:9" ht="30" customHeight="1" x14ac:dyDescent="0.15">
      <c r="A75" s="33" t="s">
        <v>1299</v>
      </c>
      <c r="B75" s="33" t="s">
        <v>708</v>
      </c>
      <c r="C75" s="33" t="s">
        <v>709</v>
      </c>
      <c r="D75" s="33" t="s">
        <v>710</v>
      </c>
      <c r="E75" s="34">
        <v>1107.043983</v>
      </c>
      <c r="F75" s="35">
        <v>1822.72</v>
      </c>
      <c r="G75" s="35">
        <v>2017831</v>
      </c>
      <c r="H75" s="33" t="s">
        <v>1100</v>
      </c>
      <c r="I75" s="33" t="s">
        <v>52</v>
      </c>
    </row>
    <row r="76" spans="1:9" ht="30" customHeight="1" x14ac:dyDescent="0.15">
      <c r="A76" s="33" t="s">
        <v>52</v>
      </c>
      <c r="B76" s="33" t="s">
        <v>1246</v>
      </c>
      <c r="C76" s="33" t="s">
        <v>52</v>
      </c>
      <c r="D76" s="33" t="s">
        <v>52</v>
      </c>
      <c r="E76" s="34"/>
      <c r="F76" s="35"/>
      <c r="G76" s="35">
        <v>2017831</v>
      </c>
      <c r="H76" s="33" t="s">
        <v>52</v>
      </c>
      <c r="I76" s="33" t="s">
        <v>52</v>
      </c>
    </row>
    <row r="77" spans="1:9" ht="30" customHeight="1" x14ac:dyDescent="0.15">
      <c r="A77" s="57" t="s">
        <v>1300</v>
      </c>
      <c r="B77" s="57"/>
      <c r="C77" s="57"/>
      <c r="D77" s="57"/>
      <c r="E77" s="58"/>
      <c r="F77" s="59"/>
      <c r="G77" s="59"/>
      <c r="H77" s="57"/>
      <c r="I77" s="57"/>
    </row>
    <row r="78" spans="1:9" ht="30" customHeight="1" x14ac:dyDescent="0.15">
      <c r="A78" s="33" t="s">
        <v>1301</v>
      </c>
      <c r="B78" s="33" t="s">
        <v>979</v>
      </c>
      <c r="C78" s="33" t="s">
        <v>980</v>
      </c>
      <c r="D78" s="33" t="s">
        <v>95</v>
      </c>
      <c r="E78" s="34">
        <v>148.09899999999999</v>
      </c>
      <c r="F78" s="35">
        <v>3333.33</v>
      </c>
      <c r="G78" s="35">
        <v>493662</v>
      </c>
      <c r="H78" s="33" t="s">
        <v>1095</v>
      </c>
      <c r="I78" s="33" t="s">
        <v>981</v>
      </c>
    </row>
    <row r="79" spans="1:9" ht="30" customHeight="1" x14ac:dyDescent="0.15">
      <c r="A79" s="33" t="s">
        <v>1302</v>
      </c>
      <c r="B79" s="33" t="s">
        <v>984</v>
      </c>
      <c r="C79" s="33" t="s">
        <v>985</v>
      </c>
      <c r="D79" s="33" t="s">
        <v>153</v>
      </c>
      <c r="E79" s="34">
        <v>59.239600000000003</v>
      </c>
      <c r="F79" s="35">
        <v>2076</v>
      </c>
      <c r="G79" s="35">
        <v>122981</v>
      </c>
      <c r="H79" s="33" t="s">
        <v>1101</v>
      </c>
      <c r="I79" s="33" t="s">
        <v>52</v>
      </c>
    </row>
    <row r="80" spans="1:9" ht="30" customHeight="1" x14ac:dyDescent="0.15">
      <c r="A80" s="33" t="s">
        <v>52</v>
      </c>
      <c r="B80" s="33" t="s">
        <v>1246</v>
      </c>
      <c r="C80" s="33" t="s">
        <v>52</v>
      </c>
      <c r="D80" s="33" t="s">
        <v>52</v>
      </c>
      <c r="E80" s="34"/>
      <c r="F80" s="35"/>
      <c r="G80" s="35">
        <v>616643</v>
      </c>
      <c r="H80" s="33" t="s">
        <v>52</v>
      </c>
      <c r="I80" s="33" t="s">
        <v>52</v>
      </c>
    </row>
    <row r="81" spans="1:9" ht="30" customHeight="1" x14ac:dyDescent="0.15">
      <c r="A81" s="57" t="s">
        <v>1303</v>
      </c>
      <c r="B81" s="57"/>
      <c r="C81" s="57"/>
      <c r="D81" s="57"/>
      <c r="E81" s="58"/>
      <c r="F81" s="59"/>
      <c r="G81" s="59"/>
      <c r="H81" s="57"/>
      <c r="I81" s="57"/>
    </row>
    <row r="82" spans="1:9" ht="30" customHeight="1" x14ac:dyDescent="0.15">
      <c r="A82" s="33" t="s">
        <v>1304</v>
      </c>
      <c r="B82" s="33" t="s">
        <v>863</v>
      </c>
      <c r="C82" s="33" t="s">
        <v>52</v>
      </c>
      <c r="D82" s="33" t="s">
        <v>95</v>
      </c>
      <c r="E82" s="34">
        <v>0.8</v>
      </c>
      <c r="F82" s="35">
        <v>2083</v>
      </c>
      <c r="G82" s="35">
        <v>1666</v>
      </c>
      <c r="H82" s="33" t="s">
        <v>1214</v>
      </c>
      <c r="I82" s="33" t="s">
        <v>52</v>
      </c>
    </row>
    <row r="83" spans="1:9" ht="30" customHeight="1" x14ac:dyDescent="0.15">
      <c r="A83" s="33" t="s">
        <v>1305</v>
      </c>
      <c r="B83" s="33" t="s">
        <v>874</v>
      </c>
      <c r="C83" s="33" t="s">
        <v>875</v>
      </c>
      <c r="D83" s="33" t="s">
        <v>876</v>
      </c>
      <c r="E83" s="34">
        <v>96.8</v>
      </c>
      <c r="F83" s="35">
        <v>111</v>
      </c>
      <c r="G83" s="35">
        <v>10744</v>
      </c>
      <c r="H83" s="33" t="s">
        <v>1216</v>
      </c>
      <c r="I83" s="33" t="s">
        <v>52</v>
      </c>
    </row>
    <row r="84" spans="1:9" ht="30" customHeight="1" x14ac:dyDescent="0.15">
      <c r="A84" s="33" t="s">
        <v>52</v>
      </c>
      <c r="B84" s="33" t="s">
        <v>1246</v>
      </c>
      <c r="C84" s="33" t="s">
        <v>52</v>
      </c>
      <c r="D84" s="33" t="s">
        <v>52</v>
      </c>
      <c r="E84" s="34"/>
      <c r="F84" s="35"/>
      <c r="G84" s="35">
        <v>12410</v>
      </c>
      <c r="H84" s="33" t="s">
        <v>52</v>
      </c>
      <c r="I84" s="33" t="s">
        <v>52</v>
      </c>
    </row>
    <row r="85" spans="1:9" ht="30" customHeight="1" x14ac:dyDescent="0.15">
      <c r="A85" s="57" t="s">
        <v>1306</v>
      </c>
      <c r="B85" s="57"/>
      <c r="C85" s="57"/>
      <c r="D85" s="57"/>
      <c r="E85" s="58"/>
      <c r="F85" s="59"/>
      <c r="G85" s="59"/>
      <c r="H85" s="57"/>
      <c r="I85" s="57"/>
    </row>
    <row r="86" spans="1:9" ht="30" customHeight="1" x14ac:dyDescent="0.15">
      <c r="A86" s="33" t="s">
        <v>1307</v>
      </c>
      <c r="B86" s="33" t="s">
        <v>442</v>
      </c>
      <c r="C86" s="33" t="s">
        <v>443</v>
      </c>
      <c r="D86" s="33" t="s">
        <v>95</v>
      </c>
      <c r="E86" s="34">
        <v>20.23</v>
      </c>
      <c r="F86" s="35">
        <v>33000</v>
      </c>
      <c r="G86" s="35">
        <v>667590</v>
      </c>
      <c r="H86" s="33" t="s">
        <v>1142</v>
      </c>
      <c r="I86" s="33" t="s">
        <v>52</v>
      </c>
    </row>
    <row r="87" spans="1:9" ht="30" customHeight="1" x14ac:dyDescent="0.15">
      <c r="A87" s="33" t="s">
        <v>52</v>
      </c>
      <c r="B87" s="33" t="s">
        <v>1246</v>
      </c>
      <c r="C87" s="33" t="s">
        <v>52</v>
      </c>
      <c r="D87" s="33" t="s">
        <v>52</v>
      </c>
      <c r="E87" s="34"/>
      <c r="F87" s="35"/>
      <c r="G87" s="35">
        <v>667590</v>
      </c>
      <c r="H87" s="33" t="s">
        <v>52</v>
      </c>
      <c r="I87" s="33" t="s">
        <v>52</v>
      </c>
    </row>
    <row r="88" spans="1:9" ht="30" customHeight="1" x14ac:dyDescent="0.15">
      <c r="A88" s="57" t="s">
        <v>1308</v>
      </c>
      <c r="B88" s="57"/>
      <c r="C88" s="57"/>
      <c r="D88" s="57"/>
      <c r="E88" s="58"/>
      <c r="F88" s="59"/>
      <c r="G88" s="59"/>
      <c r="H88" s="57"/>
      <c r="I88" s="57"/>
    </row>
    <row r="89" spans="1:9" ht="30" customHeight="1" x14ac:dyDescent="0.15">
      <c r="A89" s="33" t="s">
        <v>1309</v>
      </c>
      <c r="B89" s="33" t="s">
        <v>725</v>
      </c>
      <c r="C89" s="33" t="s">
        <v>726</v>
      </c>
      <c r="D89" s="33" t="s">
        <v>153</v>
      </c>
      <c r="E89" s="34">
        <v>312</v>
      </c>
      <c r="F89" s="35">
        <v>400</v>
      </c>
      <c r="G89" s="35">
        <v>124800</v>
      </c>
      <c r="H89" s="33" t="s">
        <v>1144</v>
      </c>
      <c r="I89" s="33" t="s">
        <v>52</v>
      </c>
    </row>
    <row r="90" spans="1:9" ht="30" customHeight="1" x14ac:dyDescent="0.15">
      <c r="A90" s="33" t="s">
        <v>52</v>
      </c>
      <c r="B90" s="33" t="s">
        <v>1246</v>
      </c>
      <c r="C90" s="33" t="s">
        <v>52</v>
      </c>
      <c r="D90" s="33" t="s">
        <v>52</v>
      </c>
      <c r="E90" s="34"/>
      <c r="F90" s="35"/>
      <c r="G90" s="35">
        <v>124800</v>
      </c>
      <c r="H90" s="33" t="s">
        <v>52</v>
      </c>
      <c r="I90" s="33" t="s">
        <v>52</v>
      </c>
    </row>
    <row r="91" spans="1:9" ht="30" customHeight="1" x14ac:dyDescent="0.15">
      <c r="A91" s="57" t="s">
        <v>1310</v>
      </c>
      <c r="B91" s="57"/>
      <c r="C91" s="57"/>
      <c r="D91" s="57"/>
      <c r="E91" s="58"/>
      <c r="F91" s="59"/>
      <c r="G91" s="59"/>
      <c r="H91" s="57"/>
      <c r="I91" s="57"/>
    </row>
    <row r="92" spans="1:9" ht="30" customHeight="1" x14ac:dyDescent="0.15">
      <c r="A92" s="33" t="s">
        <v>1311</v>
      </c>
      <c r="B92" s="33" t="s">
        <v>125</v>
      </c>
      <c r="C92" s="33" t="s">
        <v>126</v>
      </c>
      <c r="D92" s="33" t="s">
        <v>95</v>
      </c>
      <c r="E92" s="34">
        <v>40.46</v>
      </c>
      <c r="F92" s="35">
        <v>107390</v>
      </c>
      <c r="G92" s="35">
        <v>4344999</v>
      </c>
      <c r="H92" s="33" t="s">
        <v>1145</v>
      </c>
      <c r="I92" s="33" t="s">
        <v>52</v>
      </c>
    </row>
    <row r="93" spans="1:9" ht="30" customHeight="1" x14ac:dyDescent="0.15">
      <c r="A93" s="33" t="s">
        <v>1312</v>
      </c>
      <c r="B93" s="33" t="s">
        <v>125</v>
      </c>
      <c r="C93" s="33" t="s">
        <v>129</v>
      </c>
      <c r="D93" s="33" t="s">
        <v>95</v>
      </c>
      <c r="E93" s="34">
        <v>722.54</v>
      </c>
      <c r="F93" s="35">
        <v>119810</v>
      </c>
      <c r="G93" s="35">
        <v>86567517</v>
      </c>
      <c r="H93" s="33" t="s">
        <v>1146</v>
      </c>
      <c r="I93" s="33" t="s">
        <v>52</v>
      </c>
    </row>
    <row r="94" spans="1:9" ht="30" customHeight="1" x14ac:dyDescent="0.15">
      <c r="A94" s="33" t="s">
        <v>52</v>
      </c>
      <c r="B94" s="33" t="s">
        <v>1246</v>
      </c>
      <c r="C94" s="33" t="s">
        <v>52</v>
      </c>
      <c r="D94" s="33" t="s">
        <v>52</v>
      </c>
      <c r="E94" s="34"/>
      <c r="F94" s="35"/>
      <c r="G94" s="35">
        <v>90912516</v>
      </c>
      <c r="H94" s="33" t="s">
        <v>52</v>
      </c>
      <c r="I94" s="33" t="s">
        <v>52</v>
      </c>
    </row>
    <row r="95" spans="1:9" ht="30" customHeight="1" x14ac:dyDescent="0.15">
      <c r="A95" s="57" t="s">
        <v>1313</v>
      </c>
      <c r="B95" s="57"/>
      <c r="C95" s="57"/>
      <c r="D95" s="57"/>
      <c r="E95" s="58"/>
      <c r="F95" s="59"/>
      <c r="G95" s="59"/>
      <c r="H95" s="57"/>
      <c r="I95" s="57"/>
    </row>
    <row r="96" spans="1:9" ht="30" customHeight="1" x14ac:dyDescent="0.15">
      <c r="A96" s="33" t="s">
        <v>1314</v>
      </c>
      <c r="B96" s="33" t="s">
        <v>532</v>
      </c>
      <c r="C96" s="33" t="s">
        <v>533</v>
      </c>
      <c r="D96" s="33" t="s">
        <v>217</v>
      </c>
      <c r="E96" s="34">
        <v>0.18</v>
      </c>
      <c r="F96" s="35">
        <v>3204160</v>
      </c>
      <c r="G96" s="35">
        <v>576748</v>
      </c>
      <c r="H96" s="33" t="s">
        <v>1179</v>
      </c>
      <c r="I96" s="33" t="s">
        <v>52</v>
      </c>
    </row>
    <row r="97" spans="1:9" ht="30" customHeight="1" x14ac:dyDescent="0.15">
      <c r="A97" s="33" t="s">
        <v>52</v>
      </c>
      <c r="B97" s="33" t="s">
        <v>1246</v>
      </c>
      <c r="C97" s="33" t="s">
        <v>52</v>
      </c>
      <c r="D97" s="33" t="s">
        <v>52</v>
      </c>
      <c r="E97" s="34"/>
      <c r="F97" s="35"/>
      <c r="G97" s="35">
        <v>576748</v>
      </c>
      <c r="H97" s="33" t="s">
        <v>52</v>
      </c>
      <c r="I97" s="33" t="s">
        <v>52</v>
      </c>
    </row>
    <row r="98" spans="1:9" ht="30" customHeight="1" x14ac:dyDescent="0.15">
      <c r="A98" s="57" t="s">
        <v>1315</v>
      </c>
      <c r="B98" s="57"/>
      <c r="C98" s="57"/>
      <c r="D98" s="57"/>
      <c r="E98" s="58"/>
      <c r="F98" s="59"/>
      <c r="G98" s="59"/>
      <c r="H98" s="57"/>
      <c r="I98" s="57"/>
    </row>
    <row r="99" spans="1:9" ht="30" customHeight="1" x14ac:dyDescent="0.15">
      <c r="A99" s="33" t="s">
        <v>1316</v>
      </c>
      <c r="B99" s="33" t="s">
        <v>956</v>
      </c>
      <c r="C99" s="33" t="s">
        <v>957</v>
      </c>
      <c r="D99" s="33" t="s">
        <v>958</v>
      </c>
      <c r="E99" s="34">
        <v>10.7338</v>
      </c>
      <c r="F99" s="35">
        <v>26885</v>
      </c>
      <c r="G99" s="35">
        <v>288578</v>
      </c>
      <c r="H99" s="33" t="s">
        <v>1177</v>
      </c>
      <c r="I99" s="33" t="s">
        <v>52</v>
      </c>
    </row>
    <row r="100" spans="1:9" ht="30" customHeight="1" x14ac:dyDescent="0.15">
      <c r="A100" s="33" t="s">
        <v>52</v>
      </c>
      <c r="B100" s="33" t="s">
        <v>1246</v>
      </c>
      <c r="C100" s="33" t="s">
        <v>52</v>
      </c>
      <c r="D100" s="33" t="s">
        <v>52</v>
      </c>
      <c r="E100" s="34"/>
      <c r="F100" s="35"/>
      <c r="G100" s="35">
        <v>288578</v>
      </c>
      <c r="H100" s="33" t="s">
        <v>52</v>
      </c>
      <c r="I100" s="33" t="s">
        <v>52</v>
      </c>
    </row>
    <row r="101" spans="1:9" ht="30" customHeight="1" x14ac:dyDescent="0.15">
      <c r="A101" s="57" t="s">
        <v>1317</v>
      </c>
      <c r="B101" s="57"/>
      <c r="C101" s="57"/>
      <c r="D101" s="57"/>
      <c r="E101" s="58"/>
      <c r="F101" s="59"/>
      <c r="G101" s="59"/>
      <c r="H101" s="57"/>
      <c r="I101" s="57"/>
    </row>
    <row r="102" spans="1:9" ht="30" customHeight="1" x14ac:dyDescent="0.15">
      <c r="A102" s="33" t="s">
        <v>1318</v>
      </c>
      <c r="B102" s="33" t="s">
        <v>589</v>
      </c>
      <c r="C102" s="33" t="s">
        <v>590</v>
      </c>
      <c r="D102" s="33" t="s">
        <v>704</v>
      </c>
      <c r="E102" s="34">
        <v>1.4720869999999999</v>
      </c>
      <c r="F102" s="35">
        <v>66538</v>
      </c>
      <c r="G102" s="35">
        <v>97949</v>
      </c>
      <c r="H102" s="33" t="s">
        <v>1080</v>
      </c>
      <c r="I102" s="33" t="s">
        <v>705</v>
      </c>
    </row>
    <row r="103" spans="1:9" ht="30" customHeight="1" x14ac:dyDescent="0.15">
      <c r="A103" s="33" t="s">
        <v>1319</v>
      </c>
      <c r="B103" s="33" t="s">
        <v>589</v>
      </c>
      <c r="C103" s="33" t="s">
        <v>906</v>
      </c>
      <c r="D103" s="33" t="s">
        <v>704</v>
      </c>
      <c r="E103" s="34">
        <v>1.831844</v>
      </c>
      <c r="F103" s="35">
        <v>117766</v>
      </c>
      <c r="G103" s="35">
        <v>215728</v>
      </c>
      <c r="H103" s="33" t="s">
        <v>1081</v>
      </c>
      <c r="I103" s="33" t="s">
        <v>705</v>
      </c>
    </row>
    <row r="104" spans="1:9" ht="30" customHeight="1" x14ac:dyDescent="0.15">
      <c r="A104" s="33" t="s">
        <v>52</v>
      </c>
      <c r="B104" s="33" t="s">
        <v>1246</v>
      </c>
      <c r="C104" s="33" t="s">
        <v>52</v>
      </c>
      <c r="D104" s="33" t="s">
        <v>52</v>
      </c>
      <c r="E104" s="34"/>
      <c r="F104" s="35"/>
      <c r="G104" s="35">
        <v>313677</v>
      </c>
      <c r="H104" s="33" t="s">
        <v>52</v>
      </c>
      <c r="I104" s="33" t="s">
        <v>52</v>
      </c>
    </row>
    <row r="105" spans="1:9" ht="30" customHeight="1" x14ac:dyDescent="0.15">
      <c r="A105" s="57" t="s">
        <v>1320</v>
      </c>
      <c r="B105" s="57"/>
      <c r="C105" s="57"/>
      <c r="D105" s="57"/>
      <c r="E105" s="58"/>
      <c r="F105" s="59"/>
      <c r="G105" s="59"/>
      <c r="H105" s="57"/>
      <c r="I105" s="57"/>
    </row>
    <row r="106" spans="1:9" ht="30" customHeight="1" x14ac:dyDescent="0.15">
      <c r="A106" s="33" t="s">
        <v>1321</v>
      </c>
      <c r="B106" s="33" t="s">
        <v>594</v>
      </c>
      <c r="C106" s="33" t="s">
        <v>595</v>
      </c>
      <c r="D106" s="33" t="s">
        <v>704</v>
      </c>
      <c r="E106" s="34">
        <v>1.9945539999999999</v>
      </c>
      <c r="F106" s="35">
        <v>6966</v>
      </c>
      <c r="G106" s="35">
        <v>13894</v>
      </c>
      <c r="H106" s="33" t="s">
        <v>1082</v>
      </c>
      <c r="I106" s="33" t="s">
        <v>705</v>
      </c>
    </row>
    <row r="107" spans="1:9" ht="30" customHeight="1" x14ac:dyDescent="0.15">
      <c r="A107" s="33" t="s">
        <v>52</v>
      </c>
      <c r="B107" s="33" t="s">
        <v>1246</v>
      </c>
      <c r="C107" s="33" t="s">
        <v>52</v>
      </c>
      <c r="D107" s="33" t="s">
        <v>52</v>
      </c>
      <c r="E107" s="34"/>
      <c r="F107" s="35"/>
      <c r="G107" s="35">
        <v>13894</v>
      </c>
      <c r="H107" s="33" t="s">
        <v>52</v>
      </c>
      <c r="I107" s="33" t="s">
        <v>52</v>
      </c>
    </row>
    <row r="108" spans="1:9" ht="30" customHeight="1" x14ac:dyDescent="0.15">
      <c r="A108" s="57" t="s">
        <v>1322</v>
      </c>
      <c r="B108" s="57"/>
      <c r="C108" s="57"/>
      <c r="D108" s="57"/>
      <c r="E108" s="58"/>
      <c r="F108" s="59"/>
      <c r="G108" s="59"/>
      <c r="H108" s="57"/>
      <c r="I108" s="57"/>
    </row>
    <row r="109" spans="1:9" ht="30" customHeight="1" x14ac:dyDescent="0.15">
      <c r="A109" s="33" t="s">
        <v>1323</v>
      </c>
      <c r="B109" s="33" t="s">
        <v>300</v>
      </c>
      <c r="C109" s="33" t="s">
        <v>301</v>
      </c>
      <c r="D109" s="33" t="s">
        <v>704</v>
      </c>
      <c r="E109" s="34">
        <v>17.005199999999999</v>
      </c>
      <c r="F109" s="35">
        <v>136400</v>
      </c>
      <c r="G109" s="35">
        <v>2319509</v>
      </c>
      <c r="H109" s="33" t="s">
        <v>1083</v>
      </c>
      <c r="I109" s="33" t="s">
        <v>705</v>
      </c>
    </row>
    <row r="110" spans="1:9" ht="30" customHeight="1" x14ac:dyDescent="0.15">
      <c r="A110" s="33" t="s">
        <v>1324</v>
      </c>
      <c r="B110" s="33" t="s">
        <v>300</v>
      </c>
      <c r="C110" s="33" t="s">
        <v>697</v>
      </c>
      <c r="D110" s="33" t="s">
        <v>704</v>
      </c>
      <c r="E110" s="34">
        <v>2.2224910000000002</v>
      </c>
      <c r="F110" s="35">
        <v>520694</v>
      </c>
      <c r="G110" s="35">
        <v>1157237</v>
      </c>
      <c r="H110" s="33" t="s">
        <v>1084</v>
      </c>
      <c r="I110" s="33" t="s">
        <v>705</v>
      </c>
    </row>
    <row r="111" spans="1:9" ht="30" customHeight="1" x14ac:dyDescent="0.15">
      <c r="A111" s="33" t="s">
        <v>52</v>
      </c>
      <c r="B111" s="33" t="s">
        <v>1246</v>
      </c>
      <c r="C111" s="33" t="s">
        <v>52</v>
      </c>
      <c r="D111" s="33" t="s">
        <v>52</v>
      </c>
      <c r="E111" s="34"/>
      <c r="F111" s="35"/>
      <c r="G111" s="35">
        <v>3476746</v>
      </c>
      <c r="H111" s="33" t="s">
        <v>52</v>
      </c>
      <c r="I111" s="33" t="s">
        <v>52</v>
      </c>
    </row>
    <row r="112" spans="1:9" ht="30" customHeight="1" x14ac:dyDescent="0.15">
      <c r="A112" s="57" t="s">
        <v>1325</v>
      </c>
      <c r="B112" s="57"/>
      <c r="C112" s="57"/>
      <c r="D112" s="57"/>
      <c r="E112" s="58"/>
      <c r="F112" s="59"/>
      <c r="G112" s="59"/>
      <c r="H112" s="57"/>
      <c r="I112" s="57"/>
    </row>
    <row r="113" spans="1:9" ht="30" customHeight="1" x14ac:dyDescent="0.15">
      <c r="A113" s="33" t="s">
        <v>1326</v>
      </c>
      <c r="B113" s="33" t="s">
        <v>1059</v>
      </c>
      <c r="C113" s="33" t="s">
        <v>301</v>
      </c>
      <c r="D113" s="33" t="s">
        <v>704</v>
      </c>
      <c r="E113" s="34">
        <v>0.40975600000000001</v>
      </c>
      <c r="F113" s="35">
        <v>91593</v>
      </c>
      <c r="G113" s="35">
        <v>37530</v>
      </c>
      <c r="H113" s="33" t="s">
        <v>1085</v>
      </c>
      <c r="I113" s="33" t="s">
        <v>705</v>
      </c>
    </row>
    <row r="114" spans="1:9" ht="30" customHeight="1" x14ac:dyDescent="0.15">
      <c r="A114" s="33" t="s">
        <v>52</v>
      </c>
      <c r="B114" s="33" t="s">
        <v>1246</v>
      </c>
      <c r="C114" s="33" t="s">
        <v>52</v>
      </c>
      <c r="D114" s="33" t="s">
        <v>52</v>
      </c>
      <c r="E114" s="34"/>
      <c r="F114" s="35"/>
      <c r="G114" s="35">
        <v>37530</v>
      </c>
      <c r="H114" s="33" t="s">
        <v>52</v>
      </c>
      <c r="I114" s="33" t="s">
        <v>52</v>
      </c>
    </row>
    <row r="115" spans="1:9" ht="30" customHeight="1" x14ac:dyDescent="0.15">
      <c r="A115" s="57" t="s">
        <v>1327</v>
      </c>
      <c r="B115" s="57"/>
      <c r="C115" s="57"/>
      <c r="D115" s="57"/>
      <c r="E115" s="58"/>
      <c r="F115" s="59"/>
      <c r="G115" s="59"/>
      <c r="H115" s="57"/>
      <c r="I115" s="57"/>
    </row>
    <row r="116" spans="1:9" ht="30" customHeight="1" x14ac:dyDescent="0.15">
      <c r="A116" s="33" t="s">
        <v>1328</v>
      </c>
      <c r="B116" s="33" t="s">
        <v>397</v>
      </c>
      <c r="C116" s="33" t="s">
        <v>398</v>
      </c>
      <c r="D116" s="33" t="s">
        <v>704</v>
      </c>
      <c r="E116" s="34">
        <v>10.391999999999999</v>
      </c>
      <c r="F116" s="35">
        <v>140857</v>
      </c>
      <c r="G116" s="35">
        <v>1463785</v>
      </c>
      <c r="H116" s="33" t="s">
        <v>1086</v>
      </c>
      <c r="I116" s="33" t="s">
        <v>705</v>
      </c>
    </row>
    <row r="117" spans="1:9" ht="30" customHeight="1" x14ac:dyDescent="0.15">
      <c r="A117" s="33" t="s">
        <v>52</v>
      </c>
      <c r="B117" s="33" t="s">
        <v>1246</v>
      </c>
      <c r="C117" s="33" t="s">
        <v>52</v>
      </c>
      <c r="D117" s="33" t="s">
        <v>52</v>
      </c>
      <c r="E117" s="34"/>
      <c r="F117" s="35"/>
      <c r="G117" s="35">
        <v>1463785</v>
      </c>
      <c r="H117" s="33" t="s">
        <v>52</v>
      </c>
      <c r="I117" s="33" t="s">
        <v>52</v>
      </c>
    </row>
    <row r="118" spans="1:9" ht="30" customHeight="1" x14ac:dyDescent="0.15">
      <c r="A118" s="57" t="s">
        <v>1329</v>
      </c>
      <c r="B118" s="57"/>
      <c r="C118" s="57"/>
      <c r="D118" s="57"/>
      <c r="E118" s="58"/>
      <c r="F118" s="59"/>
      <c r="G118" s="59"/>
      <c r="H118" s="57"/>
      <c r="I118" s="57"/>
    </row>
    <row r="119" spans="1:9" ht="30" customHeight="1" x14ac:dyDescent="0.15">
      <c r="A119" s="33" t="s">
        <v>1330</v>
      </c>
      <c r="B119" s="33" t="s">
        <v>1048</v>
      </c>
      <c r="C119" s="33" t="s">
        <v>1049</v>
      </c>
      <c r="D119" s="33" t="s">
        <v>704</v>
      </c>
      <c r="E119" s="34">
        <v>2.0987200000000001</v>
      </c>
      <c r="F119" s="35">
        <v>67216</v>
      </c>
      <c r="G119" s="35">
        <v>141067</v>
      </c>
      <c r="H119" s="33" t="s">
        <v>1087</v>
      </c>
      <c r="I119" s="33" t="s">
        <v>705</v>
      </c>
    </row>
    <row r="120" spans="1:9" ht="30" customHeight="1" x14ac:dyDescent="0.15">
      <c r="A120" s="33" t="s">
        <v>52</v>
      </c>
      <c r="B120" s="33" t="s">
        <v>1246</v>
      </c>
      <c r="C120" s="33" t="s">
        <v>52</v>
      </c>
      <c r="D120" s="33" t="s">
        <v>52</v>
      </c>
      <c r="E120" s="34"/>
      <c r="F120" s="35"/>
      <c r="G120" s="35">
        <v>141067</v>
      </c>
      <c r="H120" s="33" t="s">
        <v>52</v>
      </c>
      <c r="I120" s="33" t="s">
        <v>52</v>
      </c>
    </row>
    <row r="121" spans="1:9" ht="30" customHeight="1" x14ac:dyDescent="0.15">
      <c r="A121" s="57" t="s">
        <v>1331</v>
      </c>
      <c r="B121" s="57"/>
      <c r="C121" s="57"/>
      <c r="D121" s="57"/>
      <c r="E121" s="58"/>
      <c r="F121" s="59"/>
      <c r="G121" s="59"/>
      <c r="H121" s="57"/>
      <c r="I121" s="57"/>
    </row>
    <row r="122" spans="1:9" ht="30" customHeight="1" x14ac:dyDescent="0.15">
      <c r="A122" s="33" t="s">
        <v>1332</v>
      </c>
      <c r="B122" s="33" t="s">
        <v>638</v>
      </c>
      <c r="C122" s="33" t="s">
        <v>639</v>
      </c>
      <c r="D122" s="33" t="s">
        <v>704</v>
      </c>
      <c r="E122" s="34">
        <v>3.7894939999999999</v>
      </c>
      <c r="F122" s="35">
        <v>275000</v>
      </c>
      <c r="G122" s="35">
        <v>1042110</v>
      </c>
      <c r="H122" s="33" t="s">
        <v>1088</v>
      </c>
      <c r="I122" s="33" t="s">
        <v>705</v>
      </c>
    </row>
    <row r="123" spans="1:9" ht="30" customHeight="1" x14ac:dyDescent="0.15">
      <c r="A123" s="33" t="s">
        <v>52</v>
      </c>
      <c r="B123" s="33" t="s">
        <v>1246</v>
      </c>
      <c r="C123" s="33" t="s">
        <v>52</v>
      </c>
      <c r="D123" s="33" t="s">
        <v>52</v>
      </c>
      <c r="E123" s="34"/>
      <c r="F123" s="35"/>
      <c r="G123" s="35">
        <v>1042110</v>
      </c>
      <c r="H123" s="33" t="s">
        <v>52</v>
      </c>
      <c r="I123" s="33" t="s">
        <v>52</v>
      </c>
    </row>
    <row r="124" spans="1:9" ht="30" customHeight="1" x14ac:dyDescent="0.15">
      <c r="A124" s="57" t="s">
        <v>1333</v>
      </c>
      <c r="B124" s="57"/>
      <c r="C124" s="57"/>
      <c r="D124" s="57"/>
      <c r="E124" s="58"/>
      <c r="F124" s="59"/>
      <c r="G124" s="59"/>
      <c r="H124" s="57"/>
      <c r="I124" s="57"/>
    </row>
    <row r="125" spans="1:9" ht="30" customHeight="1" x14ac:dyDescent="0.15">
      <c r="A125" s="33" t="s">
        <v>1334</v>
      </c>
      <c r="B125" s="33" t="s">
        <v>1030</v>
      </c>
      <c r="C125" s="33" t="s">
        <v>1031</v>
      </c>
      <c r="D125" s="33" t="s">
        <v>710</v>
      </c>
      <c r="E125" s="34">
        <v>7.7759999999999998</v>
      </c>
      <c r="F125" s="35">
        <v>10371</v>
      </c>
      <c r="G125" s="35">
        <v>80644</v>
      </c>
      <c r="H125" s="33" t="s">
        <v>1206</v>
      </c>
      <c r="I125" s="33" t="s">
        <v>52</v>
      </c>
    </row>
    <row r="126" spans="1:9" ht="30" customHeight="1" x14ac:dyDescent="0.15">
      <c r="A126" s="33" t="s">
        <v>52</v>
      </c>
      <c r="B126" s="33" t="s">
        <v>1246</v>
      </c>
      <c r="C126" s="33" t="s">
        <v>52</v>
      </c>
      <c r="D126" s="33" t="s">
        <v>52</v>
      </c>
      <c r="E126" s="34"/>
      <c r="F126" s="35"/>
      <c r="G126" s="35">
        <v>80644</v>
      </c>
      <c r="H126" s="33" t="s">
        <v>52</v>
      </c>
      <c r="I126" s="33" t="s">
        <v>52</v>
      </c>
    </row>
    <row r="127" spans="1:9" ht="30" customHeight="1" x14ac:dyDescent="0.15">
      <c r="A127" s="57" t="s">
        <v>1335</v>
      </c>
      <c r="B127" s="57"/>
      <c r="C127" s="57"/>
      <c r="D127" s="57"/>
      <c r="E127" s="58"/>
      <c r="F127" s="59"/>
      <c r="G127" s="59"/>
      <c r="H127" s="57"/>
      <c r="I127" s="57"/>
    </row>
    <row r="128" spans="1:9" ht="30" customHeight="1" x14ac:dyDescent="0.15">
      <c r="A128" s="33" t="s">
        <v>1336</v>
      </c>
      <c r="B128" s="33" t="s">
        <v>798</v>
      </c>
      <c r="C128" s="33" t="s">
        <v>799</v>
      </c>
      <c r="D128" s="33" t="s">
        <v>76</v>
      </c>
      <c r="E128" s="34">
        <v>3.78</v>
      </c>
      <c r="F128" s="35">
        <v>161900</v>
      </c>
      <c r="G128" s="35">
        <v>611982</v>
      </c>
      <c r="H128" s="33" t="s">
        <v>1166</v>
      </c>
      <c r="I128" s="33" t="s">
        <v>52</v>
      </c>
    </row>
    <row r="129" spans="1:9" ht="30" customHeight="1" x14ac:dyDescent="0.15">
      <c r="A129" s="33" t="s">
        <v>52</v>
      </c>
      <c r="B129" s="33" t="s">
        <v>1246</v>
      </c>
      <c r="C129" s="33" t="s">
        <v>52</v>
      </c>
      <c r="D129" s="33" t="s">
        <v>52</v>
      </c>
      <c r="E129" s="34"/>
      <c r="F129" s="35"/>
      <c r="G129" s="35">
        <v>611982</v>
      </c>
      <c r="H129" s="33" t="s">
        <v>52</v>
      </c>
      <c r="I129" s="33" t="s">
        <v>52</v>
      </c>
    </row>
    <row r="130" spans="1:9" ht="30" customHeight="1" x14ac:dyDescent="0.15">
      <c r="A130" s="57" t="s">
        <v>1337</v>
      </c>
      <c r="B130" s="57"/>
      <c r="C130" s="57"/>
      <c r="D130" s="57"/>
      <c r="E130" s="58"/>
      <c r="F130" s="59"/>
      <c r="G130" s="59"/>
      <c r="H130" s="57"/>
      <c r="I130" s="57"/>
    </row>
    <row r="131" spans="1:9" ht="30" customHeight="1" x14ac:dyDescent="0.15">
      <c r="A131" s="33" t="s">
        <v>1338</v>
      </c>
      <c r="B131" s="33" t="s">
        <v>820</v>
      </c>
      <c r="C131" s="33" t="s">
        <v>52</v>
      </c>
      <c r="D131" s="33" t="s">
        <v>76</v>
      </c>
      <c r="E131" s="34">
        <v>12.96</v>
      </c>
      <c r="F131" s="35">
        <v>19100</v>
      </c>
      <c r="G131" s="35">
        <v>247536</v>
      </c>
      <c r="H131" s="33" t="s">
        <v>1170</v>
      </c>
      <c r="I131" s="33" t="s">
        <v>52</v>
      </c>
    </row>
    <row r="132" spans="1:9" ht="30" customHeight="1" x14ac:dyDescent="0.15">
      <c r="A132" s="33" t="s">
        <v>1339</v>
      </c>
      <c r="B132" s="33" t="s">
        <v>815</v>
      </c>
      <c r="C132" s="33" t="s">
        <v>816</v>
      </c>
      <c r="D132" s="33" t="s">
        <v>76</v>
      </c>
      <c r="E132" s="34">
        <v>25.92</v>
      </c>
      <c r="F132" s="35">
        <v>88000</v>
      </c>
      <c r="G132" s="35">
        <v>2280960</v>
      </c>
      <c r="H132" s="33" t="s">
        <v>1172</v>
      </c>
      <c r="I132" s="33" t="s">
        <v>817</v>
      </c>
    </row>
    <row r="133" spans="1:9" ht="30" customHeight="1" x14ac:dyDescent="0.15">
      <c r="A133" s="33" t="s">
        <v>52</v>
      </c>
      <c r="B133" s="33" t="s">
        <v>1246</v>
      </c>
      <c r="C133" s="33" t="s">
        <v>52</v>
      </c>
      <c r="D133" s="33" t="s">
        <v>52</v>
      </c>
      <c r="E133" s="34"/>
      <c r="F133" s="35"/>
      <c r="G133" s="35">
        <v>2528496</v>
      </c>
      <c r="H133" s="33" t="s">
        <v>52</v>
      </c>
      <c r="I133" s="33" t="s">
        <v>52</v>
      </c>
    </row>
    <row r="134" spans="1:9" ht="30" customHeight="1" x14ac:dyDescent="0.15">
      <c r="A134" s="57" t="s">
        <v>1340</v>
      </c>
      <c r="B134" s="57"/>
      <c r="C134" s="57"/>
      <c r="D134" s="57"/>
      <c r="E134" s="58"/>
      <c r="F134" s="59"/>
      <c r="G134" s="59"/>
      <c r="H134" s="57"/>
      <c r="I134" s="57"/>
    </row>
    <row r="135" spans="1:9" ht="30" customHeight="1" x14ac:dyDescent="0.15">
      <c r="A135" s="33" t="s">
        <v>1341</v>
      </c>
      <c r="B135" s="33" t="s">
        <v>784</v>
      </c>
      <c r="C135" s="33" t="s">
        <v>785</v>
      </c>
      <c r="D135" s="33" t="s">
        <v>60</v>
      </c>
      <c r="E135" s="34">
        <v>2</v>
      </c>
      <c r="F135" s="35">
        <v>10500000</v>
      </c>
      <c r="G135" s="35">
        <v>21000000</v>
      </c>
      <c r="H135" s="33" t="s">
        <v>1147</v>
      </c>
      <c r="I135" s="33" t="s">
        <v>52</v>
      </c>
    </row>
    <row r="136" spans="1:9" ht="30" customHeight="1" x14ac:dyDescent="0.15">
      <c r="A136" s="33" t="s">
        <v>1342</v>
      </c>
      <c r="B136" s="33" t="s">
        <v>784</v>
      </c>
      <c r="C136" s="33" t="s">
        <v>789</v>
      </c>
      <c r="D136" s="33" t="s">
        <v>60</v>
      </c>
      <c r="E136" s="34">
        <v>1</v>
      </c>
      <c r="F136" s="35">
        <v>6800000</v>
      </c>
      <c r="G136" s="35">
        <v>6800000</v>
      </c>
      <c r="H136" s="33" t="s">
        <v>1148</v>
      </c>
      <c r="I136" s="33" t="s">
        <v>52</v>
      </c>
    </row>
    <row r="137" spans="1:9" ht="30" customHeight="1" x14ac:dyDescent="0.15">
      <c r="A137" s="33" t="s">
        <v>52</v>
      </c>
      <c r="B137" s="33" t="s">
        <v>1246</v>
      </c>
      <c r="C137" s="33" t="s">
        <v>52</v>
      </c>
      <c r="D137" s="33" t="s">
        <v>52</v>
      </c>
      <c r="E137" s="34"/>
      <c r="F137" s="35"/>
      <c r="G137" s="35">
        <v>27800000</v>
      </c>
      <c r="H137" s="33" t="s">
        <v>52</v>
      </c>
      <c r="I137" s="33" t="s">
        <v>52</v>
      </c>
    </row>
    <row r="138" spans="1:9" ht="30" customHeight="1" x14ac:dyDescent="0.15">
      <c r="A138" s="57" t="s">
        <v>1343</v>
      </c>
      <c r="B138" s="57"/>
      <c r="C138" s="57"/>
      <c r="D138" s="57"/>
      <c r="E138" s="58"/>
      <c r="F138" s="59"/>
      <c r="G138" s="59"/>
      <c r="H138" s="57"/>
      <c r="I138" s="57"/>
    </row>
    <row r="139" spans="1:9" ht="30" customHeight="1" x14ac:dyDescent="0.15">
      <c r="A139" s="33" t="s">
        <v>1344</v>
      </c>
      <c r="B139" s="33" t="s">
        <v>810</v>
      </c>
      <c r="C139" s="33" t="s">
        <v>811</v>
      </c>
      <c r="D139" s="33" t="s">
        <v>271</v>
      </c>
      <c r="E139" s="34">
        <v>2</v>
      </c>
      <c r="F139" s="35">
        <v>35000</v>
      </c>
      <c r="G139" s="35">
        <v>70000</v>
      </c>
      <c r="H139" s="33" t="s">
        <v>1197</v>
      </c>
      <c r="I139" s="33" t="s">
        <v>52</v>
      </c>
    </row>
    <row r="140" spans="1:9" ht="30" customHeight="1" x14ac:dyDescent="0.15">
      <c r="A140" s="33" t="s">
        <v>52</v>
      </c>
      <c r="B140" s="33" t="s">
        <v>1246</v>
      </c>
      <c r="C140" s="33" t="s">
        <v>52</v>
      </c>
      <c r="D140" s="33" t="s">
        <v>52</v>
      </c>
      <c r="E140" s="34"/>
      <c r="F140" s="35"/>
      <c r="G140" s="35">
        <v>70000</v>
      </c>
      <c r="H140" s="33" t="s">
        <v>52</v>
      </c>
      <c r="I140" s="33" t="s">
        <v>52</v>
      </c>
    </row>
    <row r="141" spans="1:9" ht="30" customHeight="1" x14ac:dyDescent="0.15">
      <c r="A141" s="57" t="s">
        <v>1345</v>
      </c>
      <c r="B141" s="57"/>
      <c r="C141" s="57"/>
      <c r="D141" s="57"/>
      <c r="E141" s="58"/>
      <c r="F141" s="59"/>
      <c r="G141" s="59"/>
      <c r="H141" s="57"/>
      <c r="I141" s="57"/>
    </row>
    <row r="142" spans="1:9" ht="30" customHeight="1" x14ac:dyDescent="0.15">
      <c r="A142" s="33" t="s">
        <v>1346</v>
      </c>
      <c r="B142" s="33" t="s">
        <v>802</v>
      </c>
      <c r="C142" s="33" t="s">
        <v>803</v>
      </c>
      <c r="D142" s="33" t="s">
        <v>271</v>
      </c>
      <c r="E142" s="34">
        <v>2</v>
      </c>
      <c r="F142" s="35">
        <v>45000</v>
      </c>
      <c r="G142" s="35">
        <v>90000</v>
      </c>
      <c r="H142" s="33" t="s">
        <v>1168</v>
      </c>
      <c r="I142" s="33" t="s">
        <v>52</v>
      </c>
    </row>
    <row r="143" spans="1:9" ht="30" customHeight="1" x14ac:dyDescent="0.15">
      <c r="A143" s="33" t="s">
        <v>52</v>
      </c>
      <c r="B143" s="33" t="s">
        <v>1246</v>
      </c>
      <c r="C143" s="33" t="s">
        <v>52</v>
      </c>
      <c r="D143" s="33" t="s">
        <v>52</v>
      </c>
      <c r="E143" s="34"/>
      <c r="F143" s="35"/>
      <c r="G143" s="35">
        <v>90000</v>
      </c>
      <c r="H143" s="33" t="s">
        <v>52</v>
      </c>
      <c r="I143" s="33" t="s">
        <v>52</v>
      </c>
    </row>
    <row r="144" spans="1:9" ht="30" customHeight="1" x14ac:dyDescent="0.15">
      <c r="A144" s="57" t="s">
        <v>1347</v>
      </c>
      <c r="B144" s="57"/>
      <c r="C144" s="57"/>
      <c r="D144" s="57"/>
      <c r="E144" s="58"/>
      <c r="F144" s="59"/>
      <c r="G144" s="59"/>
      <c r="H144" s="57"/>
      <c r="I144" s="57"/>
    </row>
    <row r="145" spans="1:9" ht="30" customHeight="1" x14ac:dyDescent="0.15">
      <c r="A145" s="33" t="s">
        <v>1348</v>
      </c>
      <c r="B145" s="33" t="s">
        <v>806</v>
      </c>
      <c r="C145" s="33" t="s">
        <v>807</v>
      </c>
      <c r="D145" s="33" t="s">
        <v>271</v>
      </c>
      <c r="E145" s="34">
        <v>2</v>
      </c>
      <c r="F145" s="35">
        <v>70000</v>
      </c>
      <c r="G145" s="35">
        <v>140000</v>
      </c>
      <c r="H145" s="33" t="s">
        <v>1195</v>
      </c>
      <c r="I145" s="33" t="s">
        <v>52</v>
      </c>
    </row>
    <row r="146" spans="1:9" ht="30" customHeight="1" x14ac:dyDescent="0.15">
      <c r="A146" s="33" t="s">
        <v>52</v>
      </c>
      <c r="B146" s="33" t="s">
        <v>1246</v>
      </c>
      <c r="C146" s="33" t="s">
        <v>52</v>
      </c>
      <c r="D146" s="33" t="s">
        <v>52</v>
      </c>
      <c r="E146" s="34"/>
      <c r="F146" s="35"/>
      <c r="G146" s="35">
        <v>140000</v>
      </c>
      <c r="H146" s="33" t="s">
        <v>52</v>
      </c>
      <c r="I146" s="33" t="s">
        <v>52</v>
      </c>
    </row>
    <row r="147" spans="1:9" ht="30" customHeight="1" x14ac:dyDescent="0.15">
      <c r="A147" s="57" t="s">
        <v>1349</v>
      </c>
      <c r="B147" s="57"/>
      <c r="C147" s="57"/>
      <c r="D147" s="57"/>
      <c r="E147" s="58"/>
      <c r="F147" s="59"/>
      <c r="G147" s="59"/>
      <c r="H147" s="57"/>
      <c r="I147" s="57"/>
    </row>
    <row r="148" spans="1:9" ht="30" customHeight="1" x14ac:dyDescent="0.15">
      <c r="A148" s="33" t="s">
        <v>1350</v>
      </c>
      <c r="B148" s="33" t="s">
        <v>828</v>
      </c>
      <c r="C148" s="33" t="s">
        <v>829</v>
      </c>
      <c r="D148" s="33" t="s">
        <v>76</v>
      </c>
      <c r="E148" s="34">
        <v>25.92</v>
      </c>
      <c r="F148" s="35">
        <v>38100</v>
      </c>
      <c r="G148" s="35">
        <v>987552</v>
      </c>
      <c r="H148" s="33" t="s">
        <v>1175</v>
      </c>
      <c r="I148" s="33" t="s">
        <v>52</v>
      </c>
    </row>
    <row r="149" spans="1:9" ht="30" customHeight="1" x14ac:dyDescent="0.15">
      <c r="A149" s="33" t="s">
        <v>52</v>
      </c>
      <c r="B149" s="33" t="s">
        <v>1246</v>
      </c>
      <c r="C149" s="33" t="s">
        <v>52</v>
      </c>
      <c r="D149" s="33" t="s">
        <v>52</v>
      </c>
      <c r="E149" s="34"/>
      <c r="F149" s="35"/>
      <c r="G149" s="35">
        <v>987552</v>
      </c>
      <c r="H149" s="33" t="s">
        <v>52</v>
      </c>
      <c r="I149" s="33" t="s">
        <v>52</v>
      </c>
    </row>
    <row r="150" spans="1:9" ht="30" customHeight="1" x14ac:dyDescent="0.15">
      <c r="A150" s="57" t="s">
        <v>1351</v>
      </c>
      <c r="B150" s="57"/>
      <c r="C150" s="57"/>
      <c r="D150" s="57"/>
      <c r="E150" s="58"/>
      <c r="F150" s="59"/>
      <c r="G150" s="59"/>
      <c r="H150" s="57"/>
      <c r="I150" s="57"/>
    </row>
    <row r="151" spans="1:9" ht="30" customHeight="1" x14ac:dyDescent="0.15">
      <c r="A151" s="33" t="s">
        <v>1352</v>
      </c>
      <c r="B151" s="33" t="s">
        <v>330</v>
      </c>
      <c r="C151" s="33" t="s">
        <v>331</v>
      </c>
      <c r="D151" s="33" t="s">
        <v>76</v>
      </c>
      <c r="E151" s="34">
        <v>68.459999999999994</v>
      </c>
      <c r="F151" s="35">
        <v>182000</v>
      </c>
      <c r="G151" s="35">
        <v>12459720</v>
      </c>
      <c r="H151" s="33" t="s">
        <v>1150</v>
      </c>
      <c r="I151" s="33" t="s">
        <v>52</v>
      </c>
    </row>
    <row r="152" spans="1:9" ht="30" customHeight="1" x14ac:dyDescent="0.15">
      <c r="A152" s="33" t="s">
        <v>52</v>
      </c>
      <c r="B152" s="33" t="s">
        <v>1246</v>
      </c>
      <c r="C152" s="33" t="s">
        <v>52</v>
      </c>
      <c r="D152" s="33" t="s">
        <v>52</v>
      </c>
      <c r="E152" s="34"/>
      <c r="F152" s="35"/>
      <c r="G152" s="35">
        <v>12459720</v>
      </c>
      <c r="H152" s="33" t="s">
        <v>52</v>
      </c>
      <c r="I152" s="33" t="s">
        <v>52</v>
      </c>
    </row>
    <row r="153" spans="1:9" ht="30" customHeight="1" x14ac:dyDescent="0.15">
      <c r="A153" s="57" t="s">
        <v>1353</v>
      </c>
      <c r="B153" s="57"/>
      <c r="C153" s="57"/>
      <c r="D153" s="57"/>
      <c r="E153" s="58"/>
      <c r="F153" s="59"/>
      <c r="G153" s="59"/>
      <c r="H153" s="57"/>
      <c r="I153" s="57"/>
    </row>
    <row r="154" spans="1:9" ht="30" customHeight="1" x14ac:dyDescent="0.15">
      <c r="A154" s="33" t="s">
        <v>1354</v>
      </c>
      <c r="B154" s="33" t="s">
        <v>751</v>
      </c>
      <c r="C154" s="33" t="s">
        <v>752</v>
      </c>
      <c r="D154" s="33" t="s">
        <v>710</v>
      </c>
      <c r="E154" s="34">
        <v>98.240480000000005</v>
      </c>
      <c r="F154" s="35">
        <v>8400</v>
      </c>
      <c r="G154" s="35">
        <v>825220</v>
      </c>
      <c r="H154" s="33" t="s">
        <v>1201</v>
      </c>
      <c r="I154" s="33" t="s">
        <v>52</v>
      </c>
    </row>
    <row r="155" spans="1:9" ht="30" customHeight="1" x14ac:dyDescent="0.15">
      <c r="A155" s="33" t="s">
        <v>52</v>
      </c>
      <c r="B155" s="33" t="s">
        <v>1246</v>
      </c>
      <c r="C155" s="33" t="s">
        <v>52</v>
      </c>
      <c r="D155" s="33" t="s">
        <v>52</v>
      </c>
      <c r="E155" s="34"/>
      <c r="F155" s="35"/>
      <c r="G155" s="35">
        <v>825220</v>
      </c>
      <c r="H155" s="33" t="s">
        <v>52</v>
      </c>
      <c r="I155" s="33" t="s">
        <v>52</v>
      </c>
    </row>
    <row r="156" spans="1:9" ht="30" customHeight="1" x14ac:dyDescent="0.15">
      <c r="A156" s="57" t="s">
        <v>1355</v>
      </c>
      <c r="B156" s="57"/>
      <c r="C156" s="57"/>
      <c r="D156" s="57"/>
      <c r="E156" s="58"/>
      <c r="F156" s="59"/>
      <c r="G156" s="59"/>
      <c r="H156" s="57"/>
      <c r="I156" s="57"/>
    </row>
    <row r="157" spans="1:9" ht="30" customHeight="1" x14ac:dyDescent="0.15">
      <c r="A157" s="33" t="s">
        <v>1356</v>
      </c>
      <c r="B157" s="33" t="s">
        <v>736</v>
      </c>
      <c r="C157" s="33" t="s">
        <v>737</v>
      </c>
      <c r="D157" s="33" t="s">
        <v>710</v>
      </c>
      <c r="E157" s="34">
        <v>203.848996</v>
      </c>
      <c r="F157" s="35">
        <v>5116</v>
      </c>
      <c r="G157" s="35">
        <v>1042891</v>
      </c>
      <c r="H157" s="33" t="s">
        <v>1204</v>
      </c>
      <c r="I157" s="33" t="s">
        <v>52</v>
      </c>
    </row>
    <row r="158" spans="1:9" ht="30" customHeight="1" x14ac:dyDescent="0.15">
      <c r="A158" s="33" t="s">
        <v>52</v>
      </c>
      <c r="B158" s="33" t="s">
        <v>1246</v>
      </c>
      <c r="C158" s="33" t="s">
        <v>52</v>
      </c>
      <c r="D158" s="33" t="s">
        <v>52</v>
      </c>
      <c r="E158" s="34"/>
      <c r="F158" s="35"/>
      <c r="G158" s="35">
        <v>1042891</v>
      </c>
      <c r="H158" s="33" t="s">
        <v>52</v>
      </c>
      <c r="I158" s="33" t="s">
        <v>52</v>
      </c>
    </row>
    <row r="159" spans="1:9" ht="30" customHeight="1" x14ac:dyDescent="0.15">
      <c r="A159" s="57" t="s">
        <v>1357</v>
      </c>
      <c r="B159" s="57"/>
      <c r="C159" s="57"/>
      <c r="D159" s="57"/>
      <c r="E159" s="58"/>
      <c r="F159" s="59"/>
      <c r="G159" s="59"/>
      <c r="H159" s="57"/>
      <c r="I159" s="57"/>
    </row>
    <row r="160" spans="1:9" ht="30" customHeight="1" x14ac:dyDescent="0.15">
      <c r="A160" s="33" t="s">
        <v>1358</v>
      </c>
      <c r="B160" s="33" t="s">
        <v>740</v>
      </c>
      <c r="C160" s="33" t="s">
        <v>741</v>
      </c>
      <c r="D160" s="33" t="s">
        <v>710</v>
      </c>
      <c r="E160" s="34">
        <v>103.15250399999999</v>
      </c>
      <c r="F160" s="35">
        <v>3583.33</v>
      </c>
      <c r="G160" s="35">
        <v>369629</v>
      </c>
      <c r="H160" s="33" t="s">
        <v>1208</v>
      </c>
      <c r="I160" s="33" t="s">
        <v>52</v>
      </c>
    </row>
    <row r="161" spans="1:9" ht="30" customHeight="1" x14ac:dyDescent="0.15">
      <c r="A161" s="33" t="s">
        <v>52</v>
      </c>
      <c r="B161" s="33" t="s">
        <v>1246</v>
      </c>
      <c r="C161" s="33" t="s">
        <v>52</v>
      </c>
      <c r="D161" s="33" t="s">
        <v>52</v>
      </c>
      <c r="E161" s="34"/>
      <c r="F161" s="35"/>
      <c r="G161" s="35">
        <v>369629</v>
      </c>
      <c r="H161" s="33" t="s">
        <v>52</v>
      </c>
      <c r="I161" s="33" t="s">
        <v>52</v>
      </c>
    </row>
    <row r="162" spans="1:9" ht="30" customHeight="1" x14ac:dyDescent="0.15">
      <c r="A162" s="57" t="s">
        <v>1359</v>
      </c>
      <c r="B162" s="57"/>
      <c r="C162" s="57"/>
      <c r="D162" s="57"/>
      <c r="E162" s="58"/>
      <c r="F162" s="59"/>
      <c r="G162" s="59"/>
      <c r="H162" s="57"/>
      <c r="I162" s="57"/>
    </row>
    <row r="163" spans="1:9" ht="30" customHeight="1" x14ac:dyDescent="0.15">
      <c r="A163" s="33" t="s">
        <v>1360</v>
      </c>
      <c r="B163" s="33" t="s">
        <v>151</v>
      </c>
      <c r="C163" s="33" t="s">
        <v>152</v>
      </c>
      <c r="D163" s="33" t="s">
        <v>118</v>
      </c>
      <c r="E163" s="34">
        <v>-3.2</v>
      </c>
      <c r="F163" s="35">
        <v>251750</v>
      </c>
      <c r="G163" s="35">
        <v>-805600</v>
      </c>
      <c r="H163" s="33" t="s">
        <v>1091</v>
      </c>
      <c r="I163" s="33" t="s">
        <v>154</v>
      </c>
    </row>
    <row r="164" spans="1:9" ht="30" customHeight="1" x14ac:dyDescent="0.15">
      <c r="A164" s="33" t="s">
        <v>1361</v>
      </c>
      <c r="B164" s="33" t="s">
        <v>151</v>
      </c>
      <c r="C164" s="33" t="s">
        <v>152</v>
      </c>
      <c r="D164" s="33" t="s">
        <v>153</v>
      </c>
      <c r="E164" s="34">
        <v>-818</v>
      </c>
      <c r="F164" s="35">
        <v>251</v>
      </c>
      <c r="G164" s="35">
        <v>-205318</v>
      </c>
      <c r="H164" s="33" t="s">
        <v>1092</v>
      </c>
      <c r="I164" s="33" t="s">
        <v>154</v>
      </c>
    </row>
    <row r="165" spans="1:9" ht="30" customHeight="1" x14ac:dyDescent="0.15">
      <c r="A165" s="33" t="s">
        <v>52</v>
      </c>
      <c r="B165" s="33" t="s">
        <v>1246</v>
      </c>
      <c r="C165" s="33" t="s">
        <v>52</v>
      </c>
      <c r="D165" s="33" t="s">
        <v>52</v>
      </c>
      <c r="E165" s="34"/>
      <c r="F165" s="35"/>
      <c r="G165" s="35">
        <v>-1010918</v>
      </c>
      <c r="H165" s="33" t="s">
        <v>52</v>
      </c>
      <c r="I165" s="33" t="s">
        <v>52</v>
      </c>
    </row>
    <row r="166" spans="1:9" ht="30" customHeight="1" x14ac:dyDescent="0.15">
      <c r="A166" s="57" t="s">
        <v>1362</v>
      </c>
      <c r="B166" s="57"/>
      <c r="C166" s="57"/>
      <c r="D166" s="57"/>
      <c r="E166" s="58"/>
      <c r="F166" s="59"/>
      <c r="G166" s="59"/>
      <c r="H166" s="57"/>
      <c r="I166" s="57"/>
    </row>
    <row r="167" spans="1:9" ht="30" customHeight="1" x14ac:dyDescent="0.15">
      <c r="A167" s="33" t="s">
        <v>1363</v>
      </c>
      <c r="B167" s="33" t="s">
        <v>435</v>
      </c>
      <c r="C167" s="33" t="s">
        <v>436</v>
      </c>
      <c r="D167" s="33" t="s">
        <v>437</v>
      </c>
      <c r="E167" s="34">
        <v>1</v>
      </c>
      <c r="F167" s="35">
        <v>32000000</v>
      </c>
      <c r="G167" s="35">
        <v>32000000</v>
      </c>
      <c r="H167" s="33" t="s">
        <v>1212</v>
      </c>
      <c r="I167" s="33" t="s">
        <v>52</v>
      </c>
    </row>
    <row r="168" spans="1:9" ht="30" customHeight="1" x14ac:dyDescent="0.15">
      <c r="A168" s="33" t="s">
        <v>52</v>
      </c>
      <c r="B168" s="33" t="s">
        <v>1246</v>
      </c>
      <c r="C168" s="33" t="s">
        <v>52</v>
      </c>
      <c r="D168" s="33" t="s">
        <v>52</v>
      </c>
      <c r="E168" s="34"/>
      <c r="F168" s="35"/>
      <c r="G168" s="35">
        <v>32000000</v>
      </c>
      <c r="H168" s="33" t="s">
        <v>52</v>
      </c>
      <c r="I168" s="33" t="s">
        <v>52</v>
      </c>
    </row>
    <row r="169" spans="1:9" ht="30" customHeight="1" x14ac:dyDescent="0.15">
      <c r="A169" s="57" t="s">
        <v>1364</v>
      </c>
      <c r="B169" s="57"/>
      <c r="C169" s="57"/>
      <c r="D169" s="57"/>
      <c r="E169" s="58"/>
      <c r="F169" s="59"/>
      <c r="G169" s="59"/>
      <c r="H169" s="57"/>
      <c r="I169" s="57"/>
    </row>
    <row r="170" spans="1:9" ht="30" customHeight="1" x14ac:dyDescent="0.15">
      <c r="A170" s="33" t="s">
        <v>1365</v>
      </c>
      <c r="B170" s="33" t="s">
        <v>574</v>
      </c>
      <c r="C170" s="33" t="s">
        <v>575</v>
      </c>
      <c r="D170" s="33" t="s">
        <v>76</v>
      </c>
      <c r="E170" s="34">
        <v>912.31799999999998</v>
      </c>
      <c r="F170" s="35">
        <v>182</v>
      </c>
      <c r="G170" s="35">
        <v>166041</v>
      </c>
      <c r="H170" s="33" t="s">
        <v>1098</v>
      </c>
      <c r="I170" s="33" t="s">
        <v>52</v>
      </c>
    </row>
    <row r="171" spans="1:9" ht="30" customHeight="1" x14ac:dyDescent="0.15">
      <c r="A171" s="33" t="s">
        <v>1366</v>
      </c>
      <c r="B171" s="33" t="s">
        <v>346</v>
      </c>
      <c r="C171" s="33" t="s">
        <v>347</v>
      </c>
      <c r="D171" s="33" t="s">
        <v>76</v>
      </c>
      <c r="E171" s="34">
        <v>1156</v>
      </c>
      <c r="F171" s="35">
        <v>60700</v>
      </c>
      <c r="G171" s="35">
        <v>70169200</v>
      </c>
      <c r="H171" s="33" t="s">
        <v>1151</v>
      </c>
      <c r="I171" s="33" t="s">
        <v>52</v>
      </c>
    </row>
    <row r="172" spans="1:9" ht="30" customHeight="1" x14ac:dyDescent="0.15">
      <c r="A172" s="33" t="s">
        <v>1367</v>
      </c>
      <c r="B172" s="33" t="s">
        <v>350</v>
      </c>
      <c r="C172" s="33" t="s">
        <v>351</v>
      </c>
      <c r="D172" s="33" t="s">
        <v>76</v>
      </c>
      <c r="E172" s="34">
        <v>840</v>
      </c>
      <c r="F172" s="35">
        <v>71000</v>
      </c>
      <c r="G172" s="35">
        <v>59640000</v>
      </c>
      <c r="H172" s="33" t="s">
        <v>1152</v>
      </c>
      <c r="I172" s="33" t="s">
        <v>52</v>
      </c>
    </row>
    <row r="173" spans="1:9" ht="30" customHeight="1" x14ac:dyDescent="0.15">
      <c r="A173" s="33" t="s">
        <v>1368</v>
      </c>
      <c r="B173" s="33" t="s">
        <v>354</v>
      </c>
      <c r="C173" s="33" t="s">
        <v>355</v>
      </c>
      <c r="D173" s="33" t="s">
        <v>336</v>
      </c>
      <c r="E173" s="34">
        <v>62</v>
      </c>
      <c r="F173" s="35">
        <v>25000</v>
      </c>
      <c r="G173" s="35">
        <v>1550000</v>
      </c>
      <c r="H173" s="33" t="s">
        <v>1153</v>
      </c>
      <c r="I173" s="33" t="s">
        <v>52</v>
      </c>
    </row>
    <row r="174" spans="1:9" ht="30" customHeight="1" x14ac:dyDescent="0.15">
      <c r="A174" s="33" t="s">
        <v>1369</v>
      </c>
      <c r="B174" s="33" t="s">
        <v>358</v>
      </c>
      <c r="C174" s="33" t="s">
        <v>359</v>
      </c>
      <c r="D174" s="33" t="s">
        <v>336</v>
      </c>
      <c r="E174" s="34">
        <v>62</v>
      </c>
      <c r="F174" s="35">
        <v>16000</v>
      </c>
      <c r="G174" s="35">
        <v>992000</v>
      </c>
      <c r="H174" s="33" t="s">
        <v>1154</v>
      </c>
      <c r="I174" s="33" t="s">
        <v>52</v>
      </c>
    </row>
    <row r="175" spans="1:9" ht="30" customHeight="1" x14ac:dyDescent="0.15">
      <c r="A175" s="33" t="s">
        <v>1370</v>
      </c>
      <c r="B175" s="33" t="s">
        <v>362</v>
      </c>
      <c r="C175" s="33" t="s">
        <v>359</v>
      </c>
      <c r="D175" s="33" t="s">
        <v>336</v>
      </c>
      <c r="E175" s="34">
        <v>35</v>
      </c>
      <c r="F175" s="35">
        <v>16000</v>
      </c>
      <c r="G175" s="35">
        <v>560000</v>
      </c>
      <c r="H175" s="33" t="s">
        <v>1155</v>
      </c>
      <c r="I175" s="33" t="s">
        <v>52</v>
      </c>
    </row>
    <row r="176" spans="1:9" ht="30" customHeight="1" x14ac:dyDescent="0.15">
      <c r="A176" s="33" t="s">
        <v>1371</v>
      </c>
      <c r="B176" s="33" t="s">
        <v>365</v>
      </c>
      <c r="C176" s="33" t="s">
        <v>359</v>
      </c>
      <c r="D176" s="33" t="s">
        <v>336</v>
      </c>
      <c r="E176" s="34">
        <v>72</v>
      </c>
      <c r="F176" s="35">
        <v>16000</v>
      </c>
      <c r="G176" s="35">
        <v>1152000</v>
      </c>
      <c r="H176" s="33" t="s">
        <v>1156</v>
      </c>
      <c r="I176" s="33" t="s">
        <v>52</v>
      </c>
    </row>
    <row r="177" spans="1:9" ht="30" customHeight="1" x14ac:dyDescent="0.15">
      <c r="A177" s="33" t="s">
        <v>1372</v>
      </c>
      <c r="B177" s="33" t="s">
        <v>368</v>
      </c>
      <c r="C177" s="33" t="s">
        <v>359</v>
      </c>
      <c r="D177" s="33" t="s">
        <v>336</v>
      </c>
      <c r="E177" s="34">
        <v>135</v>
      </c>
      <c r="F177" s="35">
        <v>16000</v>
      </c>
      <c r="G177" s="35">
        <v>2160000</v>
      </c>
      <c r="H177" s="33" t="s">
        <v>1157</v>
      </c>
      <c r="I177" s="33" t="s">
        <v>52</v>
      </c>
    </row>
    <row r="178" spans="1:9" ht="30" customHeight="1" x14ac:dyDescent="0.15">
      <c r="A178" s="33" t="s">
        <v>1373</v>
      </c>
      <c r="B178" s="33" t="s">
        <v>371</v>
      </c>
      <c r="C178" s="33" t="s">
        <v>359</v>
      </c>
      <c r="D178" s="33" t="s">
        <v>336</v>
      </c>
      <c r="E178" s="34">
        <v>25</v>
      </c>
      <c r="F178" s="35">
        <v>24000</v>
      </c>
      <c r="G178" s="35">
        <v>600000</v>
      </c>
      <c r="H178" s="33" t="s">
        <v>1158</v>
      </c>
      <c r="I178" s="33" t="s">
        <v>52</v>
      </c>
    </row>
    <row r="179" spans="1:9" ht="30" customHeight="1" x14ac:dyDescent="0.15">
      <c r="A179" s="33" t="s">
        <v>1374</v>
      </c>
      <c r="B179" s="33" t="s">
        <v>374</v>
      </c>
      <c r="C179" s="33" t="s">
        <v>359</v>
      </c>
      <c r="D179" s="33" t="s">
        <v>336</v>
      </c>
      <c r="E179" s="34">
        <v>39</v>
      </c>
      <c r="F179" s="35">
        <v>22000</v>
      </c>
      <c r="G179" s="35">
        <v>858000</v>
      </c>
      <c r="H179" s="33" t="s">
        <v>1159</v>
      </c>
      <c r="I179" s="33" t="s">
        <v>52</v>
      </c>
    </row>
    <row r="180" spans="1:9" ht="30" customHeight="1" x14ac:dyDescent="0.15">
      <c r="A180" s="33" t="s">
        <v>1375</v>
      </c>
      <c r="B180" s="33" t="s">
        <v>377</v>
      </c>
      <c r="C180" s="33" t="s">
        <v>359</v>
      </c>
      <c r="D180" s="33" t="s">
        <v>336</v>
      </c>
      <c r="E180" s="34">
        <v>50</v>
      </c>
      <c r="F180" s="35">
        <v>22000</v>
      </c>
      <c r="G180" s="35">
        <v>1100000</v>
      </c>
      <c r="H180" s="33" t="s">
        <v>1160</v>
      </c>
      <c r="I180" s="33" t="s">
        <v>52</v>
      </c>
    </row>
    <row r="181" spans="1:9" ht="30" customHeight="1" x14ac:dyDescent="0.15">
      <c r="A181" s="33" t="s">
        <v>1376</v>
      </c>
      <c r="B181" s="33" t="s">
        <v>380</v>
      </c>
      <c r="C181" s="33" t="s">
        <v>359</v>
      </c>
      <c r="D181" s="33" t="s">
        <v>336</v>
      </c>
      <c r="E181" s="34">
        <v>50</v>
      </c>
      <c r="F181" s="35">
        <v>30000</v>
      </c>
      <c r="G181" s="35">
        <v>1500000</v>
      </c>
      <c r="H181" s="33" t="s">
        <v>1161</v>
      </c>
      <c r="I181" s="33" t="s">
        <v>52</v>
      </c>
    </row>
    <row r="182" spans="1:9" ht="30" customHeight="1" x14ac:dyDescent="0.15">
      <c r="A182" s="33" t="s">
        <v>1377</v>
      </c>
      <c r="B182" s="33" t="s">
        <v>383</v>
      </c>
      <c r="C182" s="33" t="s">
        <v>384</v>
      </c>
      <c r="D182" s="33" t="s">
        <v>336</v>
      </c>
      <c r="E182" s="34">
        <v>2</v>
      </c>
      <c r="F182" s="35">
        <v>700000</v>
      </c>
      <c r="G182" s="35">
        <v>1400000</v>
      </c>
      <c r="H182" s="33" t="s">
        <v>1162</v>
      </c>
      <c r="I182" s="33" t="s">
        <v>52</v>
      </c>
    </row>
    <row r="183" spans="1:9" ht="30" customHeight="1" x14ac:dyDescent="0.15">
      <c r="A183" s="33" t="s">
        <v>1378</v>
      </c>
      <c r="B183" s="33" t="s">
        <v>387</v>
      </c>
      <c r="C183" s="33" t="s">
        <v>388</v>
      </c>
      <c r="D183" s="33" t="s">
        <v>389</v>
      </c>
      <c r="E183" s="34">
        <v>578</v>
      </c>
      <c r="F183" s="35">
        <v>18000</v>
      </c>
      <c r="G183" s="35">
        <v>10404000</v>
      </c>
      <c r="H183" s="33" t="s">
        <v>1163</v>
      </c>
      <c r="I183" s="33" t="s">
        <v>52</v>
      </c>
    </row>
    <row r="184" spans="1:9" ht="30" customHeight="1" x14ac:dyDescent="0.15">
      <c r="A184" s="33" t="s">
        <v>1379</v>
      </c>
      <c r="B184" s="33" t="s">
        <v>392</v>
      </c>
      <c r="C184" s="33" t="s">
        <v>393</v>
      </c>
      <c r="D184" s="33" t="s">
        <v>389</v>
      </c>
      <c r="E184" s="34">
        <v>578</v>
      </c>
      <c r="F184" s="35">
        <v>17400</v>
      </c>
      <c r="G184" s="35">
        <v>10057200</v>
      </c>
      <c r="H184" s="33" t="s">
        <v>1164</v>
      </c>
      <c r="I184" s="33" t="s">
        <v>52</v>
      </c>
    </row>
    <row r="185" spans="1:9" ht="30" customHeight="1" x14ac:dyDescent="0.15">
      <c r="A185" s="33" t="s">
        <v>1380</v>
      </c>
      <c r="B185" s="33" t="s">
        <v>487</v>
      </c>
      <c r="C185" s="33" t="s">
        <v>52</v>
      </c>
      <c r="D185" s="33" t="s">
        <v>437</v>
      </c>
      <c r="E185" s="34">
        <v>1</v>
      </c>
      <c r="F185" s="35">
        <v>26291048</v>
      </c>
      <c r="G185" s="35">
        <v>26291048</v>
      </c>
      <c r="H185" s="33" t="s">
        <v>1165</v>
      </c>
      <c r="I185" s="33" t="s">
        <v>52</v>
      </c>
    </row>
    <row r="186" spans="1:9" ht="30" customHeight="1" x14ac:dyDescent="0.15">
      <c r="A186" s="33" t="s">
        <v>52</v>
      </c>
      <c r="B186" s="33" t="s">
        <v>1246</v>
      </c>
      <c r="C186" s="33" t="s">
        <v>52</v>
      </c>
      <c r="D186" s="33" t="s">
        <v>52</v>
      </c>
      <c r="E186" s="34"/>
      <c r="F186" s="35"/>
      <c r="G186" s="35">
        <v>188599489</v>
      </c>
      <c r="H186" s="33" t="s">
        <v>52</v>
      </c>
      <c r="I186" s="33" t="s">
        <v>52</v>
      </c>
    </row>
    <row r="187" spans="1:9" ht="30" customHeight="1" x14ac:dyDescent="0.15">
      <c r="A187" s="57" t="s">
        <v>1381</v>
      </c>
      <c r="B187" s="57"/>
      <c r="C187" s="57"/>
      <c r="D187" s="57"/>
      <c r="E187" s="58"/>
      <c r="F187" s="59"/>
      <c r="G187" s="59"/>
      <c r="H187" s="57"/>
      <c r="I187" s="57"/>
    </row>
    <row r="188" spans="1:9" ht="30" customHeight="1" x14ac:dyDescent="0.15">
      <c r="A188" s="33" t="s">
        <v>1382</v>
      </c>
      <c r="B188" s="33" t="s">
        <v>557</v>
      </c>
      <c r="C188" s="33" t="s">
        <v>553</v>
      </c>
      <c r="D188" s="33" t="s">
        <v>554</v>
      </c>
      <c r="E188" s="34">
        <v>56.637712000000001</v>
      </c>
      <c r="F188" s="35">
        <v>172068</v>
      </c>
      <c r="G188" s="35">
        <v>9745537</v>
      </c>
      <c r="H188" s="33" t="s">
        <v>1217</v>
      </c>
      <c r="I188" s="33" t="s">
        <v>52</v>
      </c>
    </row>
    <row r="189" spans="1:9" ht="30" customHeight="1" x14ac:dyDescent="0.15">
      <c r="A189" s="33" t="s">
        <v>1383</v>
      </c>
      <c r="B189" s="33" t="s">
        <v>585</v>
      </c>
      <c r="C189" s="33" t="s">
        <v>553</v>
      </c>
      <c r="D189" s="33" t="s">
        <v>554</v>
      </c>
      <c r="E189" s="34">
        <v>27.317489999999999</v>
      </c>
      <c r="F189" s="35">
        <v>226122</v>
      </c>
      <c r="G189" s="35">
        <v>6177085</v>
      </c>
      <c r="H189" s="33" t="s">
        <v>1219</v>
      </c>
      <c r="I189" s="33" t="s">
        <v>52</v>
      </c>
    </row>
    <row r="190" spans="1:9" ht="30" customHeight="1" x14ac:dyDescent="0.15">
      <c r="A190" s="33" t="s">
        <v>1384</v>
      </c>
      <c r="B190" s="33" t="s">
        <v>898</v>
      </c>
      <c r="C190" s="33" t="s">
        <v>553</v>
      </c>
      <c r="D190" s="33" t="s">
        <v>554</v>
      </c>
      <c r="E190" s="34">
        <v>9.7832139999999992</v>
      </c>
      <c r="F190" s="35">
        <v>281939</v>
      </c>
      <c r="G190" s="35">
        <v>2758269</v>
      </c>
      <c r="H190" s="33" t="s">
        <v>1220</v>
      </c>
      <c r="I190" s="33" t="s">
        <v>52</v>
      </c>
    </row>
    <row r="191" spans="1:9" ht="30" customHeight="1" x14ac:dyDescent="0.15">
      <c r="A191" s="33" t="s">
        <v>1385</v>
      </c>
      <c r="B191" s="33" t="s">
        <v>631</v>
      </c>
      <c r="C191" s="33" t="s">
        <v>553</v>
      </c>
      <c r="D191" s="33" t="s">
        <v>554</v>
      </c>
      <c r="E191" s="34">
        <v>10.828177999999999</v>
      </c>
      <c r="F191" s="35">
        <v>275790</v>
      </c>
      <c r="G191" s="35">
        <v>2986303</v>
      </c>
      <c r="H191" s="33" t="s">
        <v>1221</v>
      </c>
      <c r="I191" s="33" t="s">
        <v>52</v>
      </c>
    </row>
    <row r="192" spans="1:9" ht="30" customHeight="1" x14ac:dyDescent="0.15">
      <c r="A192" s="33" t="s">
        <v>1386</v>
      </c>
      <c r="B192" s="33" t="s">
        <v>939</v>
      </c>
      <c r="C192" s="33" t="s">
        <v>553</v>
      </c>
      <c r="D192" s="33" t="s">
        <v>554</v>
      </c>
      <c r="E192" s="34">
        <v>66.314700000000002</v>
      </c>
      <c r="F192" s="35">
        <v>268187</v>
      </c>
      <c r="G192" s="35">
        <v>17784740</v>
      </c>
      <c r="H192" s="33" t="s">
        <v>1222</v>
      </c>
      <c r="I192" s="33" t="s">
        <v>52</v>
      </c>
    </row>
    <row r="193" spans="1:9" ht="30" customHeight="1" x14ac:dyDescent="0.15">
      <c r="A193" s="33" t="s">
        <v>1387</v>
      </c>
      <c r="B193" s="33" t="s">
        <v>761</v>
      </c>
      <c r="C193" s="33" t="s">
        <v>553</v>
      </c>
      <c r="D193" s="33" t="s">
        <v>554</v>
      </c>
      <c r="E193" s="34">
        <v>5.4489349999999996</v>
      </c>
      <c r="F193" s="35">
        <v>239808</v>
      </c>
      <c r="G193" s="35">
        <v>1306698</v>
      </c>
      <c r="H193" s="33" t="s">
        <v>1223</v>
      </c>
      <c r="I193" s="33" t="s">
        <v>52</v>
      </c>
    </row>
    <row r="194" spans="1:9" ht="30" customHeight="1" x14ac:dyDescent="0.15">
      <c r="A194" s="33" t="s">
        <v>1388</v>
      </c>
      <c r="B194" s="33" t="s">
        <v>660</v>
      </c>
      <c r="C194" s="33" t="s">
        <v>553</v>
      </c>
      <c r="D194" s="33" t="s">
        <v>554</v>
      </c>
      <c r="E194" s="34">
        <v>109.32617500000001</v>
      </c>
      <c r="F194" s="35">
        <v>252641</v>
      </c>
      <c r="G194" s="35">
        <v>27620274</v>
      </c>
      <c r="H194" s="33" t="s">
        <v>1224</v>
      </c>
      <c r="I194" s="33" t="s">
        <v>52</v>
      </c>
    </row>
    <row r="195" spans="1:9" ht="30" customHeight="1" x14ac:dyDescent="0.15">
      <c r="A195" s="33" t="s">
        <v>1389</v>
      </c>
      <c r="B195" s="33" t="s">
        <v>764</v>
      </c>
      <c r="C195" s="33" t="s">
        <v>553</v>
      </c>
      <c r="D195" s="33" t="s">
        <v>554</v>
      </c>
      <c r="E195" s="34">
        <v>1.9822109999999999</v>
      </c>
      <c r="F195" s="35">
        <v>282536</v>
      </c>
      <c r="G195" s="35">
        <v>560045</v>
      </c>
      <c r="H195" s="33" t="s">
        <v>1225</v>
      </c>
      <c r="I195" s="33" t="s">
        <v>52</v>
      </c>
    </row>
    <row r="196" spans="1:9" ht="30" customHeight="1" x14ac:dyDescent="0.15">
      <c r="A196" s="33" t="s">
        <v>1390</v>
      </c>
      <c r="B196" s="33" t="s">
        <v>627</v>
      </c>
      <c r="C196" s="33" t="s">
        <v>553</v>
      </c>
      <c r="D196" s="33" t="s">
        <v>554</v>
      </c>
      <c r="E196" s="34">
        <v>6.9787359999999996</v>
      </c>
      <c r="F196" s="35">
        <v>273540</v>
      </c>
      <c r="G196" s="35">
        <v>1908963</v>
      </c>
      <c r="H196" s="33" t="s">
        <v>1226</v>
      </c>
      <c r="I196" s="33" t="s">
        <v>52</v>
      </c>
    </row>
    <row r="197" spans="1:9" ht="30" customHeight="1" x14ac:dyDescent="0.15">
      <c r="A197" s="33" t="s">
        <v>1391</v>
      </c>
      <c r="B197" s="33" t="s">
        <v>552</v>
      </c>
      <c r="C197" s="33" t="s">
        <v>553</v>
      </c>
      <c r="D197" s="33" t="s">
        <v>554</v>
      </c>
      <c r="E197" s="34">
        <v>8.9139599999999994</v>
      </c>
      <c r="F197" s="35">
        <v>277642</v>
      </c>
      <c r="G197" s="35">
        <v>2474889</v>
      </c>
      <c r="H197" s="33" t="s">
        <v>1227</v>
      </c>
      <c r="I197" s="33" t="s">
        <v>52</v>
      </c>
    </row>
    <row r="198" spans="1:9" ht="30" customHeight="1" x14ac:dyDescent="0.15">
      <c r="A198" s="33" t="s">
        <v>1392</v>
      </c>
      <c r="B198" s="33" t="s">
        <v>1012</v>
      </c>
      <c r="C198" s="33" t="s">
        <v>553</v>
      </c>
      <c r="D198" s="33" t="s">
        <v>554</v>
      </c>
      <c r="E198" s="34">
        <v>2.754</v>
      </c>
      <c r="F198" s="35">
        <v>247188</v>
      </c>
      <c r="G198" s="35">
        <v>680755</v>
      </c>
      <c r="H198" s="33" t="s">
        <v>1228</v>
      </c>
      <c r="I198" s="33" t="s">
        <v>52</v>
      </c>
    </row>
    <row r="199" spans="1:9" ht="30" customHeight="1" x14ac:dyDescent="0.15">
      <c r="A199" s="33" t="s">
        <v>1393</v>
      </c>
      <c r="B199" s="33" t="s">
        <v>1024</v>
      </c>
      <c r="C199" s="33" t="s">
        <v>553</v>
      </c>
      <c r="D199" s="33" t="s">
        <v>554</v>
      </c>
      <c r="E199" s="34">
        <v>3.21408</v>
      </c>
      <c r="F199" s="35">
        <v>253539</v>
      </c>
      <c r="G199" s="35">
        <v>814894</v>
      </c>
      <c r="H199" s="33" t="s">
        <v>1229</v>
      </c>
      <c r="I199" s="33" t="s">
        <v>52</v>
      </c>
    </row>
    <row r="200" spans="1:9" ht="30" customHeight="1" x14ac:dyDescent="0.15">
      <c r="A200" s="33" t="s">
        <v>1394</v>
      </c>
      <c r="B200" s="33" t="s">
        <v>731</v>
      </c>
      <c r="C200" s="33" t="s">
        <v>553</v>
      </c>
      <c r="D200" s="33" t="s">
        <v>554</v>
      </c>
      <c r="E200" s="34">
        <v>4.5484400000000003</v>
      </c>
      <c r="F200" s="35">
        <v>277276</v>
      </c>
      <c r="G200" s="35">
        <v>1261173</v>
      </c>
      <c r="H200" s="33" t="s">
        <v>1230</v>
      </c>
      <c r="I200" s="33" t="s">
        <v>52</v>
      </c>
    </row>
    <row r="201" spans="1:9" ht="30" customHeight="1" x14ac:dyDescent="0.15">
      <c r="A201" s="33" t="s">
        <v>1395</v>
      </c>
      <c r="B201" s="33" t="s">
        <v>744</v>
      </c>
      <c r="C201" s="33" t="s">
        <v>553</v>
      </c>
      <c r="D201" s="33" t="s">
        <v>554</v>
      </c>
      <c r="E201" s="34">
        <v>7.6514220000000002</v>
      </c>
      <c r="F201" s="35">
        <v>263017</v>
      </c>
      <c r="G201" s="35">
        <v>2012454</v>
      </c>
      <c r="H201" s="33" t="s">
        <v>1231</v>
      </c>
      <c r="I201" s="33" t="s">
        <v>52</v>
      </c>
    </row>
    <row r="202" spans="1:9" ht="30" customHeight="1" x14ac:dyDescent="0.15">
      <c r="A202" s="33" t="s">
        <v>1396</v>
      </c>
      <c r="B202" s="33" t="s">
        <v>916</v>
      </c>
      <c r="C202" s="33" t="s">
        <v>553</v>
      </c>
      <c r="D202" s="33" t="s">
        <v>554</v>
      </c>
      <c r="E202" s="34">
        <v>1.9833000000000001</v>
      </c>
      <c r="F202" s="35">
        <v>256883</v>
      </c>
      <c r="G202" s="35">
        <v>509476</v>
      </c>
      <c r="H202" s="33" t="s">
        <v>1232</v>
      </c>
      <c r="I202" s="33" t="s">
        <v>52</v>
      </c>
    </row>
    <row r="203" spans="1:9" ht="30" customHeight="1" x14ac:dyDescent="0.15">
      <c r="A203" s="33" t="s">
        <v>1397</v>
      </c>
      <c r="B203" s="33" t="s">
        <v>716</v>
      </c>
      <c r="C203" s="33" t="s">
        <v>553</v>
      </c>
      <c r="D203" s="33" t="s">
        <v>554</v>
      </c>
      <c r="E203" s="34">
        <v>53.326160999999999</v>
      </c>
      <c r="F203" s="35">
        <v>283297</v>
      </c>
      <c r="G203" s="35">
        <v>15107141</v>
      </c>
      <c r="H203" s="33" t="s">
        <v>1233</v>
      </c>
      <c r="I203" s="33" t="s">
        <v>52</v>
      </c>
    </row>
    <row r="204" spans="1:9" ht="30" customHeight="1" x14ac:dyDescent="0.15">
      <c r="A204" s="33" t="s">
        <v>1398</v>
      </c>
      <c r="B204" s="33" t="s">
        <v>779</v>
      </c>
      <c r="C204" s="33" t="s">
        <v>553</v>
      </c>
      <c r="D204" s="33" t="s">
        <v>554</v>
      </c>
      <c r="E204" s="34">
        <v>8.5304990000000007</v>
      </c>
      <c r="F204" s="35">
        <v>238936</v>
      </c>
      <c r="G204" s="35">
        <v>2038243</v>
      </c>
      <c r="H204" s="33" t="s">
        <v>1234</v>
      </c>
      <c r="I204" s="33" t="s">
        <v>52</v>
      </c>
    </row>
    <row r="205" spans="1:9" ht="30" customHeight="1" x14ac:dyDescent="0.15">
      <c r="A205" s="33" t="s">
        <v>1399</v>
      </c>
      <c r="B205" s="33" t="s">
        <v>934</v>
      </c>
      <c r="C205" s="33" t="s">
        <v>553</v>
      </c>
      <c r="D205" s="33" t="s">
        <v>554</v>
      </c>
      <c r="E205" s="34">
        <v>7.0603699999999998</v>
      </c>
      <c r="F205" s="35">
        <v>173995</v>
      </c>
      <c r="G205" s="35">
        <v>1228469</v>
      </c>
      <c r="H205" s="33" t="s">
        <v>1235</v>
      </c>
      <c r="I205" s="33" t="s">
        <v>52</v>
      </c>
    </row>
    <row r="206" spans="1:9" ht="30" customHeight="1" x14ac:dyDescent="0.15">
      <c r="A206" s="33" t="s">
        <v>1400</v>
      </c>
      <c r="B206" s="33" t="s">
        <v>849</v>
      </c>
      <c r="C206" s="33" t="s">
        <v>553</v>
      </c>
      <c r="D206" s="33" t="s">
        <v>554</v>
      </c>
      <c r="E206" s="34">
        <v>1</v>
      </c>
      <c r="F206" s="35">
        <v>197788</v>
      </c>
      <c r="G206" s="35">
        <v>197788</v>
      </c>
      <c r="H206" s="33" t="s">
        <v>1236</v>
      </c>
      <c r="I206" s="33" t="s">
        <v>52</v>
      </c>
    </row>
    <row r="207" spans="1:9" ht="30" customHeight="1" x14ac:dyDescent="0.15">
      <c r="A207" s="33" t="s">
        <v>1401</v>
      </c>
      <c r="B207" s="33" t="s">
        <v>852</v>
      </c>
      <c r="C207" s="33" t="s">
        <v>553</v>
      </c>
      <c r="D207" s="33" t="s">
        <v>554</v>
      </c>
      <c r="E207" s="34">
        <v>2.65</v>
      </c>
      <c r="F207" s="35">
        <v>177841</v>
      </c>
      <c r="G207" s="35">
        <v>471278</v>
      </c>
      <c r="H207" s="33" t="s">
        <v>1237</v>
      </c>
      <c r="I207" s="33" t="s">
        <v>52</v>
      </c>
    </row>
    <row r="208" spans="1:9" ht="30" customHeight="1" x14ac:dyDescent="0.15">
      <c r="A208" s="33" t="s">
        <v>1402</v>
      </c>
      <c r="B208" s="33" t="s">
        <v>857</v>
      </c>
      <c r="C208" s="33" t="s">
        <v>553</v>
      </c>
      <c r="D208" s="33" t="s">
        <v>554</v>
      </c>
      <c r="E208" s="34">
        <v>1.8374999999999999</v>
      </c>
      <c r="F208" s="35">
        <v>149081</v>
      </c>
      <c r="G208" s="35">
        <v>273936</v>
      </c>
      <c r="H208" s="33" t="s">
        <v>1238</v>
      </c>
      <c r="I208" s="33" t="s">
        <v>52</v>
      </c>
    </row>
    <row r="209" spans="1:9" ht="30" customHeight="1" x14ac:dyDescent="0.15">
      <c r="A209" s="33" t="s">
        <v>1403</v>
      </c>
      <c r="B209" s="33" t="s">
        <v>1042</v>
      </c>
      <c r="C209" s="33" t="s">
        <v>1043</v>
      </c>
      <c r="D209" s="33" t="s">
        <v>554</v>
      </c>
      <c r="E209" s="34">
        <v>1.62</v>
      </c>
      <c r="F209" s="35">
        <v>209131</v>
      </c>
      <c r="G209" s="35">
        <v>338792</v>
      </c>
      <c r="H209" s="33" t="s">
        <v>1239</v>
      </c>
      <c r="I209" s="33" t="s">
        <v>52</v>
      </c>
    </row>
    <row r="210" spans="1:9" ht="30" customHeight="1" x14ac:dyDescent="0.15">
      <c r="A210" s="33" t="s">
        <v>52</v>
      </c>
      <c r="B210" s="33" t="s">
        <v>1246</v>
      </c>
      <c r="C210" s="33" t="s">
        <v>52</v>
      </c>
      <c r="D210" s="33" t="s">
        <v>52</v>
      </c>
      <c r="E210" s="34"/>
      <c r="F210" s="35"/>
      <c r="G210" s="35">
        <v>98257202</v>
      </c>
      <c r="H210" s="33" t="s">
        <v>52</v>
      </c>
      <c r="I210" s="33" t="s">
        <v>52</v>
      </c>
    </row>
  </sheetData>
  <mergeCells count="49">
    <mergeCell ref="A187:I187"/>
    <mergeCell ref="A153:I153"/>
    <mergeCell ref="A156:I156"/>
    <mergeCell ref="A159:I159"/>
    <mergeCell ref="A162:I162"/>
    <mergeCell ref="A166:I166"/>
    <mergeCell ref="A169:I169"/>
    <mergeCell ref="A150:I150"/>
    <mergeCell ref="A115:I115"/>
    <mergeCell ref="A118:I118"/>
    <mergeCell ref="A121:I121"/>
    <mergeCell ref="A124:I124"/>
    <mergeCell ref="A127:I127"/>
    <mergeCell ref="A130:I130"/>
    <mergeCell ref="A134:I134"/>
    <mergeCell ref="A138:I138"/>
    <mergeCell ref="A141:I141"/>
    <mergeCell ref="A144:I144"/>
    <mergeCell ref="A147:I147"/>
    <mergeCell ref="A112:I112"/>
    <mergeCell ref="A74:I74"/>
    <mergeCell ref="A77:I77"/>
    <mergeCell ref="A81:I81"/>
    <mergeCell ref="A85:I85"/>
    <mergeCell ref="A88:I88"/>
    <mergeCell ref="A91:I91"/>
    <mergeCell ref="A95:I95"/>
    <mergeCell ref="A98:I98"/>
    <mergeCell ref="A101:I101"/>
    <mergeCell ref="A105:I105"/>
    <mergeCell ref="A108:I108"/>
    <mergeCell ref="A71:I71"/>
    <mergeCell ref="A27:I27"/>
    <mergeCell ref="A30:I30"/>
    <mergeCell ref="A33:I33"/>
    <mergeCell ref="A45:I45"/>
    <mergeCell ref="A48:I48"/>
    <mergeCell ref="A51:I51"/>
    <mergeCell ref="A54:I54"/>
    <mergeCell ref="A57:I57"/>
    <mergeCell ref="A60:I60"/>
    <mergeCell ref="A63:I63"/>
    <mergeCell ref="A67:I67"/>
    <mergeCell ref="A15:I15"/>
    <mergeCell ref="A1:I1"/>
    <mergeCell ref="A2:I2"/>
    <mergeCell ref="A4:I4"/>
    <mergeCell ref="A8:I8"/>
    <mergeCell ref="A12:I12"/>
  </mergeCells>
  <phoneticPr fontId="1" type="noConversion"/>
  <pageMargins left="0.78740157480314954" right="0" top="0.39370078740157477" bottom="0.39370078740157477" header="0" footer="0"/>
  <pageSetup paperSize="9" scale="86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workbookViewId="0"/>
  </sheetViews>
  <sheetFormatPr defaultRowHeight="13.5" x14ac:dyDescent="0.15"/>
  <sheetData>
    <row r="1" spans="1:7" x14ac:dyDescent="0.15">
      <c r="A1" t="s">
        <v>1488</v>
      </c>
    </row>
    <row r="2" spans="1:7" x14ac:dyDescent="0.15">
      <c r="A2" s="1" t="s">
        <v>1489</v>
      </c>
      <c r="B2" t="s">
        <v>702</v>
      </c>
      <c r="C2" s="1" t="s">
        <v>1490</v>
      </c>
    </row>
    <row r="3" spans="1:7" x14ac:dyDescent="0.15">
      <c r="A3" s="1" t="s">
        <v>1491</v>
      </c>
      <c r="B3" t="s">
        <v>1492</v>
      </c>
    </row>
    <row r="4" spans="1:7" x14ac:dyDescent="0.15">
      <c r="A4" s="1" t="s">
        <v>1493</v>
      </c>
      <c r="B4">
        <v>5</v>
      </c>
    </row>
    <row r="5" spans="1:7" x14ac:dyDescent="0.15">
      <c r="A5" s="1" t="s">
        <v>1494</v>
      </c>
      <c r="B5">
        <v>5</v>
      </c>
    </row>
    <row r="6" spans="1:7" x14ac:dyDescent="0.15">
      <c r="A6" s="1" t="s">
        <v>1495</v>
      </c>
      <c r="B6" t="s">
        <v>1496</v>
      </c>
    </row>
    <row r="7" spans="1:7" x14ac:dyDescent="0.15">
      <c r="A7" s="1" t="s">
        <v>1497</v>
      </c>
      <c r="B7" t="s">
        <v>1498</v>
      </c>
      <c r="C7">
        <v>1</v>
      </c>
    </row>
    <row r="8" spans="1:7" x14ac:dyDescent="0.15">
      <c r="A8" s="1" t="s">
        <v>1499</v>
      </c>
      <c r="B8" t="s">
        <v>1498</v>
      </c>
      <c r="C8">
        <v>2</v>
      </c>
    </row>
    <row r="9" spans="1:7" x14ac:dyDescent="0.15">
      <c r="A9" s="1" t="s">
        <v>1500</v>
      </c>
      <c r="B9" t="s">
        <v>1070</v>
      </c>
      <c r="C9" t="s">
        <v>1072</v>
      </c>
      <c r="D9" t="s">
        <v>1073</v>
      </c>
      <c r="E9" t="s">
        <v>1074</v>
      </c>
      <c r="F9" t="s">
        <v>1075</v>
      </c>
      <c r="G9" t="s">
        <v>1501</v>
      </c>
    </row>
    <row r="10" spans="1:7" x14ac:dyDescent="0.15">
      <c r="A10" s="1" t="s">
        <v>1502</v>
      </c>
      <c r="B10">
        <v>0</v>
      </c>
      <c r="C10">
        <v>0</v>
      </c>
      <c r="D10">
        <v>0</v>
      </c>
    </row>
    <row r="11" spans="1:7" x14ac:dyDescent="0.15">
      <c r="A11" s="1" t="s">
        <v>1503</v>
      </c>
      <c r="B11" t="s">
        <v>1504</v>
      </c>
      <c r="C11">
        <v>4</v>
      </c>
    </row>
    <row r="12" spans="1:7" x14ac:dyDescent="0.15">
      <c r="A12" s="1" t="s">
        <v>1505</v>
      </c>
      <c r="B12" t="s">
        <v>1504</v>
      </c>
      <c r="C12">
        <v>4</v>
      </c>
    </row>
    <row r="13" spans="1:7" x14ac:dyDescent="0.15">
      <c r="A13" s="1" t="s">
        <v>1506</v>
      </c>
      <c r="B13" t="s">
        <v>1504</v>
      </c>
      <c r="C13">
        <v>3</v>
      </c>
    </row>
    <row r="14" spans="1:7" x14ac:dyDescent="0.15">
      <c r="A14" s="1" t="s">
        <v>1507</v>
      </c>
      <c r="B14" t="s">
        <v>1498</v>
      </c>
      <c r="C14">
        <v>5</v>
      </c>
    </row>
    <row r="15" spans="1:7" x14ac:dyDescent="0.15">
      <c r="A15" s="1" t="s">
        <v>1508</v>
      </c>
      <c r="B15" t="s">
        <v>702</v>
      </c>
      <c r="C15" t="s">
        <v>1509</v>
      </c>
      <c r="D15" t="s">
        <v>1509</v>
      </c>
      <c r="E15" t="s">
        <v>1509</v>
      </c>
      <c r="F15">
        <v>1</v>
      </c>
    </row>
    <row r="16" spans="1:7" x14ac:dyDescent="0.15">
      <c r="A16" s="1" t="s">
        <v>1510</v>
      </c>
      <c r="B16">
        <v>0</v>
      </c>
      <c r="C16">
        <v>0</v>
      </c>
    </row>
    <row r="17" spans="1:13" x14ac:dyDescent="0.15">
      <c r="A17" s="1" t="s">
        <v>1511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x14ac:dyDescent="0.15">
      <c r="A18" s="1" t="s">
        <v>1512</v>
      </c>
      <c r="B18">
        <v>0</v>
      </c>
      <c r="C18">
        <v>0</v>
      </c>
    </row>
    <row r="19" spans="1:13" x14ac:dyDescent="0.15">
      <c r="A19" s="1" t="s">
        <v>1513</v>
      </c>
    </row>
    <row r="20" spans="1:13" x14ac:dyDescent="0.15">
      <c r="A20" s="1" t="s">
        <v>1514</v>
      </c>
      <c r="B20" s="1" t="s">
        <v>52</v>
      </c>
      <c r="C20">
        <v>1</v>
      </c>
    </row>
    <row r="21" spans="1:13" x14ac:dyDescent="0.15">
      <c r="A21" t="s">
        <v>1516</v>
      </c>
      <c r="B21" t="s">
        <v>1517</v>
      </c>
      <c r="C21" t="s">
        <v>1518</v>
      </c>
    </row>
    <row r="22" spans="1:13" x14ac:dyDescent="0.15">
      <c r="A22">
        <v>1</v>
      </c>
      <c r="B22" s="1" t="s">
        <v>1519</v>
      </c>
      <c r="C22" s="1" t="s">
        <v>1416</v>
      </c>
    </row>
    <row r="23" spans="1:13" x14ac:dyDescent="0.15">
      <c r="A23">
        <v>2</v>
      </c>
      <c r="B23" s="1" t="s">
        <v>1520</v>
      </c>
      <c r="C23" s="1" t="s">
        <v>1521</v>
      </c>
    </row>
    <row r="24" spans="1:13" x14ac:dyDescent="0.15">
      <c r="A24">
        <v>3</v>
      </c>
      <c r="B24" s="1" t="s">
        <v>1485</v>
      </c>
      <c r="C24" s="1" t="s">
        <v>1484</v>
      </c>
    </row>
    <row r="25" spans="1:13" x14ac:dyDescent="0.15">
      <c r="A25">
        <v>4</v>
      </c>
      <c r="B25" s="1" t="s">
        <v>1522</v>
      </c>
      <c r="C25" s="1" t="s">
        <v>1523</v>
      </c>
    </row>
    <row r="26" spans="1:13" x14ac:dyDescent="0.15">
      <c r="A26">
        <v>5</v>
      </c>
      <c r="B26" s="1" t="s">
        <v>1524</v>
      </c>
      <c r="C26" s="1" t="s">
        <v>52</v>
      </c>
    </row>
    <row r="27" spans="1:13" x14ac:dyDescent="0.15">
      <c r="A27">
        <v>6</v>
      </c>
      <c r="B27" s="1" t="s">
        <v>1525</v>
      </c>
      <c r="C27" s="1" t="s">
        <v>1526</v>
      </c>
    </row>
    <row r="28" spans="1:13" x14ac:dyDescent="0.15">
      <c r="A28">
        <v>7</v>
      </c>
      <c r="B28" s="1" t="s">
        <v>1527</v>
      </c>
      <c r="C28" s="1" t="s">
        <v>52</v>
      </c>
    </row>
    <row r="29" spans="1:13" x14ac:dyDescent="0.15">
      <c r="A29">
        <v>8</v>
      </c>
      <c r="B29" s="1" t="s">
        <v>1527</v>
      </c>
      <c r="C29" s="1" t="s">
        <v>52</v>
      </c>
    </row>
    <row r="30" spans="1:13" x14ac:dyDescent="0.15">
      <c r="A30">
        <v>9</v>
      </c>
      <c r="B30" s="1" t="s">
        <v>1527</v>
      </c>
      <c r="C30" s="1" t="s">
        <v>52</v>
      </c>
    </row>
    <row r="43" spans="1:2" x14ac:dyDescent="0.15">
      <c r="A43" t="s">
        <v>1515</v>
      </c>
      <c r="B43">
        <v>1234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13</vt:i4>
      </vt:variant>
    </vt:vector>
  </HeadingPairs>
  <TitlesOfParts>
    <vt:vector size="23" baseType="lpstr">
      <vt:lpstr>Sheet2</vt:lpstr>
      <vt:lpstr>원가계산서</vt:lpstr>
      <vt:lpstr>공종별집계표</vt:lpstr>
      <vt:lpstr>공종별내역서</vt:lpstr>
      <vt:lpstr>일위대가목록</vt:lpstr>
      <vt:lpstr>일위대가</vt:lpstr>
      <vt:lpstr>단가대비표</vt:lpstr>
      <vt:lpstr>자재소요량집계표</vt:lpstr>
      <vt:lpstr> 공사설정 </vt:lpstr>
      <vt:lpstr>Sheet1</vt:lpstr>
      <vt:lpstr>공종별내역서!Print_Area</vt:lpstr>
      <vt:lpstr>공종별집계표!Print_Area</vt:lpstr>
      <vt:lpstr>단가대비표!Print_Area</vt:lpstr>
      <vt:lpstr>일위대가!Print_Area</vt:lpstr>
      <vt:lpstr>일위대가목록!Print_Area</vt:lpstr>
      <vt:lpstr>자재소요량집계표!Print_Area</vt:lpstr>
      <vt:lpstr>공종별내역서!Print_Titles</vt:lpstr>
      <vt:lpstr>공종별집계표!Print_Titles</vt:lpstr>
      <vt:lpstr>단가대비표!Print_Titles</vt:lpstr>
      <vt:lpstr>원가계산서!Print_Titles</vt:lpstr>
      <vt:lpstr>일위대가!Print_Titles</vt:lpstr>
      <vt:lpstr>일위대가목록!Print_Titles</vt:lpstr>
      <vt:lpstr>자재소요량집계표!Print_Titles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김은숙</dc:creator>
  <cp:lastModifiedBy>김은숙</cp:lastModifiedBy>
  <cp:lastPrinted>2026-09-07T06:49:53Z</cp:lastPrinted>
  <dcterms:created xsi:type="dcterms:W3CDTF">2026-08-30T18:29:14Z</dcterms:created>
  <dcterms:modified xsi:type="dcterms:W3CDTF">2026-09-07T07:28:49Z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0NTQ4IiwibG9nVGltZSI6IjIwMjYtMDktMDhUMDY6NDY6MjVaIiwicElEIjoxMDQ4NTc3LCJwcm9jZXNzSWQiOjE0NDEyLCJwcm9jZXNzTmFtZSI6ImZfZmRybWdyLmV4ZSIsInRyYWNlSWQiOiIzRDk4ODc3QzdGMjg0N0E4ODAzQjZFQjg5MTY1OTlENyIsInVzZXJDb2RlIjoiZ29nb3lvbyJ9LCJub2RlMiI6eyJkc2QiOiIwMTAwMDAwMDAwMDA0NTQ4IiwibG9nVGltZSI6IjIwMjYtMDktMDhUMDY6NDY6MjVaIiwicElEIjoxMDQ4NTc3LCJwcm9jZXNzSWQiOjE0NDEyLCJwcm9jZXNzTmFtZSI6ImZfZmRybWdyLmV4ZSIsInRyYWNlSWQiOiIzRDk4ODc3QzdGMjg0N0E4ODAzQjZFQjg5MTY1OTlENyIsInVzZXJDb2RlIjoiZ29nb3lvbyJ9LCJub2RlMyI6eyJkc2QiOiIwMDAwMDAwMDAwMDAwMDAwIiwibG9nVGltZSI6IjIwMjYtMDktMTdUMDI6MDQ6MDhaIiwicElEIjoyMDQ4LCJwcm9jZXNzSWQiOjE0NDEyLCJwcm9jZXNzTmFtZSI6ImZfZmRybWdyLmV4ZSIsInRyYWNlSWQiOiI1QUNEQzA4OTgzMTA0MjVBQURDRDY3MkU2QkQwQkNFMCIsInVzZXJDb2RlIjoiam53NTY0OCJ9LCJub2RlNCI6eyJkc2QiOiIwMTAwMDAwMDAwMDA0NTQ4IiwibG9nVGltZSI6IjIwMjYtMDktMTdUMDI6MDQ6MjZaIiwicElEIjoxMDQ4NTc3LCJwcm9jZXNzSWQiOjE0NDEyLCJwcm9jZXNzTmFtZSI6ImZfZmRybWdyLmV4ZSIsInRyYWNlSWQiOiI3NzE5MDVDQkUxRDY0M0RCQTVCQ0Y4RkEwNkQxREQ0MCIsInVzZXJDb2RlIjoiam53NTY0OCJ9LCJub2RlNSI6eyJkc2QiOiIwMDAwMDAwMDAwMDAwMDAwIiwibG9nVGltZSI6IjIwMjYtMDktMTdUMDI6MDQ6NDBaIiwicElEIjoyMDQ4LCJwcm9jZXNzSWQiOjE2OTc2LCJwcm9jZXNzTmFtZSI6ImZfZmRybWdyLmV4ZSIsInRyYWNlSWQiOiJCRkFEQUVCRkIyNTc0RkYzODUwRTEyMDYyNDI5RDNBRCIsInVzZXJDb2RlIjoiam53NTY0OCJ9LCJub2RlQ291bnQiOjQsInJvb3RUcmFjZUlkIjoiM0Q5ODg3N0M3RjI4NDdBODgwM0I2RUI4OTE2NTk5RDcifQ==</vt:lpwstr>
  </property>
</Properties>
</file>