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5년\97.대정하수처리구역 차집관로 정비사업(2단계)기본 및 실시설계\01.실시설계\05.공구분할\1공구\01.설계예산서\01.내역서\"/>
    </mc:Choice>
  </mc:AlternateContent>
  <xr:revisionPtr revIDLastSave="0" documentId="13_ncr:1_{8AFAADD8-4A86-41C8-AEB2-C08AC300F826}" xr6:coauthVersionLast="47" xr6:coauthVersionMax="47" xr10:uidLastSave="{00000000-0000-0000-0000-000000000000}"/>
  <bookViews>
    <workbookView xWindow="-120" yWindow="-120" windowWidth="29040" windowHeight="15720" tabRatio="883" activeTab="1" xr2:uid="{00000000-000D-0000-FFFF-FFFF00000000}"/>
  </bookViews>
  <sheets>
    <sheet name="내역서갑지" sheetId="20" r:id="rId1"/>
    <sheet name="원가계산서" sheetId="21" r:id="rId2"/>
    <sheet name="공사비내역서(합계)" sheetId="25" r:id="rId3"/>
  </sheets>
  <externalReferences>
    <externalReference r:id="rId4"/>
    <externalReference r:id="rId5"/>
    <externalReference r:id="rId6"/>
  </externalReferences>
  <definedNames>
    <definedName name="_xlnm._FilterDatabase" localSheetId="2" hidden="1">'공사비내역서(합계)'!$A$1:$A$330</definedName>
    <definedName name="_xlnm.Print_Area" localSheetId="0">내역서갑지!$A$1:$K$19</definedName>
    <definedName name="_xlnm.Print_Area" localSheetId="1">원가계산서!$A$1:$G$44</definedName>
    <definedName name="_xlnm.Print_Titles" localSheetId="2">'공사비내역서(합계)'!$1:$3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6" i="25" l="1"/>
  <c r="M6" i="25"/>
  <c r="K6" i="25"/>
  <c r="I6" i="25"/>
  <c r="E26" i="21" s="1"/>
  <c r="O38" i="25"/>
  <c r="O13" i="25" s="1"/>
  <c r="M38" i="25"/>
  <c r="M13" i="25" s="1"/>
  <c r="K38" i="25"/>
  <c r="I38" i="25" s="1"/>
  <c r="O31" i="25"/>
  <c r="M31" i="25"/>
  <c r="K31" i="25"/>
  <c r="I31" i="25"/>
  <c r="K13" i="25" l="1"/>
  <c r="I13" i="25" s="1"/>
  <c r="E38" i="21" s="1"/>
  <c r="O37" i="25"/>
  <c r="M37" i="25"/>
  <c r="K37" i="25"/>
  <c r="O36" i="25"/>
  <c r="M36" i="25"/>
  <c r="K36" i="25"/>
  <c r="O35" i="25"/>
  <c r="M35" i="25"/>
  <c r="K35" i="25"/>
  <c r="O34" i="25"/>
  <c r="M34" i="25"/>
  <c r="K34" i="25"/>
  <c r="O33" i="25"/>
  <c r="M33" i="25"/>
  <c r="K33" i="25"/>
  <c r="O32" i="25"/>
  <c r="M32" i="25"/>
  <c r="K32" i="25"/>
  <c r="O41" i="25"/>
  <c r="M41" i="25"/>
  <c r="K41" i="25"/>
  <c r="O29" i="25"/>
  <c r="M29" i="25"/>
  <c r="K29" i="25"/>
  <c r="O43" i="25"/>
  <c r="M43" i="25"/>
  <c r="K43" i="25"/>
  <c r="O40" i="25"/>
  <c r="M40" i="25"/>
  <c r="K40" i="25"/>
  <c r="O28" i="25"/>
  <c r="M28" i="25"/>
  <c r="K28" i="25"/>
  <c r="I28" i="25" l="1"/>
  <c r="I32" i="25"/>
  <c r="I33" i="25"/>
  <c r="I34" i="25"/>
  <c r="I35" i="25"/>
  <c r="I36" i="25"/>
  <c r="I37" i="25"/>
  <c r="I40" i="25"/>
  <c r="I43" i="25"/>
  <c r="I29" i="25" l="1"/>
  <c r="I41" i="25"/>
  <c r="O12" i="25" l="1"/>
  <c r="M12" i="25"/>
  <c r="K12" i="25"/>
  <c r="O42" i="25"/>
  <c r="M42" i="25"/>
  <c r="I12" i="25" l="1"/>
  <c r="E32" i="21" s="1"/>
  <c r="C2" i="21"/>
  <c r="O15" i="25"/>
  <c r="O11" i="25"/>
  <c r="O10" i="25"/>
  <c r="O9" i="25"/>
  <c r="O8" i="25"/>
  <c r="O7" i="25"/>
  <c r="M11" i="25"/>
  <c r="M10" i="25"/>
  <c r="M9" i="25"/>
  <c r="M8" i="25"/>
  <c r="M7" i="25"/>
  <c r="K11" i="25"/>
  <c r="K10" i="25"/>
  <c r="K9" i="25"/>
  <c r="M15" i="25"/>
  <c r="O39" i="25"/>
  <c r="O14" i="25" s="1"/>
  <c r="M39" i="25"/>
  <c r="M14" i="25" s="1"/>
  <c r="K8" i="25" l="1"/>
  <c r="I9" i="25"/>
  <c r="E29" i="21" s="1"/>
  <c r="K7" i="25" l="1"/>
  <c r="I7" i="25" l="1"/>
  <c r="E27" i="21" l="1"/>
  <c r="I8" i="25"/>
  <c r="E28" i="21" s="1"/>
  <c r="I10" i="25" l="1"/>
  <c r="E30" i="21" s="1"/>
  <c r="I11" i="25" l="1"/>
  <c r="E31" i="21" l="1"/>
  <c r="K42" i="25" l="1"/>
  <c r="I42" i="25" l="1"/>
  <c r="K15" i="25"/>
  <c r="I15" i="25" s="1"/>
  <c r="E43" i="21" s="1"/>
  <c r="K39" i="25" l="1"/>
  <c r="K14" i="25" l="1"/>
  <c r="I14" i="25" s="1"/>
  <c r="E42" i="21" s="1"/>
  <c r="I39" i="25"/>
  <c r="D17" i="20" l="1"/>
  <c r="G17" i="20" s="1"/>
  <c r="O30" i="25" l="1"/>
  <c r="O5" i="25" s="1"/>
  <c r="E10" i="21" s="1"/>
  <c r="M30" i="25" l="1"/>
  <c r="M5" i="25" s="1"/>
  <c r="E7" i="21" s="1"/>
  <c r="E14" i="21" l="1"/>
  <c r="E19" i="21"/>
  <c r="E13" i="21"/>
  <c r="E18" i="21" s="1"/>
  <c r="E8" i="21"/>
  <c r="E9" i="21" s="1"/>
  <c r="E21" i="21" l="1"/>
  <c r="E20" i="21"/>
  <c r="E12" i="21"/>
  <c r="E11" i="21"/>
  <c r="K30" i="25" l="1"/>
  <c r="K5" i="25" l="1"/>
  <c r="I30" i="25"/>
  <c r="I5" i="25" l="1"/>
  <c r="E4" i="21"/>
  <c r="E6" i="21" s="1"/>
  <c r="E16" i="21" s="1"/>
  <c r="E33" i="21" l="1"/>
  <c r="E23" i="21"/>
  <c r="E22" i="21"/>
  <c r="E25" i="21"/>
  <c r="E15" i="21"/>
  <c r="E17" i="21" l="1"/>
  <c r="E34" i="21" s="1"/>
  <c r="E35" i="21" s="1"/>
  <c r="E36" i="21" l="1"/>
  <c r="E37" i="21" s="1"/>
  <c r="E39" i="21" l="1"/>
  <c r="E40" i="21" s="1"/>
  <c r="E41" i="21" s="1"/>
  <c r="E44" i="21" s="1"/>
  <c r="D13" i="20" s="1"/>
  <c r="D15" i="20" l="1"/>
  <c r="G15" i="20" s="1"/>
  <c r="G13" i="20"/>
</calcChain>
</file>

<file path=xl/sharedStrings.xml><?xml version="1.0" encoding="utf-8"?>
<sst xmlns="http://schemas.openxmlformats.org/spreadsheetml/2006/main" count="154" uniqueCount="132">
  <si>
    <t>공    종</t>
  </si>
  <si>
    <t>규  격</t>
  </si>
  <si>
    <t>수 량</t>
  </si>
  <si>
    <t>단위</t>
  </si>
  <si>
    <t>합    계</t>
  </si>
  <si>
    <t>재 료 비</t>
  </si>
  <si>
    <t>노 무 비</t>
  </si>
  <si>
    <t>경    비</t>
  </si>
  <si>
    <t>비  고</t>
  </si>
  <si>
    <t>단  가</t>
  </si>
  <si>
    <t>금  액</t>
  </si>
  <si>
    <t>노
무
비</t>
    <phoneticPr fontId="2" type="noConversion"/>
  </si>
  <si>
    <t>직접노무비</t>
    <phoneticPr fontId="2" type="noConversion"/>
  </si>
  <si>
    <t>간접노무비</t>
    <phoneticPr fontId="2" type="noConversion"/>
  </si>
  <si>
    <t>B</t>
    <phoneticPr fontId="2" type="noConversion"/>
  </si>
  <si>
    <t>경
비</t>
    <phoneticPr fontId="2" type="noConversion"/>
  </si>
  <si>
    <t>산재보험료</t>
    <phoneticPr fontId="2" type="noConversion"/>
  </si>
  <si>
    <t>고용보험료</t>
    <phoneticPr fontId="5" type="noConversion"/>
  </si>
  <si>
    <t>건강보험료</t>
    <phoneticPr fontId="5" type="noConversion"/>
  </si>
  <si>
    <t>연금보험료</t>
    <phoneticPr fontId="5" type="noConversion"/>
  </si>
  <si>
    <t>하도급대금지급보증수수료</t>
    <phoneticPr fontId="2" type="noConversion"/>
  </si>
  <si>
    <t>공사이행보증수수료</t>
    <phoneticPr fontId="2" type="noConversion"/>
  </si>
  <si>
    <t>퇴직공제부금비</t>
    <phoneticPr fontId="2" type="noConversion"/>
  </si>
  <si>
    <t>기타경비</t>
    <phoneticPr fontId="2" type="noConversion"/>
  </si>
  <si>
    <t>C</t>
    <phoneticPr fontId="2" type="noConversion"/>
  </si>
  <si>
    <t>순공사비원가</t>
    <phoneticPr fontId="2" type="noConversion"/>
  </si>
  <si>
    <t>D</t>
    <phoneticPr fontId="2" type="noConversion"/>
  </si>
  <si>
    <t>일반관리비</t>
    <phoneticPr fontId="2" type="noConversion"/>
  </si>
  <si>
    <t>E</t>
    <phoneticPr fontId="2" type="noConversion"/>
  </si>
  <si>
    <t>이윤</t>
    <phoneticPr fontId="2" type="noConversion"/>
  </si>
  <si>
    <t>F</t>
    <phoneticPr fontId="2" type="noConversion"/>
  </si>
  <si>
    <t>총원가</t>
    <phoneticPr fontId="2" type="noConversion"/>
  </si>
  <si>
    <t>부가가치세</t>
    <phoneticPr fontId="2" type="noConversion"/>
  </si>
  <si>
    <t>산출근거</t>
  </si>
  <si>
    <t>공  사  원  가  계  산  서</t>
    <phoneticPr fontId="2" type="noConversion"/>
  </si>
  <si>
    <t>기계경비</t>
    <phoneticPr fontId="2" type="noConversion"/>
  </si>
  <si>
    <t>노인장기요양보험료</t>
    <phoneticPr fontId="2" type="noConversion"/>
  </si>
  <si>
    <t>가설건물</t>
    <phoneticPr fontId="2" type="noConversion"/>
  </si>
  <si>
    <t>지급임차료</t>
    <phoneticPr fontId="2" type="noConversion"/>
  </si>
  <si>
    <t>구분</t>
    <phoneticPr fontId="2" type="noConversion"/>
  </si>
  <si>
    <t>담당자</t>
    <phoneticPr fontId="2" type="noConversion"/>
  </si>
  <si>
    <t>과 장</t>
    <phoneticPr fontId="2" type="noConversion"/>
  </si>
  <si>
    <t>부 장</t>
    <phoneticPr fontId="2" type="noConversion"/>
  </si>
  <si>
    <t>본부장</t>
    <phoneticPr fontId="2" type="noConversion"/>
  </si>
  <si>
    <t>·공사개요 :</t>
    <phoneticPr fontId="2" type="noConversion"/>
  </si>
  <si>
    <t>도  급  금  액:</t>
    <phoneticPr fontId="2" type="noConversion"/>
  </si>
  <si>
    <t>금액</t>
    <phoneticPr fontId="2" type="noConversion"/>
  </si>
  <si>
    <t>요율</t>
    <phoneticPr fontId="2" type="noConversion"/>
  </si>
  <si>
    <t>순
공
사
원
가</t>
    <phoneticPr fontId="2" type="noConversion"/>
  </si>
  <si>
    <t>재
료
비</t>
    <phoneticPr fontId="2" type="noConversion"/>
  </si>
  <si>
    <t>직접재료비</t>
    <phoneticPr fontId="2" type="noConversion"/>
  </si>
  <si>
    <t>간접재료비</t>
    <phoneticPr fontId="2" type="noConversion"/>
  </si>
  <si>
    <t>소계</t>
    <phoneticPr fontId="2" type="noConversion"/>
  </si>
  <si>
    <t>A</t>
    <phoneticPr fontId="2" type="noConversion"/>
  </si>
  <si>
    <t>건설기계대여대금지급보증서발급금액</t>
    <phoneticPr fontId="2" type="noConversion"/>
  </si>
  <si>
    <t>공  사  비  내  역  서</t>
    <phoneticPr fontId="2" type="noConversion"/>
  </si>
  <si>
    <t/>
  </si>
  <si>
    <t>순공사비</t>
    <phoneticPr fontId="2" type="noConversion"/>
  </si>
  <si>
    <t>3 + 4</t>
  </si>
  <si>
    <t>(A+3+5) x 0.004</t>
  </si>
  <si>
    <t>(A+3+5) x 0.005</t>
  </si>
  <si>
    <t>(A + B + C)</t>
  </si>
  <si>
    <t>3 x 0.023</t>
    <phoneticPr fontId="2" type="noConversion"/>
  </si>
  <si>
    <t>산업안전보건관리비</t>
    <phoneticPr fontId="5" type="noConversion"/>
  </si>
  <si>
    <t>※ 작은 금액 적용</t>
    <phoneticPr fontId="2" type="noConversion"/>
  </si>
  <si>
    <t>·공사위치 :</t>
    <phoneticPr fontId="2" type="noConversion"/>
  </si>
  <si>
    <t>총공사금액:</t>
    <phoneticPr fontId="2" type="noConversion"/>
  </si>
  <si>
    <t>(B + C + E) x 0.12</t>
    <phoneticPr fontId="2" type="noConversion"/>
  </si>
  <si>
    <t>관급자재대:</t>
    <phoneticPr fontId="2" type="noConversion"/>
  </si>
  <si>
    <t>안전관리비</t>
    <phoneticPr fontId="2" type="noConversion"/>
  </si>
  <si>
    <t>도급액</t>
    <phoneticPr fontId="2" type="noConversion"/>
  </si>
  <si>
    <t>총공사비</t>
    <phoneticPr fontId="2" type="noConversion"/>
  </si>
  <si>
    <t>도급자관급</t>
    <phoneticPr fontId="2" type="noConversion"/>
  </si>
  <si>
    <t>관급자관급</t>
    <phoneticPr fontId="2" type="noConversion"/>
  </si>
  <si>
    <t>도급자 관급</t>
  </si>
  <si>
    <t>관급자 관급</t>
    <phoneticPr fontId="2" type="noConversion"/>
  </si>
  <si>
    <t>순   공   사   비</t>
    <phoneticPr fontId="2" type="noConversion"/>
  </si>
  <si>
    <t>관급자 관급</t>
    <phoneticPr fontId="2" type="noConversion"/>
  </si>
  <si>
    <t>토목공사</t>
  </si>
  <si>
    <t>토목공사</t>
    <phoneticPr fontId="2" type="noConversion"/>
  </si>
  <si>
    <t>기계공사</t>
    <phoneticPr fontId="2" type="noConversion"/>
  </si>
  <si>
    <t>운반비</t>
    <phoneticPr fontId="2" type="noConversion"/>
  </si>
  <si>
    <t>공사명:</t>
    <phoneticPr fontId="2" type="noConversion"/>
  </si>
  <si>
    <t>B x 0.0356</t>
    <phoneticPr fontId="2" type="noConversion"/>
  </si>
  <si>
    <t>품질관리비</t>
    <phoneticPr fontId="2" type="noConversion"/>
  </si>
  <si>
    <t>관급자재 관리비</t>
    <phoneticPr fontId="2" type="noConversion"/>
  </si>
  <si>
    <t>(A+3+J/1.1) x 0.026</t>
    <phoneticPr fontId="2" type="noConversion"/>
  </si>
  <si>
    <t>L</t>
  </si>
  <si>
    <t>K</t>
  </si>
  <si>
    <t>J</t>
  </si>
  <si>
    <t>I</t>
  </si>
  <si>
    <t>H</t>
  </si>
  <si>
    <t>G</t>
    <phoneticPr fontId="2" type="noConversion"/>
  </si>
  <si>
    <t xml:space="preserve"> 제주특별자치도 서귀포시 대정읍, 안덕면 일원</t>
    <phoneticPr fontId="2" type="noConversion"/>
  </si>
  <si>
    <t>D x 0.065</t>
    <phoneticPr fontId="2" type="noConversion"/>
  </si>
  <si>
    <t>3 x 0.03595</t>
    <phoneticPr fontId="2" type="noConversion"/>
  </si>
  <si>
    <t>3 x 0.0475</t>
    <phoneticPr fontId="2" type="noConversion"/>
  </si>
  <si>
    <t>8 x 0.1314</t>
    <phoneticPr fontId="2" type="noConversion"/>
  </si>
  <si>
    <t>3 x 0.197</t>
    <phoneticPr fontId="2" type="noConversion"/>
  </si>
  <si>
    <t>B x 0.0101</t>
    <phoneticPr fontId="2" type="noConversion"/>
  </si>
  <si>
    <t>((A+3) x 0.0253+3.300,000) x 1.2</t>
    <phoneticPr fontId="2" type="noConversion"/>
  </si>
  <si>
    <t>(A + B) x 0.069</t>
    <phoneticPr fontId="2" type="noConversion"/>
  </si>
  <si>
    <t>대정하수처리구역 차집관로 정비공사(2단계)(1공구)</t>
  </si>
  <si>
    <t xml:space="preserve"> 차집관 신설 및 교체(D250~700㎜) L=3.362km</t>
    <phoneticPr fontId="2" type="noConversion"/>
  </si>
  <si>
    <t xml:space="preserve"> 차집압송관 신설 및 교체(D100~200㎜) L=4.134km</t>
    <phoneticPr fontId="2" type="noConversion"/>
  </si>
  <si>
    <t xml:space="preserve"> 비굴착전체보수(D300~400㎜) L=585m</t>
    <phoneticPr fontId="2" type="noConversion"/>
  </si>
  <si>
    <t xml:space="preserve"> 비굴착부분보수(D250~450㎜) 40개소</t>
    <phoneticPr fontId="2" type="noConversion"/>
  </si>
  <si>
    <t>2026 년    월    일</t>
    <phoneticPr fontId="2" type="noConversion"/>
  </si>
  <si>
    <t>2026년도</t>
    <phoneticPr fontId="2" type="noConversion"/>
  </si>
  <si>
    <t>대정하수처리구역 차집관로 정비공사(2단계)(1공구) 설계내역서</t>
    <phoneticPr fontId="2" type="noConversion"/>
  </si>
  <si>
    <t xml:space="preserve"> 펌프장 신설 및 개량 11개소</t>
    <phoneticPr fontId="2" type="noConversion"/>
  </si>
  <si>
    <t xml:space="preserve"> 부분굴착보수(D250~700㎜) 21개소</t>
    <phoneticPr fontId="2" type="noConversion"/>
  </si>
  <si>
    <t>직접환경보전비</t>
    <phoneticPr fontId="2" type="noConversion"/>
  </si>
  <si>
    <t>고재대</t>
  </si>
  <si>
    <t>품질관리비</t>
  </si>
  <si>
    <t>안전관리비</t>
  </si>
  <si>
    <t>운반비</t>
  </si>
  <si>
    <t>가설건물</t>
  </si>
  <si>
    <t>지급임차료</t>
  </si>
  <si>
    <t>관급자재 관리비</t>
  </si>
  <si>
    <t>석면분담금</t>
    <phoneticPr fontId="2" type="noConversion"/>
  </si>
  <si>
    <t>B x 0.00006</t>
    <phoneticPr fontId="2" type="noConversion"/>
  </si>
  <si>
    <t>임금채권부담금</t>
    <phoneticPr fontId="2" type="noConversion"/>
  </si>
  <si>
    <t>B x 0.0009</t>
    <phoneticPr fontId="2" type="noConversion"/>
  </si>
  <si>
    <t>간접환경보전비</t>
    <phoneticPr fontId="2" type="noConversion"/>
  </si>
  <si>
    <t>고재대</t>
    <phoneticPr fontId="2" type="noConversion"/>
  </si>
  <si>
    <t>M</t>
    <phoneticPr fontId="2" type="noConversion"/>
  </si>
  <si>
    <t>D + E + F + G</t>
    <phoneticPr fontId="2" type="noConversion"/>
  </si>
  <si>
    <t>H x 0.10</t>
    <phoneticPr fontId="2" type="noConversion"/>
  </si>
  <si>
    <t>H + I</t>
    <phoneticPr fontId="2" type="noConversion"/>
  </si>
  <si>
    <t>J + K + L</t>
    <phoneticPr fontId="2" type="noConversion"/>
  </si>
  <si>
    <t>(A+3+5) x 0.0008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</si>
</sst>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1" formatCode="_-* #,##0_-;\-* #,##0_-;_-* &quot;-&quot;_-;_-@_-"/>
    <numFmt numFmtId="43" formatCode="_-* #,##0.00_-;\-* #,##0.00_-;_-* &quot;-&quot;??_-;_-@_-"/>
    <numFmt numFmtId="176" formatCode="0.000%"/>
    <numFmt numFmtId="177" formatCode="#,##0_ "/>
    <numFmt numFmtId="178" formatCode="#,##0.00_ "/>
    <numFmt numFmtId="179" formatCode="#,##0;[Red]&quot;-&quot;#,##0"/>
    <numFmt numFmtId="180" formatCode="\&lt;#,##0\&gt;"/>
    <numFmt numFmtId="181" formatCode="#,##0.00;[Red]&quot;-&quot;#,##0.00"/>
    <numFmt numFmtId="182" formatCode="&quot;₩&quot;#,##0;[Red]&quot;₩&quot;\-#,##0"/>
    <numFmt numFmtId="183" formatCode="&quot;₩&quot;#,##0.00;[Red]&quot;₩&quot;\-#,##0.00"/>
    <numFmt numFmtId="184" formatCode="&quot;금 &quot;#,#00"/>
    <numFmt numFmtId="185" formatCode="0\)"/>
    <numFmt numFmtId="186" formatCode="0.00000_ "/>
    <numFmt numFmtId="187" formatCode="0."/>
    <numFmt numFmtId="188" formatCode="&quot;금&quot;\ #,#00&quot;원&quot;"/>
    <numFmt numFmtId="189" formatCode="0\]"/>
  </numFmts>
  <fonts count="50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9"/>
      <name val="굴림체"/>
      <family val="3"/>
      <charset val="129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u/>
      <sz val="10"/>
      <color indexed="14"/>
      <name val="MS Sans Serif"/>
      <family val="2"/>
    </font>
    <font>
      <sz val="11"/>
      <name val="굴림체"/>
      <family val="3"/>
      <charset val="129"/>
    </font>
    <font>
      <sz val="10"/>
      <name val="바탕"/>
      <family val="1"/>
      <charset val="129"/>
    </font>
    <font>
      <sz val="10"/>
      <name val="돋움체"/>
      <family val="3"/>
      <charset val="129"/>
    </font>
    <font>
      <b/>
      <sz val="10"/>
      <name val="바탕체"/>
      <family val="1"/>
      <charset val="129"/>
    </font>
    <font>
      <b/>
      <sz val="18"/>
      <name val="바탕체"/>
      <family val="1"/>
      <charset val="129"/>
    </font>
    <font>
      <b/>
      <sz val="12"/>
      <name val="바탕체"/>
      <family val="1"/>
      <charset val="129"/>
    </font>
    <font>
      <b/>
      <sz val="12"/>
      <color indexed="16"/>
      <name val="굴림체"/>
      <family val="3"/>
      <charset val="129"/>
    </font>
    <font>
      <sz val="12"/>
      <color indexed="24"/>
      <name val="바탕체"/>
      <family val="1"/>
      <charset val="129"/>
    </font>
    <font>
      <sz val="12"/>
      <name val="ⓒoUAAA¨u"/>
      <family val="1"/>
      <charset val="129"/>
    </font>
    <font>
      <sz val="12"/>
      <name val="¹UAAA¼"/>
      <family val="3"/>
      <charset val="129"/>
    </font>
    <font>
      <b/>
      <sz val="10"/>
      <name val="Helv"/>
      <family val="2"/>
    </font>
    <font>
      <sz val="12"/>
      <name val="Arial"/>
      <family val="2"/>
    </font>
    <font>
      <sz val="12"/>
      <color indexed="24"/>
      <name val="Arial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sz val="10"/>
      <name val="Univers (WN)"/>
      <family val="2"/>
    </font>
    <font>
      <b/>
      <sz val="11"/>
      <name val="Helv"/>
      <family val="2"/>
    </font>
    <font>
      <sz val="7"/>
      <name val="Small Fonts"/>
      <family val="2"/>
    </font>
    <font>
      <sz val="18"/>
      <color indexed="12"/>
      <name val="MS Sans Serif"/>
      <family val="2"/>
    </font>
    <font>
      <b/>
      <u/>
      <sz val="13"/>
      <name val="굴림체"/>
      <family val="3"/>
      <charset val="129"/>
    </font>
    <font>
      <sz val="12"/>
      <name val="굴림체"/>
      <family val="3"/>
      <charset val="129"/>
    </font>
    <font>
      <sz val="12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4"/>
      <name val="맑은 고딕"/>
      <family val="3"/>
      <charset val="129"/>
      <scheme val="major"/>
    </font>
    <font>
      <b/>
      <sz val="14"/>
      <name val="맑은 고딕"/>
      <family val="3"/>
      <charset val="129"/>
      <scheme val="major"/>
    </font>
    <font>
      <b/>
      <sz val="13"/>
      <color indexed="10"/>
      <name val="맑은 고딕"/>
      <family val="3"/>
      <charset val="129"/>
      <scheme val="major"/>
    </font>
    <font>
      <b/>
      <sz val="13"/>
      <name val="맑은 고딕"/>
      <family val="3"/>
      <charset val="129"/>
      <scheme val="major"/>
    </font>
    <font>
      <sz val="8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b/>
      <sz val="9"/>
      <name val="맑은 고딕"/>
      <family val="3"/>
      <charset val="129"/>
      <scheme val="major"/>
    </font>
    <font>
      <b/>
      <sz val="25"/>
      <name val="맑은 고딕"/>
      <family val="3"/>
      <charset val="129"/>
      <scheme val="major"/>
    </font>
    <font>
      <b/>
      <u/>
      <sz val="18"/>
      <name val="맑은 고딕"/>
      <family val="3"/>
      <charset val="129"/>
      <scheme val="major"/>
    </font>
    <font>
      <sz val="11"/>
      <color theme="1"/>
      <name val="맑은 고딕"/>
      <family val="2"/>
      <charset val="129"/>
      <scheme val="minor"/>
    </font>
    <font>
      <sz val="13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88">
    <xf numFmtId="0" fontId="0" fillId="0" borderId="0">
      <alignment vertical="center"/>
    </xf>
    <xf numFmtId="0" fontId="5" fillId="0" borderId="0"/>
    <xf numFmtId="0" fontId="5" fillId="0" borderId="0"/>
    <xf numFmtId="0" fontId="6" fillId="0" borderId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79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180" fontId="3" fillId="0" borderId="1">
      <alignment horizontal="center" vertical="center"/>
    </xf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83" fontId="18" fillId="0" borderId="0" applyFont="0" applyFill="0" applyBorder="0" applyAlignment="0" applyProtection="0"/>
    <xf numFmtId="182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/>
    <xf numFmtId="0" fontId="19" fillId="0" borderId="0"/>
    <xf numFmtId="0" fontId="20" fillId="0" borderId="0"/>
    <xf numFmtId="41" fontId="21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5" fillId="0" borderId="1" applyFill="0" applyBorder="0" applyAlignment="0"/>
    <xf numFmtId="0" fontId="1" fillId="0" borderId="0" applyFont="0" applyFill="0" applyBorder="0" applyAlignment="0" applyProtection="0"/>
    <xf numFmtId="0" fontId="1" fillId="0" borderId="0"/>
    <xf numFmtId="0" fontId="22" fillId="0" borderId="0" applyNumberFormat="0" applyFont="0" applyFill="0" applyBorder="0" applyAlignment="0" applyProtection="0"/>
    <xf numFmtId="0" fontId="22" fillId="0" borderId="0" applyNumberFormat="0" applyFont="0" applyFill="0" applyBorder="0" applyAlignment="0" applyProtection="0"/>
    <xf numFmtId="0" fontId="22" fillId="0" borderId="0" applyNumberFormat="0" applyFont="0" applyFill="0" applyBorder="0" applyAlignment="0" applyProtection="0"/>
    <xf numFmtId="0" fontId="22" fillId="0" borderId="0" applyNumberFormat="0" applyFont="0" applyFill="0" applyBorder="0" applyAlignment="0" applyProtection="0"/>
    <xf numFmtId="0" fontId="22" fillId="0" borderId="0" applyNumberFormat="0" applyFont="0" applyFill="0" applyBorder="0" applyAlignment="0" applyProtection="0"/>
    <xf numFmtId="0" fontId="22" fillId="0" borderId="0" applyNumberFormat="0" applyFont="0" applyFill="0" applyBorder="0" applyAlignment="0" applyProtection="0"/>
    <xf numFmtId="0" fontId="22" fillId="0" borderId="0" applyNumberFormat="0" applyFont="0" applyFill="0" applyBorder="0" applyAlignment="0" applyProtection="0"/>
    <xf numFmtId="38" fontId="23" fillId="2" borderId="0" applyNumberFormat="0" applyBorder="0" applyAlignment="0" applyProtection="0"/>
    <xf numFmtId="0" fontId="24" fillId="0" borderId="0">
      <alignment horizontal="left"/>
    </xf>
    <xf numFmtId="0" fontId="25" fillId="0" borderId="2" applyNumberFormat="0" applyAlignment="0" applyProtection="0">
      <alignment horizontal="left" vertical="center"/>
    </xf>
    <xf numFmtId="0" fontId="25" fillId="0" borderId="3">
      <alignment horizontal="left" vertical="center"/>
    </xf>
    <xf numFmtId="0" fontId="26" fillId="0" borderId="0" applyNumberFormat="0" applyFill="0" applyBorder="0" applyAlignment="0" applyProtection="0"/>
    <xf numFmtId="10" fontId="23" fillId="3" borderId="1" applyNumberFormat="0" applyBorder="0" applyAlignment="0" applyProtection="0"/>
    <xf numFmtId="0" fontId="27" fillId="0" borderId="4"/>
    <xf numFmtId="37" fontId="28" fillId="0" borderId="0"/>
    <xf numFmtId="0" fontId="5" fillId="0" borderId="0"/>
    <xf numFmtId="0" fontId="6" fillId="0" borderId="0"/>
    <xf numFmtId="10" fontId="6" fillId="0" borderId="0" applyFont="0" applyFill="0" applyBorder="0" applyAlignment="0" applyProtection="0"/>
    <xf numFmtId="0" fontId="27" fillId="0" borderId="0"/>
    <xf numFmtId="0" fontId="29" fillId="2" borderId="0">
      <alignment horizontal="centerContinuous"/>
    </xf>
    <xf numFmtId="0" fontId="30" fillId="0" borderId="0" applyFill="0" applyBorder="0" applyProtection="0">
      <alignment horizontal="centerContinuous" vertical="center"/>
    </xf>
    <xf numFmtId="0" fontId="31" fillId="4" borderId="0" applyFill="0" applyBorder="0" applyProtection="0">
      <alignment horizontal="center" vertical="center"/>
    </xf>
    <xf numFmtId="0" fontId="5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9" fillId="0" borderId="0" applyNumberForma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9" fontId="10" fillId="4" borderId="0" applyFill="0" applyBorder="0" applyProtection="0">
      <alignment horizontal="right"/>
    </xf>
    <xf numFmtId="10" fontId="10" fillId="0" borderId="0" applyFill="0" applyBorder="0" applyProtection="0">
      <alignment horizontal="right"/>
    </xf>
    <xf numFmtId="0" fontId="5" fillId="0" borderId="0"/>
    <xf numFmtId="177" fontId="11" fillId="0" borderId="5">
      <alignment vertical="center"/>
    </xf>
    <xf numFmtId="3" fontId="12" fillId="0" borderId="1"/>
    <xf numFmtId="0" fontId="12" fillId="0" borderId="1"/>
    <xf numFmtId="3" fontId="12" fillId="0" borderId="6"/>
    <xf numFmtId="3" fontId="12" fillId="0" borderId="7"/>
    <xf numFmtId="0" fontId="13" fillId="0" borderId="1"/>
    <xf numFmtId="0" fontId="14" fillId="0" borderId="0">
      <alignment horizontal="center"/>
    </xf>
    <xf numFmtId="0" fontId="15" fillId="0" borderId="8">
      <alignment horizontal="center"/>
    </xf>
    <xf numFmtId="0" fontId="16" fillId="0" borderId="0">
      <alignment vertical="center"/>
    </xf>
    <xf numFmtId="0" fontId="6" fillId="0" borderId="0"/>
    <xf numFmtId="4" fontId="8" fillId="0" borderId="0">
      <protection locked="0"/>
    </xf>
    <xf numFmtId="3" fontId="17" fillId="0" borderId="0" applyFont="0" applyFill="0" applyBorder="0" applyAlignment="0" applyProtection="0"/>
    <xf numFmtId="0" fontId="5" fillId="0" borderId="0"/>
    <xf numFmtId="41" fontId="1" fillId="0" borderId="0" applyFont="0" applyFill="0" applyBorder="0" applyAlignment="0" applyProtection="0"/>
    <xf numFmtId="178" fontId="10" fillId="4" borderId="0" applyFill="0" applyBorder="0" applyProtection="0">
      <alignment horizontal="right"/>
    </xf>
    <xf numFmtId="43" fontId="1" fillId="0" borderId="0" applyFont="0" applyFill="0" applyBorder="0" applyAlignment="0" applyProtection="0"/>
    <xf numFmtId="0" fontId="5" fillId="0" borderId="0">
      <protection locked="0"/>
    </xf>
    <xf numFmtId="0" fontId="4" fillId="0" borderId="0"/>
    <xf numFmtId="0" fontId="6" fillId="0" borderId="0"/>
    <xf numFmtId="0" fontId="1" fillId="0" borderId="0"/>
    <xf numFmtId="0" fontId="5" fillId="0" borderId="5">
      <alignment vertical="center" wrapText="1"/>
    </xf>
    <xf numFmtId="0" fontId="8" fillId="0" borderId="9">
      <protection locked="0"/>
    </xf>
    <xf numFmtId="0" fontId="5" fillId="0" borderId="0">
      <protection locked="0"/>
    </xf>
    <xf numFmtId="0" fontId="5" fillId="0" borderId="0">
      <protection locked="0"/>
    </xf>
    <xf numFmtId="0" fontId="6" fillId="0" borderId="0"/>
    <xf numFmtId="0" fontId="6" fillId="0" borderId="0"/>
    <xf numFmtId="9" fontId="1" fillId="0" borderId="0" applyFont="0" applyFill="0" applyBorder="0" applyAlignment="0" applyProtection="0">
      <alignment vertical="center"/>
    </xf>
    <xf numFmtId="0" fontId="46" fillId="0" borderId="0">
      <alignment vertical="center"/>
    </xf>
    <xf numFmtId="0" fontId="1" fillId="0" borderId="0">
      <alignment vertical="center"/>
    </xf>
  </cellStyleXfs>
  <cellXfs count="139">
    <xf numFmtId="0" fontId="0" fillId="0" borderId="0" xfId="0">
      <alignment vertical="center"/>
    </xf>
    <xf numFmtId="0" fontId="32" fillId="0" borderId="13" xfId="0" applyFont="1" applyBorder="1" applyAlignment="1">
      <alignment vertical="center" textRotation="255"/>
    </xf>
    <xf numFmtId="0" fontId="33" fillId="0" borderId="13" xfId="0" applyFont="1" applyBorder="1" applyAlignment="1"/>
    <xf numFmtId="0" fontId="33" fillId="0" borderId="25" xfId="0" applyFont="1" applyBorder="1" applyAlignment="1"/>
    <xf numFmtId="0" fontId="33" fillId="0" borderId="0" xfId="0" applyFont="1" applyAlignment="1"/>
    <xf numFmtId="0" fontId="33" fillId="0" borderId="14" xfId="0" applyFont="1" applyBorder="1">
      <alignment vertical="center"/>
    </xf>
    <xf numFmtId="0" fontId="33" fillId="0" borderId="0" xfId="0" applyFont="1">
      <alignment vertical="center"/>
    </xf>
    <xf numFmtId="0" fontId="33" fillId="0" borderId="15" xfId="0" applyFont="1" applyBorder="1">
      <alignment vertical="center"/>
    </xf>
    <xf numFmtId="0" fontId="32" fillId="0" borderId="14" xfId="0" applyFont="1" applyBorder="1">
      <alignment vertical="center"/>
    </xf>
    <xf numFmtId="0" fontId="32" fillId="0" borderId="0" xfId="0" applyFont="1">
      <alignment vertical="center"/>
    </xf>
    <xf numFmtId="0" fontId="32" fillId="0" borderId="15" xfId="0" applyFont="1" applyBorder="1">
      <alignment vertical="center"/>
    </xf>
    <xf numFmtId="0" fontId="34" fillId="0" borderId="0" xfId="0" applyFont="1" applyAlignment="1">
      <alignment horizontal="center" vertical="center"/>
    </xf>
    <xf numFmtId="0" fontId="35" fillId="0" borderId="14" xfId="0" applyFont="1" applyBorder="1" applyAlignment="1">
      <alignment horizontal="center" vertical="center"/>
    </xf>
    <xf numFmtId="0" fontId="35" fillId="0" borderId="0" xfId="0" applyFont="1">
      <alignment vertical="center"/>
    </xf>
    <xf numFmtId="0" fontId="35" fillId="0" borderId="15" xfId="0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5" fillId="0" borderId="18" xfId="0" applyFont="1" applyBorder="1" applyAlignment="1">
      <alignment horizontal="center" vertical="center"/>
    </xf>
    <xf numFmtId="0" fontId="36" fillId="0" borderId="0" xfId="0" applyFont="1">
      <alignment vertical="center"/>
    </xf>
    <xf numFmtId="0" fontId="37" fillId="0" borderId="0" xfId="0" applyFont="1" applyAlignment="1">
      <alignment horizontal="center" vertical="center"/>
    </xf>
    <xf numFmtId="0" fontId="36" fillId="0" borderId="0" xfId="0" applyFont="1" applyAlignment="1">
      <alignment horizontal="left" vertical="center" indent="1"/>
    </xf>
    <xf numFmtId="0" fontId="40" fillId="0" borderId="0" xfId="0" applyFont="1">
      <alignment vertical="center"/>
    </xf>
    <xf numFmtId="0" fontId="42" fillId="0" borderId="1" xfId="0" applyFont="1" applyBorder="1" applyAlignment="1">
      <alignment horizontal="center" vertical="center"/>
    </xf>
    <xf numFmtId="0" fontId="42" fillId="0" borderId="1" xfId="0" applyFont="1" applyBorder="1" applyAlignment="1">
      <alignment horizontal="distributed" vertical="center"/>
    </xf>
    <xf numFmtId="177" fontId="42" fillId="0" borderId="1" xfId="0" applyNumberFormat="1" applyFont="1" applyBorder="1" applyAlignment="1">
      <alignment horizontal="right" vertical="center"/>
    </xf>
    <xf numFmtId="176" fontId="42" fillId="0" borderId="1" xfId="0" applyNumberFormat="1" applyFont="1" applyBorder="1" applyAlignment="1">
      <alignment horizontal="center" vertical="center"/>
    </xf>
    <xf numFmtId="0" fontId="42" fillId="0" borderId="1" xfId="0" applyFont="1" applyBorder="1">
      <alignment vertical="center"/>
    </xf>
    <xf numFmtId="0" fontId="42" fillId="0" borderId="0" xfId="0" applyFont="1">
      <alignment vertical="center"/>
    </xf>
    <xf numFmtId="177" fontId="43" fillId="0" borderId="1" xfId="0" applyNumberFormat="1" applyFont="1" applyBorder="1" applyAlignment="1">
      <alignment horizontal="right" vertical="center"/>
    </xf>
    <xf numFmtId="10" fontId="42" fillId="0" borderId="1" xfId="0" applyNumberFormat="1" applyFont="1" applyBorder="1" applyAlignment="1">
      <alignment horizontal="center" vertical="center"/>
    </xf>
    <xf numFmtId="0" fontId="42" fillId="0" borderId="1" xfId="76" applyFont="1" applyBorder="1" applyAlignment="1">
      <alignment horizontal="distributed" vertical="center"/>
    </xf>
    <xf numFmtId="0" fontId="42" fillId="0" borderId="1" xfId="0" applyFont="1" applyBorder="1" applyAlignment="1">
      <alignment vertical="center" wrapText="1"/>
    </xf>
    <xf numFmtId="0" fontId="42" fillId="0" borderId="11" xfId="0" applyFont="1" applyBorder="1" applyAlignment="1">
      <alignment horizontal="distributed" vertical="center"/>
    </xf>
    <xf numFmtId="0" fontId="38" fillId="0" borderId="0" xfId="83" applyFont="1" applyAlignment="1">
      <alignment vertical="center"/>
    </xf>
    <xf numFmtId="0" fontId="38" fillId="0" borderId="0" xfId="83" applyFont="1"/>
    <xf numFmtId="0" fontId="42" fillId="0" borderId="0" xfId="84" applyFont="1"/>
    <xf numFmtId="0" fontId="42" fillId="0" borderId="0" xfId="84" applyFont="1" applyAlignment="1">
      <alignment horizontal="center" vertical="center"/>
    </xf>
    <xf numFmtId="0" fontId="38" fillId="0" borderId="0" xfId="84" applyFont="1" applyAlignment="1">
      <alignment horizontal="center" vertical="center"/>
    </xf>
    <xf numFmtId="0" fontId="38" fillId="0" borderId="0" xfId="84" applyFont="1"/>
    <xf numFmtId="0" fontId="41" fillId="0" borderId="10" xfId="0" applyFont="1" applyBorder="1" applyAlignment="1">
      <alignment horizontal="left" vertical="center"/>
    </xf>
    <xf numFmtId="0" fontId="41" fillId="0" borderId="11" xfId="0" applyFont="1" applyBorder="1">
      <alignment vertical="center"/>
    </xf>
    <xf numFmtId="0" fontId="41" fillId="0" borderId="1" xfId="0" applyFont="1" applyBorder="1" applyAlignment="1">
      <alignment horizontal="center" vertical="center"/>
    </xf>
    <xf numFmtId="41" fontId="41" fillId="0" borderId="1" xfId="0" applyNumberFormat="1" applyFont="1" applyBorder="1">
      <alignment vertical="center"/>
    </xf>
    <xf numFmtId="41" fontId="41" fillId="0" borderId="1" xfId="0" applyNumberFormat="1" applyFont="1" applyBorder="1" applyAlignment="1">
      <alignment horizontal="center" vertical="center"/>
    </xf>
    <xf numFmtId="41" fontId="41" fillId="0" borderId="1" xfId="77" applyNumberFormat="1" applyFont="1" applyBorder="1" applyAlignment="1">
      <alignment vertical="center"/>
    </xf>
    <xf numFmtId="0" fontId="41" fillId="0" borderId="0" xfId="84" applyFont="1" applyAlignment="1">
      <alignment vertical="center"/>
    </xf>
    <xf numFmtId="0" fontId="41" fillId="0" borderId="0" xfId="84" applyFont="1"/>
    <xf numFmtId="0" fontId="40" fillId="0" borderId="10" xfId="0" applyFont="1" applyBorder="1" applyAlignment="1">
      <alignment horizontal="left" vertical="center" indent="1"/>
    </xf>
    <xf numFmtId="0" fontId="40" fillId="0" borderId="11" xfId="0" applyFont="1" applyBorder="1" applyAlignment="1">
      <alignment horizontal="left" vertical="center"/>
    </xf>
    <xf numFmtId="0" fontId="40" fillId="0" borderId="1" xfId="0" applyFont="1" applyBorder="1" applyAlignment="1">
      <alignment horizontal="center" vertical="center"/>
    </xf>
    <xf numFmtId="41" fontId="40" fillId="0" borderId="1" xfId="0" applyNumberFormat="1" applyFont="1" applyBorder="1">
      <alignment vertical="center"/>
    </xf>
    <xf numFmtId="41" fontId="40" fillId="0" borderId="1" xfId="0" applyNumberFormat="1" applyFont="1" applyBorder="1" applyAlignment="1">
      <alignment horizontal="center" vertical="center"/>
    </xf>
    <xf numFmtId="41" fontId="40" fillId="0" borderId="1" xfId="77" applyNumberFormat="1" applyFont="1" applyBorder="1" applyAlignment="1">
      <alignment horizontal="center" vertical="center"/>
    </xf>
    <xf numFmtId="0" fontId="40" fillId="0" borderId="0" xfId="84" applyFont="1" applyAlignment="1">
      <alignment vertical="center"/>
    </xf>
    <xf numFmtId="0" fontId="40" fillId="0" borderId="0" xfId="84" applyFont="1"/>
    <xf numFmtId="0" fontId="40" fillId="0" borderId="0" xfId="83" applyFont="1" applyAlignment="1">
      <alignment vertical="center"/>
    </xf>
    <xf numFmtId="0" fontId="40" fillId="0" borderId="0" xfId="83" applyFont="1"/>
    <xf numFmtId="41" fontId="41" fillId="0" borderId="1" xfId="83" applyNumberFormat="1" applyFont="1" applyBorder="1" applyAlignment="1">
      <alignment horizontal="center" vertical="center"/>
    </xf>
    <xf numFmtId="185" fontId="40" fillId="0" borderId="3" xfId="0" applyNumberFormat="1" applyFont="1" applyBorder="1" applyAlignment="1">
      <alignment horizontal="center" vertical="center"/>
    </xf>
    <xf numFmtId="0" fontId="40" fillId="0" borderId="10" xfId="0" applyFont="1" applyBorder="1">
      <alignment vertical="center"/>
    </xf>
    <xf numFmtId="41" fontId="40" fillId="0" borderId="0" xfId="83" applyNumberFormat="1" applyFont="1" applyAlignment="1">
      <alignment vertical="center"/>
    </xf>
    <xf numFmtId="186" fontId="41" fillId="0" borderId="0" xfId="85" applyNumberFormat="1" applyFont="1" applyAlignment="1">
      <alignment vertical="center"/>
    </xf>
    <xf numFmtId="185" fontId="40" fillId="0" borderId="3" xfId="0" applyNumberFormat="1" applyFont="1" applyBorder="1" applyAlignment="1">
      <alignment horizontal="distributed" vertical="center"/>
    </xf>
    <xf numFmtId="0" fontId="41" fillId="0" borderId="10" xfId="0" applyFont="1" applyBorder="1">
      <alignment vertical="center"/>
    </xf>
    <xf numFmtId="0" fontId="41" fillId="0" borderId="11" xfId="0" applyFont="1" applyBorder="1" applyAlignment="1">
      <alignment horizontal="left" vertical="center"/>
    </xf>
    <xf numFmtId="0" fontId="41" fillId="0" borderId="10" xfId="0" applyFont="1" applyBorder="1" applyAlignment="1">
      <alignment horizontal="left" vertical="center" indent="1"/>
    </xf>
    <xf numFmtId="0" fontId="35" fillId="0" borderId="17" xfId="0" applyFont="1" applyBorder="1" applyAlignment="1">
      <alignment vertical="center" wrapText="1"/>
    </xf>
    <xf numFmtId="0" fontId="34" fillId="0" borderId="14" xfId="0" applyFont="1" applyBorder="1" applyAlignment="1">
      <alignment horizontal="center" vertical="center"/>
    </xf>
    <xf numFmtId="0" fontId="34" fillId="0" borderId="16" xfId="0" applyFont="1" applyBorder="1" applyAlignment="1">
      <alignment horizontal="center" vertical="center"/>
    </xf>
    <xf numFmtId="0" fontId="34" fillId="0" borderId="17" xfId="0" applyFont="1" applyBorder="1" applyAlignment="1">
      <alignment horizontal="center" vertical="center"/>
    </xf>
    <xf numFmtId="0" fontId="47" fillId="0" borderId="14" xfId="0" applyFont="1" applyBorder="1" applyAlignment="1">
      <alignment vertical="center" wrapText="1"/>
    </xf>
    <xf numFmtId="0" fontId="47" fillId="0" borderId="0" xfId="0" applyFont="1" applyAlignment="1">
      <alignment vertical="center" wrapText="1"/>
    </xf>
    <xf numFmtId="0" fontId="47" fillId="0" borderId="0" xfId="0" applyFont="1">
      <alignment vertical="center"/>
    </xf>
    <xf numFmtId="0" fontId="47" fillId="0" borderId="14" xfId="0" applyFont="1" applyBorder="1" applyAlignment="1">
      <alignment horizontal="center" vertical="center" wrapText="1"/>
    </xf>
    <xf numFmtId="0" fontId="47" fillId="0" borderId="0" xfId="0" applyFont="1" applyAlignment="1">
      <alignment horizontal="center" vertical="center" wrapText="1"/>
    </xf>
    <xf numFmtId="0" fontId="47" fillId="0" borderId="0" xfId="0" applyFont="1" applyAlignment="1">
      <alignment horizontal="center" vertical="center"/>
    </xf>
    <xf numFmtId="187" fontId="41" fillId="0" borderId="3" xfId="0" applyNumberFormat="1" applyFont="1" applyBorder="1" applyAlignment="1">
      <alignment horizontal="center" vertical="center"/>
    </xf>
    <xf numFmtId="0" fontId="32" fillId="0" borderId="26" xfId="0" applyFont="1" applyBorder="1" applyAlignment="1">
      <alignment horizontal="center" vertical="center" textRotation="255"/>
    </xf>
    <xf numFmtId="0" fontId="34" fillId="0" borderId="17" xfId="0" applyFont="1" applyBorder="1" applyAlignment="1">
      <alignment horizontal="left" vertical="center"/>
    </xf>
    <xf numFmtId="0" fontId="35" fillId="0" borderId="0" xfId="0" applyFont="1" applyAlignment="1">
      <alignment horizontal="distributed" vertical="center"/>
    </xf>
    <xf numFmtId="0" fontId="35" fillId="0" borderId="0" xfId="0" applyFont="1" applyAlignment="1">
      <alignment horizontal="left" vertical="center"/>
    </xf>
    <xf numFmtId="184" fontId="35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4" fillId="0" borderId="0" xfId="0" applyFont="1" applyAlignment="1">
      <alignment horizontal="left" vertical="center" wrapText="1"/>
    </xf>
    <xf numFmtId="0" fontId="47" fillId="0" borderId="0" xfId="0" applyFont="1" applyAlignment="1">
      <alignment horizontal="distributed" vertical="center" wrapText="1"/>
    </xf>
    <xf numFmtId="185" fontId="41" fillId="0" borderId="3" xfId="0" applyNumberFormat="1" applyFont="1" applyBorder="1" applyAlignment="1">
      <alignment horizontal="distributed" vertical="center"/>
    </xf>
    <xf numFmtId="49" fontId="41" fillId="0" borderId="3" xfId="77" applyNumberFormat="1" applyFont="1" applyBorder="1" applyAlignment="1">
      <alignment horizontal="distributed" vertical="center"/>
    </xf>
    <xf numFmtId="41" fontId="41" fillId="0" borderId="1" xfId="77" applyNumberFormat="1" applyFont="1" applyBorder="1" applyAlignment="1">
      <alignment horizontal="center" vertical="center"/>
    </xf>
    <xf numFmtId="185" fontId="41" fillId="0" borderId="3" xfId="0" applyNumberFormat="1" applyFont="1" applyBorder="1" applyAlignment="1">
      <alignment horizontal="center" vertical="center"/>
    </xf>
    <xf numFmtId="189" fontId="40" fillId="0" borderId="3" xfId="0" applyNumberFormat="1" applyFont="1" applyBorder="1" applyAlignment="1">
      <alignment horizontal="right" vertical="center"/>
    </xf>
    <xf numFmtId="0" fontId="41" fillId="0" borderId="17" xfId="0" applyFont="1" applyBorder="1">
      <alignment vertical="center"/>
    </xf>
    <xf numFmtId="176" fontId="42" fillId="0" borderId="1" xfId="0" applyNumberFormat="1" applyFont="1" applyBorder="1">
      <alignment vertical="center"/>
    </xf>
    <xf numFmtId="0" fontId="33" fillId="0" borderId="0" xfId="0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184" fontId="49" fillId="0" borderId="0" xfId="0" applyNumberFormat="1" applyFont="1" applyAlignment="1">
      <alignment horizontal="center" vertical="center"/>
    </xf>
    <xf numFmtId="41" fontId="49" fillId="0" borderId="0" xfId="0" applyNumberFormat="1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42" fillId="0" borderId="19" xfId="0" applyFont="1" applyBorder="1" applyAlignment="1">
      <alignment horizontal="distributed" vertical="center" wrapText="1" indent="6"/>
    </xf>
    <xf numFmtId="0" fontId="42" fillId="0" borderId="20" xfId="0" applyFont="1" applyBorder="1" applyAlignment="1">
      <alignment horizontal="distributed" vertical="center" wrapText="1" indent="6"/>
    </xf>
    <xf numFmtId="0" fontId="42" fillId="0" borderId="21" xfId="0" applyFont="1" applyBorder="1" applyAlignment="1">
      <alignment horizontal="distributed" vertical="center" wrapText="1" indent="6"/>
    </xf>
    <xf numFmtId="0" fontId="42" fillId="0" borderId="22" xfId="0" applyFont="1" applyBorder="1" applyAlignment="1">
      <alignment horizontal="center" vertical="center" wrapText="1"/>
    </xf>
    <xf numFmtId="0" fontId="42" fillId="0" borderId="23" xfId="0" applyFont="1" applyBorder="1" applyAlignment="1">
      <alignment horizontal="center" vertical="center" wrapText="1"/>
    </xf>
    <xf numFmtId="0" fontId="42" fillId="0" borderId="24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/>
    </xf>
    <xf numFmtId="0" fontId="42" fillId="0" borderId="22" xfId="76" applyFont="1" applyBorder="1" applyAlignment="1">
      <alignment horizontal="distributed" vertical="center"/>
    </xf>
    <xf numFmtId="0" fontId="42" fillId="0" borderId="23" xfId="76" applyFont="1" applyBorder="1" applyAlignment="1">
      <alignment horizontal="distributed" vertical="center"/>
    </xf>
    <xf numFmtId="0" fontId="42" fillId="0" borderId="24" xfId="76" applyFont="1" applyBorder="1" applyAlignment="1">
      <alignment horizontal="distributed" vertical="center"/>
    </xf>
    <xf numFmtId="0" fontId="42" fillId="0" borderId="22" xfId="0" applyFont="1" applyBorder="1" applyAlignment="1">
      <alignment horizontal="center" vertical="center"/>
    </xf>
    <xf numFmtId="0" fontId="42" fillId="0" borderId="23" xfId="0" applyFont="1" applyBorder="1" applyAlignment="1">
      <alignment horizontal="center" vertical="center"/>
    </xf>
    <xf numFmtId="0" fontId="42" fillId="0" borderId="24" xfId="0" applyFont="1" applyBorder="1" applyAlignment="1">
      <alignment horizontal="center" vertical="center"/>
    </xf>
    <xf numFmtId="0" fontId="41" fillId="0" borderId="17" xfId="0" applyFont="1" applyBorder="1" applyAlignment="1">
      <alignment horizontal="distributed" vertical="center"/>
    </xf>
    <xf numFmtId="0" fontId="42" fillId="0" borderId="10" xfId="0" applyFont="1" applyBorder="1" applyAlignment="1">
      <alignment horizontal="center" vertical="center"/>
    </xf>
    <xf numFmtId="0" fontId="42" fillId="0" borderId="3" xfId="0" applyFont="1" applyBorder="1" applyAlignment="1">
      <alignment horizontal="center" vertical="center"/>
    </xf>
    <xf numFmtId="0" fontId="47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35" fillId="0" borderId="0" xfId="0" applyFont="1" applyAlignment="1">
      <alignment horizontal="left" vertical="center"/>
    </xf>
    <xf numFmtId="0" fontId="35" fillId="0" borderId="17" xfId="0" applyFont="1" applyBorder="1" applyAlignment="1">
      <alignment horizontal="left" vertical="center"/>
    </xf>
    <xf numFmtId="188" fontId="48" fillId="0" borderId="0" xfId="87" applyNumberFormat="1" applyFont="1" applyAlignment="1">
      <alignment horizontal="left" vertical="center"/>
    </xf>
    <xf numFmtId="0" fontId="35" fillId="0" borderId="17" xfId="0" applyFont="1" applyBorder="1" applyAlignment="1">
      <alignment horizontal="distributed" vertical="center" wrapText="1"/>
    </xf>
    <xf numFmtId="0" fontId="32" fillId="0" borderId="12" xfId="0" applyFont="1" applyBorder="1" applyAlignment="1">
      <alignment horizontal="left" vertical="center" indent="1"/>
    </xf>
    <xf numFmtId="0" fontId="32" fillId="0" borderId="13" xfId="0" applyFont="1" applyBorder="1" applyAlignment="1">
      <alignment horizontal="left" vertical="center" indent="1"/>
    </xf>
    <xf numFmtId="0" fontId="44" fillId="0" borderId="14" xfId="0" applyFont="1" applyBorder="1" applyAlignment="1">
      <alignment horizontal="center" vertical="center" wrapText="1"/>
    </xf>
    <xf numFmtId="0" fontId="44" fillId="0" borderId="0" xfId="0" applyFont="1" applyAlignment="1">
      <alignment horizontal="center" vertical="center"/>
    </xf>
    <xf numFmtId="0" fontId="44" fillId="0" borderId="15" xfId="0" applyFont="1" applyBorder="1" applyAlignment="1">
      <alignment horizontal="center" vertical="center"/>
    </xf>
    <xf numFmtId="0" fontId="32" fillId="0" borderId="0" xfId="0" applyFont="1" applyAlignment="1">
      <alignment horizontal="left" vertical="center"/>
    </xf>
    <xf numFmtId="0" fontId="47" fillId="0" borderId="15" xfId="0" applyFont="1" applyBorder="1" applyAlignment="1">
      <alignment horizontal="left" vertical="center" wrapText="1"/>
    </xf>
    <xf numFmtId="185" fontId="41" fillId="0" borderId="3" xfId="0" applyNumberFormat="1" applyFont="1" applyBorder="1" applyAlignment="1">
      <alignment horizontal="distributed" vertical="center"/>
    </xf>
    <xf numFmtId="0" fontId="41" fillId="0" borderId="10" xfId="83" applyFont="1" applyBorder="1" applyAlignment="1">
      <alignment horizontal="left" vertical="center" indent="1"/>
    </xf>
    <xf numFmtId="0" fontId="41" fillId="0" borderId="3" xfId="83" applyFont="1" applyBorder="1" applyAlignment="1">
      <alignment horizontal="left" vertical="center" indent="1"/>
    </xf>
    <xf numFmtId="0" fontId="41" fillId="0" borderId="11" xfId="83" applyFont="1" applyBorder="1" applyAlignment="1">
      <alignment horizontal="left" vertical="center" indent="1"/>
    </xf>
    <xf numFmtId="41" fontId="45" fillId="0" borderId="0" xfId="83" applyNumberFormat="1" applyFont="1" applyAlignment="1">
      <alignment horizontal="center" vertical="center"/>
    </xf>
    <xf numFmtId="41" fontId="41" fillId="0" borderId="19" xfId="83" applyNumberFormat="1" applyFont="1" applyBorder="1" applyAlignment="1">
      <alignment horizontal="center" vertical="center"/>
    </xf>
    <xf numFmtId="41" fontId="41" fillId="0" borderId="20" xfId="83" applyNumberFormat="1" applyFont="1" applyBorder="1" applyAlignment="1">
      <alignment horizontal="center" vertical="center"/>
    </xf>
    <xf numFmtId="41" fontId="41" fillId="0" borderId="21" xfId="83" applyNumberFormat="1" applyFont="1" applyBorder="1" applyAlignment="1">
      <alignment horizontal="center" vertical="center"/>
    </xf>
    <xf numFmtId="41" fontId="41" fillId="0" borderId="16" xfId="83" applyNumberFormat="1" applyFont="1" applyBorder="1" applyAlignment="1">
      <alignment horizontal="center" vertical="center"/>
    </xf>
    <xf numFmtId="41" fontId="41" fillId="0" borderId="17" xfId="83" applyNumberFormat="1" applyFont="1" applyBorder="1" applyAlignment="1">
      <alignment horizontal="center" vertical="center"/>
    </xf>
    <xf numFmtId="41" fontId="41" fillId="0" borderId="18" xfId="83" applyNumberFormat="1" applyFont="1" applyBorder="1" applyAlignment="1">
      <alignment horizontal="center" vertical="center"/>
    </xf>
    <xf numFmtId="41" fontId="41" fillId="0" borderId="1" xfId="83" applyNumberFormat="1" applyFont="1" applyBorder="1" applyAlignment="1">
      <alignment horizontal="center" vertical="center"/>
    </xf>
  </cellXfs>
  <cellStyles count="88">
    <cellStyle name="??&amp;O?&amp;H?_x0008__x000f__x0007_?_x0007__x0001__x0001_" xfId="1" xr:uid="{00000000-0005-0000-0000-000000000000}"/>
    <cellStyle name="??&amp;O?&amp;H?_x0008_??_x0007__x0001__x0001_" xfId="2" xr:uid="{00000000-0005-0000-0000-000001000000}"/>
    <cellStyle name="?W?_laroux" xfId="3" xr:uid="{00000000-0005-0000-0000-000002000000}"/>
    <cellStyle name="’E‰Y [0.00]_laroux" xfId="4" xr:uid="{00000000-0005-0000-0000-000003000000}"/>
    <cellStyle name="’E‰Y_laroux" xfId="5" xr:uid="{00000000-0005-0000-0000-000004000000}"/>
    <cellStyle name="A¨­￠￢￠O [0]_￠?i¡ieE¡ⓒ¡¤A ¡¾a¡¾￠￢A￠OA¡AC¡I" xfId="6" xr:uid="{00000000-0005-0000-0000-000005000000}"/>
    <cellStyle name="A¨­￠￢￠O_￠?i¡ieE¡ⓒ¡¤A ¡¾a¡¾￠￢A￠OA¡AC¡I" xfId="7" xr:uid="{00000000-0005-0000-0000-000006000000}"/>
    <cellStyle name="AA" xfId="8" xr:uid="{00000000-0005-0000-0000-000007000000}"/>
    <cellStyle name="AeE­ [0]_¼oAI¼º " xfId="9" xr:uid="{00000000-0005-0000-0000-000008000000}"/>
    <cellStyle name="AeE­_¼oAI¼º " xfId="10" xr:uid="{00000000-0005-0000-0000-000009000000}"/>
    <cellStyle name="AeE¡ⓒ [0]_￠?i¡ieE¡ⓒ¡¤A ¡¾a¡¾￠￢A￠OA¡AC¡I" xfId="11" xr:uid="{00000000-0005-0000-0000-00000A000000}"/>
    <cellStyle name="AeE¡ⓒ_￠?i¡ieE¡ⓒ¡¤A ¡¾a¡¾￠￢A￠OA¡AC¡I" xfId="12" xr:uid="{00000000-0005-0000-0000-00000B000000}"/>
    <cellStyle name="AÞ¸¶ [0]_¼oAI¼º " xfId="13" xr:uid="{00000000-0005-0000-0000-00000C000000}"/>
    <cellStyle name="AÞ¸¶_¼oAI¼º " xfId="14" xr:uid="{00000000-0005-0000-0000-00000D000000}"/>
    <cellStyle name="C¡IA¨ª_￠￢AAI¨uo" xfId="15" xr:uid="{00000000-0005-0000-0000-00000E000000}"/>
    <cellStyle name="C￥AØ_¿μ¾÷CoE² " xfId="16" xr:uid="{00000000-0005-0000-0000-00000F000000}"/>
    <cellStyle name="category" xfId="17" xr:uid="{00000000-0005-0000-0000-000010000000}"/>
    <cellStyle name="Comma [0]" xfId="18" xr:uid="{00000000-0005-0000-0000-000011000000}"/>
    <cellStyle name="Comma_ SG&amp;A Bridge " xfId="19" xr:uid="{00000000-0005-0000-0000-000012000000}"/>
    <cellStyle name="Currency [0]" xfId="20" xr:uid="{00000000-0005-0000-0000-000013000000}"/>
    <cellStyle name="currency-$_표지 " xfId="21" xr:uid="{00000000-0005-0000-0000-000014000000}"/>
    <cellStyle name="Currency_ SG&amp;A Bridge " xfId="22" xr:uid="{00000000-0005-0000-0000-000015000000}"/>
    <cellStyle name="Currency1" xfId="23" xr:uid="{00000000-0005-0000-0000-000016000000}"/>
    <cellStyle name="F2" xfId="24" xr:uid="{00000000-0005-0000-0000-000017000000}"/>
    <cellStyle name="F3" xfId="25" xr:uid="{00000000-0005-0000-0000-000018000000}"/>
    <cellStyle name="F4" xfId="26" xr:uid="{00000000-0005-0000-0000-000019000000}"/>
    <cellStyle name="F5" xfId="27" xr:uid="{00000000-0005-0000-0000-00001A000000}"/>
    <cellStyle name="F6" xfId="28" xr:uid="{00000000-0005-0000-0000-00001B000000}"/>
    <cellStyle name="F7" xfId="29" xr:uid="{00000000-0005-0000-0000-00001C000000}"/>
    <cellStyle name="F8" xfId="30" xr:uid="{00000000-0005-0000-0000-00001D000000}"/>
    <cellStyle name="Grey" xfId="31" xr:uid="{00000000-0005-0000-0000-00001E000000}"/>
    <cellStyle name="HEADER" xfId="32" xr:uid="{00000000-0005-0000-0000-00001F000000}"/>
    <cellStyle name="Header1" xfId="33" xr:uid="{00000000-0005-0000-0000-000020000000}"/>
    <cellStyle name="Header2" xfId="34" xr:uid="{00000000-0005-0000-0000-000021000000}"/>
    <cellStyle name="Helv8_PFD4.XLS" xfId="35" xr:uid="{00000000-0005-0000-0000-000022000000}"/>
    <cellStyle name="Input [yellow]" xfId="36" xr:uid="{00000000-0005-0000-0000-000023000000}"/>
    <cellStyle name="Model" xfId="37" xr:uid="{00000000-0005-0000-0000-000024000000}"/>
    <cellStyle name="no dec" xfId="38" xr:uid="{00000000-0005-0000-0000-000025000000}"/>
    <cellStyle name="Normal - Style1" xfId="39" xr:uid="{00000000-0005-0000-0000-000026000000}"/>
    <cellStyle name="Normal_ SG&amp;A Bridge " xfId="40" xr:uid="{00000000-0005-0000-0000-000027000000}"/>
    <cellStyle name="Percent [2]" xfId="41" xr:uid="{00000000-0005-0000-0000-000028000000}"/>
    <cellStyle name="subhead" xfId="42" xr:uid="{00000000-0005-0000-0000-000029000000}"/>
    <cellStyle name="Title" xfId="43" xr:uid="{00000000-0005-0000-0000-00002A000000}"/>
    <cellStyle name="title [1]" xfId="44" xr:uid="{00000000-0005-0000-0000-00002B000000}"/>
    <cellStyle name="title [2]" xfId="45" xr:uid="{00000000-0005-0000-0000-00002C000000}"/>
    <cellStyle name="고정소숫점" xfId="46" xr:uid="{00000000-0005-0000-0000-00002D000000}"/>
    <cellStyle name="고정출력1" xfId="47" xr:uid="{00000000-0005-0000-0000-00002E000000}"/>
    <cellStyle name="고정출력2" xfId="48" xr:uid="{00000000-0005-0000-0000-00002F000000}"/>
    <cellStyle name="날짜" xfId="49" xr:uid="{00000000-0005-0000-0000-000030000000}"/>
    <cellStyle name="달러" xfId="50" xr:uid="{00000000-0005-0000-0000-000031000000}"/>
    <cellStyle name="뒤에 오는 하이퍼링크_내역서(제출)" xfId="51" xr:uid="{00000000-0005-0000-0000-000032000000}"/>
    <cellStyle name="똿뗦먛귟 [0.00]_laroux" xfId="52" xr:uid="{00000000-0005-0000-0000-000033000000}"/>
    <cellStyle name="똿뗦먛귟_laroux" xfId="53" xr:uid="{00000000-0005-0000-0000-000034000000}"/>
    <cellStyle name="믅됞 [0.00]_laroux" xfId="54" xr:uid="{00000000-0005-0000-0000-000035000000}"/>
    <cellStyle name="믅됞_laroux" xfId="55" xr:uid="{00000000-0005-0000-0000-000036000000}"/>
    <cellStyle name="백분율" xfId="85" builtinId="5"/>
    <cellStyle name="백분율 [0]" xfId="56" xr:uid="{00000000-0005-0000-0000-000038000000}"/>
    <cellStyle name="백분율 [2]" xfId="57" xr:uid="{00000000-0005-0000-0000-000039000000}"/>
    <cellStyle name="뷭?" xfId="58" xr:uid="{00000000-0005-0000-0000-00003A000000}"/>
    <cellStyle name="설계서" xfId="59" xr:uid="{00000000-0005-0000-0000-00003B000000}"/>
    <cellStyle name="설계서-내용" xfId="60" xr:uid="{00000000-0005-0000-0000-00003C000000}"/>
    <cellStyle name="설계서-내용-소수점" xfId="61" xr:uid="{00000000-0005-0000-0000-00003D000000}"/>
    <cellStyle name="설계서-내용-우" xfId="62" xr:uid="{00000000-0005-0000-0000-00003E000000}"/>
    <cellStyle name="설계서-내용-좌" xfId="63" xr:uid="{00000000-0005-0000-0000-00003F000000}"/>
    <cellStyle name="설계서-소제목" xfId="64" xr:uid="{00000000-0005-0000-0000-000040000000}"/>
    <cellStyle name="설계서-타이틀" xfId="65" xr:uid="{00000000-0005-0000-0000-000041000000}"/>
    <cellStyle name="설계서-항목" xfId="66" xr:uid="{00000000-0005-0000-0000-000042000000}"/>
    <cellStyle name="숫자(R)" xfId="67" xr:uid="{00000000-0005-0000-0000-000043000000}"/>
    <cellStyle name="스타일 1" xfId="68" xr:uid="{00000000-0005-0000-0000-000044000000}"/>
    <cellStyle name="자리수" xfId="69" xr:uid="{00000000-0005-0000-0000-000045000000}"/>
    <cellStyle name="자리수0" xfId="70" xr:uid="{00000000-0005-0000-0000-000046000000}"/>
    <cellStyle name="지정되지 않음" xfId="71" xr:uid="{00000000-0005-0000-0000-000047000000}"/>
    <cellStyle name="콤마 [0]_ 내역서" xfId="72" xr:uid="{00000000-0005-0000-0000-000048000000}"/>
    <cellStyle name="콤마 [2]" xfId="73" xr:uid="{00000000-0005-0000-0000-000049000000}"/>
    <cellStyle name="콤마_ 내역서" xfId="74" xr:uid="{00000000-0005-0000-0000-00004A000000}"/>
    <cellStyle name="퍼센트" xfId="75" xr:uid="{00000000-0005-0000-0000-00004B000000}"/>
    <cellStyle name="표준" xfId="0" builtinId="0"/>
    <cellStyle name="표준 2" xfId="86" xr:uid="{00000000-0005-0000-0000-00004D000000}"/>
    <cellStyle name="표준 8" xfId="87" xr:uid="{00000000-0005-0000-0000-00004E000000}"/>
    <cellStyle name="표준_(생초)내역서1211" xfId="76" xr:uid="{00000000-0005-0000-0000-00004F000000}"/>
    <cellStyle name="표준_05.설계내역서" xfId="77" xr:uid="{00000000-0005-0000-0000-000050000000}"/>
    <cellStyle name="標準_Akia(F）-8" xfId="78" xr:uid="{00000000-0005-0000-0000-000051000000}"/>
    <cellStyle name="표준_서귀포시동지역(동부1공구)하수관거정비공사-단가산출서" xfId="84" xr:uid="{00000000-0005-0000-0000-000052000000}"/>
    <cellStyle name="표준_서귀포시동지역(서귀분구,양마단지)하수관거정비공사(관급분리)_내역서" xfId="83" xr:uid="{00000000-0005-0000-0000-000053000000}"/>
    <cellStyle name="표준1" xfId="79" xr:uid="{00000000-0005-0000-0000-000054000000}"/>
    <cellStyle name="합산" xfId="80" xr:uid="{00000000-0005-0000-0000-000055000000}"/>
    <cellStyle name="화폐기호" xfId="81" xr:uid="{00000000-0005-0000-0000-000056000000}"/>
    <cellStyle name="화폐기호0" xfId="82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2025&#45380;\97.&#45824;&#51221;&#54616;&#49688;&#52376;&#47532;&#44396;&#50669;%20&#52264;&#51665;&#44288;&#47196;%20&#51221;&#48708;&#49324;&#50629;(2&#45800;&#44228;)&#44592;&#48376;%20&#48143;%20&#49892;&#49884;&#49444;&#44228;\01.&#49892;&#49884;&#49444;&#44228;\05.&#44277;&#44396;&#48516;&#54624;\1&#44277;&#44396;\01.&#49444;&#44228;&#50696;&#49328;&#49436;\01.&#45236;&#50669;&#49436;\01.&#49444;&#44228;&#45236;&#50669;&#49436;(&#45824;&#51221;&#54616;&#49688;&#52376;&#47532;&#44396;&#50669;%20&#52264;&#51665;&#44288;&#47196;%20&#51221;&#48708;&#44277;&#49324;(2&#45800;&#44228;)(1&#44277;&#44396;))-&#53664;&#47785;-&#49900;&#49324;&#54980;.xlsx" TargetMode="External"/><Relationship Id="rId1" Type="http://schemas.openxmlformats.org/officeDocument/2006/relationships/externalLinkPath" Target="01.&#49444;&#44228;&#45236;&#50669;&#49436;(&#45824;&#51221;&#54616;&#49688;&#52376;&#47532;&#44396;&#50669;%20&#52264;&#51665;&#44288;&#47196;%20&#51221;&#48708;&#44277;&#49324;(2&#45800;&#44228;)(1&#44277;&#44396;))-&#53664;&#47785;-&#49900;&#49324;&#54980;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2025&#45380;\97.&#45824;&#51221;&#54616;&#49688;&#52376;&#47532;&#44396;&#50669;%20&#52264;&#51665;&#44288;&#47196;%20&#51221;&#48708;&#49324;&#50629;(2&#45800;&#44228;)&#44592;&#48376;%20&#48143;%20&#49892;&#49884;&#49444;&#44228;\01.&#49892;&#49884;&#49444;&#44228;\05.&#44277;&#44396;&#48516;&#54624;\1&#44277;&#44396;\01.&#49444;&#44228;&#50696;&#49328;&#49436;\01.&#45236;&#50669;&#49436;\02.&#49444;&#44228;&#45236;&#50669;&#49436;(&#45824;&#51221;&#54616;&#49688;&#52376;&#47532;&#44396;&#50669;%20&#52264;&#51665;&#44288;&#47196;%20&#51221;&#48708;&#44277;&#49324;(2&#45800;&#44228;)(1&#44277;&#44396;))-&#44592;&#44228;-&#49900;&#49324;&#54980;.xlsx" TargetMode="External"/><Relationship Id="rId1" Type="http://schemas.openxmlformats.org/officeDocument/2006/relationships/externalLinkPath" Target="02.&#49444;&#44228;&#45236;&#50669;&#49436;(&#45824;&#51221;&#54616;&#49688;&#52376;&#47532;&#44396;&#50669;%20&#52264;&#51665;&#44288;&#47196;%20&#51221;&#48708;&#44277;&#49324;(2&#45800;&#44228;)(1&#44277;&#44396;))-&#44592;&#44228;-&#49900;&#49324;&#54980;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2025&#45380;\97.&#45824;&#51221;&#54616;&#49688;&#52376;&#47532;&#44396;&#50669;%20&#52264;&#51665;&#44288;&#47196;%20&#51221;&#48708;&#49324;&#50629;(2&#45800;&#44228;)&#44592;&#48376;%20&#48143;%20&#49892;&#49884;&#49444;&#44228;\01.&#49892;&#49884;&#49444;&#44228;\05.&#44277;&#44396;&#48516;&#54624;\1&#44277;&#44396;\01.&#49444;&#44228;&#50696;&#49328;&#49436;\01.&#45236;&#50669;&#49436;\03.&#49444;&#44228;&#45236;&#50669;&#49436;(&#45824;&#51221;&#54616;&#49688;&#52376;&#47532;&#44396;&#50669;%20&#52264;&#51665;&#44288;&#47196;%20&#51221;&#48708;&#44277;&#49324;(2&#45800;&#44228;)(1&#44277;&#44396;))-&#44277;&#53685;-&#49900;&#49324;&#54980;.xlsx" TargetMode="External"/><Relationship Id="rId1" Type="http://schemas.openxmlformats.org/officeDocument/2006/relationships/externalLinkPath" Target="03.&#49444;&#44228;&#45236;&#50669;&#49436;(&#45824;&#51221;&#54616;&#49688;&#52376;&#47532;&#44396;&#50669;%20&#52264;&#51665;&#44288;&#47196;%20&#51221;&#48708;&#44277;&#49324;(2&#45800;&#44228;)(1&#44277;&#44396;))-&#44277;&#53685;-&#49900;&#49324;&#549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공사비내역서(합계)"/>
      <sheetName val="공사비내역서(토목)"/>
      <sheetName val="공사비내역서(토목-관급)"/>
    </sheetNames>
    <sheetDataSet>
      <sheetData sheetId="0">
        <row r="5">
          <cell r="K5">
            <v>891419634</v>
          </cell>
          <cell r="M5">
            <v>2747755484</v>
          </cell>
          <cell r="O5">
            <v>1241900099</v>
          </cell>
        </row>
        <row r="18">
          <cell r="K18">
            <v>2186534871</v>
          </cell>
          <cell r="M18">
            <v>0</v>
          </cell>
          <cell r="O18">
            <v>0</v>
          </cell>
        </row>
        <row r="19">
          <cell r="K19">
            <v>17316506</v>
          </cell>
          <cell r="M19">
            <v>0</v>
          </cell>
          <cell r="O19">
            <v>0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대정(1공구) 집계표"/>
      <sheetName val="공종별집계표"/>
      <sheetName val="공종별내역서"/>
      <sheetName val="일위대가목록"/>
      <sheetName val="일위대가"/>
      <sheetName val="단가대비표"/>
      <sheetName val=" 공사설정 "/>
    </sheetNames>
    <sheetDataSet>
      <sheetData sheetId="0">
        <row r="5">
          <cell r="H5">
            <v>219002798</v>
          </cell>
          <cell r="J5">
            <v>209992554</v>
          </cell>
          <cell r="L5">
            <v>8690945</v>
          </cell>
        </row>
        <row r="8">
          <cell r="H8">
            <v>0</v>
          </cell>
          <cell r="J8">
            <v>575799400</v>
          </cell>
          <cell r="L8">
            <v>62820492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공사비내역서(합계)"/>
      <sheetName val="공사비내역서(공통)"/>
    </sheetNames>
    <sheetDataSet>
      <sheetData sheetId="0">
        <row r="5">
          <cell r="K5">
            <v>12090456</v>
          </cell>
          <cell r="M5">
            <v>134982676</v>
          </cell>
          <cell r="O5">
            <v>0</v>
          </cell>
        </row>
        <row r="6">
          <cell r="K6">
            <v>0</v>
          </cell>
          <cell r="M6">
            <v>101967135</v>
          </cell>
          <cell r="O6">
            <v>22469874</v>
          </cell>
        </row>
        <row r="7">
          <cell r="K7">
            <v>11277000</v>
          </cell>
          <cell r="M7">
            <v>334465200</v>
          </cell>
          <cell r="O7">
            <v>41197492</v>
          </cell>
        </row>
        <row r="8">
          <cell r="K8">
            <v>0</v>
          </cell>
          <cell r="M8">
            <v>0</v>
          </cell>
          <cell r="O8">
            <v>243553162</v>
          </cell>
        </row>
        <row r="9">
          <cell r="K9">
            <v>0</v>
          </cell>
          <cell r="M9">
            <v>0</v>
          </cell>
          <cell r="O9">
            <v>57290140</v>
          </cell>
        </row>
        <row r="10">
          <cell r="K10">
            <v>0</v>
          </cell>
          <cell r="M10">
            <v>0</v>
          </cell>
          <cell r="O10">
            <v>39186835</v>
          </cell>
        </row>
        <row r="11">
          <cell r="K11">
            <v>0</v>
          </cell>
          <cell r="M11">
            <v>0</v>
          </cell>
          <cell r="O11">
            <v>273875</v>
          </cell>
        </row>
        <row r="12">
          <cell r="K12">
            <v>-12103750</v>
          </cell>
          <cell r="M12">
            <v>0</v>
          </cell>
          <cell r="O12">
            <v>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1"/>
  <sheetViews>
    <sheetView view="pageBreakPreview" zoomScaleSheetLayoutView="100" workbookViewId="0">
      <selection activeCell="C10" sqref="C10"/>
    </sheetView>
  </sheetViews>
  <sheetFormatPr defaultRowHeight="16.5"/>
  <cols>
    <col min="1" max="1" width="5.77734375" style="4" customWidth="1"/>
    <col min="2" max="2" width="8.77734375" style="4" customWidth="1"/>
    <col min="3" max="3" width="20.77734375" style="4" customWidth="1"/>
    <col min="4" max="4" width="5.77734375" style="4" customWidth="1"/>
    <col min="5" max="5" width="13.77734375" style="4" customWidth="1"/>
    <col min="6" max="6" width="5.77734375" style="4" customWidth="1"/>
    <col min="7" max="7" width="13.77734375" style="4" customWidth="1"/>
    <col min="8" max="8" width="5.77734375" style="4" customWidth="1"/>
    <col min="9" max="9" width="13.77734375" style="4" customWidth="1"/>
    <col min="10" max="10" width="5.77734375" style="4" customWidth="1"/>
    <col min="11" max="11" width="13.77734375" style="4" customWidth="1"/>
    <col min="12" max="12" width="8.88671875" style="4"/>
    <col min="13" max="19" width="8.77734375" style="4" customWidth="1"/>
    <col min="20" max="16384" width="8.88671875" style="4"/>
  </cols>
  <sheetData>
    <row r="1" spans="1:19" ht="69.95" customHeight="1">
      <c r="A1" s="120" t="s">
        <v>107</v>
      </c>
      <c r="B1" s="121"/>
      <c r="C1" s="121"/>
      <c r="D1" s="1" t="s">
        <v>40</v>
      </c>
      <c r="E1" s="76"/>
      <c r="F1" s="1" t="s">
        <v>41</v>
      </c>
      <c r="G1" s="2"/>
      <c r="H1" s="1" t="s">
        <v>42</v>
      </c>
      <c r="I1" s="2"/>
      <c r="J1" s="1" t="s">
        <v>43</v>
      </c>
      <c r="K1" s="3"/>
    </row>
    <row r="2" spans="1:19" s="6" customFormat="1" ht="15" customHeight="1">
      <c r="A2" s="5"/>
      <c r="K2" s="7"/>
    </row>
    <row r="3" spans="1:19" s="9" customFormat="1" ht="15" customHeight="1">
      <c r="A3" s="8"/>
      <c r="B3" s="125" t="s">
        <v>108</v>
      </c>
      <c r="C3" s="125"/>
      <c r="K3" s="10"/>
      <c r="L3" s="6"/>
      <c r="M3" s="6"/>
      <c r="N3" s="6"/>
      <c r="O3" s="6"/>
      <c r="P3" s="6"/>
      <c r="Q3" s="6"/>
      <c r="R3" s="6"/>
      <c r="S3" s="6"/>
    </row>
    <row r="4" spans="1:19" s="6" customFormat="1" ht="50.1" customHeight="1">
      <c r="A4" s="122" t="s">
        <v>109</v>
      </c>
      <c r="B4" s="123"/>
      <c r="C4" s="123"/>
      <c r="D4" s="123"/>
      <c r="E4" s="123"/>
      <c r="F4" s="123"/>
      <c r="G4" s="123"/>
      <c r="H4" s="123"/>
      <c r="I4" s="123"/>
      <c r="J4" s="123"/>
      <c r="K4" s="124"/>
    </row>
    <row r="5" spans="1:19" s="71" customFormat="1" ht="24.95" customHeight="1">
      <c r="A5" s="69"/>
      <c r="B5" s="70"/>
      <c r="C5" s="83" t="s">
        <v>65</v>
      </c>
      <c r="D5" s="113" t="s">
        <v>93</v>
      </c>
      <c r="E5" s="113"/>
      <c r="F5" s="113"/>
      <c r="G5" s="113"/>
      <c r="H5" s="113"/>
      <c r="I5" s="113"/>
      <c r="J5" s="113"/>
      <c r="K5" s="126"/>
      <c r="L5" s="6"/>
      <c r="M5" s="6"/>
      <c r="N5" s="6"/>
      <c r="O5" s="6"/>
      <c r="P5" s="6"/>
      <c r="Q5" s="6"/>
      <c r="R5" s="6"/>
      <c r="S5" s="6"/>
    </row>
    <row r="6" spans="1:19" s="74" customFormat="1" ht="24.95" customHeight="1">
      <c r="A6" s="72"/>
      <c r="B6" s="73"/>
      <c r="C6" s="83" t="s">
        <v>44</v>
      </c>
      <c r="D6" s="113" t="s">
        <v>103</v>
      </c>
      <c r="E6" s="113"/>
      <c r="F6" s="113"/>
      <c r="G6" s="113"/>
      <c r="H6" s="113"/>
      <c r="I6" s="113"/>
      <c r="J6" s="113"/>
      <c r="K6" s="126"/>
      <c r="L6" s="91"/>
      <c r="M6" s="91"/>
      <c r="N6" s="91"/>
      <c r="O6" s="91"/>
      <c r="P6" s="91"/>
      <c r="Q6" s="91"/>
      <c r="R6" s="91"/>
      <c r="S6" s="91"/>
    </row>
    <row r="7" spans="1:19" s="74" customFormat="1" ht="24.95" customHeight="1">
      <c r="A7" s="72"/>
      <c r="B7" s="73"/>
      <c r="C7" s="70"/>
      <c r="D7" s="113" t="s">
        <v>104</v>
      </c>
      <c r="E7" s="113"/>
      <c r="F7" s="113"/>
      <c r="G7" s="113"/>
      <c r="H7" s="114"/>
      <c r="I7" s="114"/>
      <c r="J7" s="114"/>
      <c r="K7" s="115"/>
      <c r="L7" s="91"/>
      <c r="M7" s="91"/>
      <c r="N7" s="91"/>
      <c r="O7" s="91"/>
      <c r="P7" s="91"/>
      <c r="Q7" s="91"/>
      <c r="R7" s="91"/>
      <c r="S7" s="91"/>
    </row>
    <row r="8" spans="1:19" s="74" customFormat="1" ht="24.95" customHeight="1">
      <c r="A8" s="72"/>
      <c r="B8" s="73"/>
      <c r="C8" s="70"/>
      <c r="D8" s="113" t="s">
        <v>111</v>
      </c>
      <c r="E8" s="113"/>
      <c r="F8" s="113"/>
      <c r="G8" s="113"/>
      <c r="H8" s="114"/>
      <c r="I8" s="114"/>
      <c r="J8" s="114"/>
      <c r="K8" s="115"/>
      <c r="L8" s="91"/>
      <c r="M8" s="91"/>
      <c r="N8" s="91"/>
      <c r="O8" s="91"/>
      <c r="P8" s="91"/>
      <c r="Q8" s="91"/>
      <c r="R8" s="91"/>
      <c r="S8" s="91"/>
    </row>
    <row r="9" spans="1:19" s="74" customFormat="1" ht="24.95" customHeight="1">
      <c r="A9" s="72"/>
      <c r="B9" s="73"/>
      <c r="C9" s="70"/>
      <c r="D9" s="113" t="s">
        <v>106</v>
      </c>
      <c r="E9" s="113"/>
      <c r="F9" s="113"/>
      <c r="G9" s="113"/>
      <c r="H9" s="114"/>
      <c r="I9" s="114"/>
      <c r="J9" s="114"/>
      <c r="K9" s="115"/>
      <c r="L9" s="91"/>
      <c r="M9" s="91"/>
      <c r="N9" s="91"/>
      <c r="O9" s="91"/>
      <c r="P9" s="91"/>
      <c r="Q9" s="91"/>
      <c r="R9" s="91"/>
      <c r="S9" s="91"/>
    </row>
    <row r="10" spans="1:19" s="11" customFormat="1" ht="24.95" customHeight="1">
      <c r="A10" s="66"/>
      <c r="D10" s="113" t="s">
        <v>105</v>
      </c>
      <c r="E10" s="113"/>
      <c r="F10" s="113"/>
      <c r="G10" s="113"/>
      <c r="H10" s="114"/>
      <c r="I10" s="114"/>
      <c r="J10" s="114"/>
      <c r="K10" s="115"/>
      <c r="L10" s="91"/>
      <c r="M10" s="91"/>
      <c r="N10" s="91"/>
      <c r="O10" s="91"/>
      <c r="P10" s="91"/>
      <c r="Q10" s="91"/>
      <c r="R10" s="91"/>
      <c r="S10" s="91"/>
    </row>
    <row r="11" spans="1:19" s="11" customFormat="1" ht="24.95" customHeight="1">
      <c r="A11" s="66"/>
      <c r="D11" s="113" t="s">
        <v>110</v>
      </c>
      <c r="E11" s="113"/>
      <c r="F11" s="113"/>
      <c r="G11" s="113"/>
      <c r="H11" s="114"/>
      <c r="I11" s="114"/>
      <c r="J11" s="114"/>
      <c r="K11" s="115"/>
      <c r="L11" s="91"/>
      <c r="M11" s="91"/>
      <c r="N11" s="91"/>
      <c r="O11" s="91"/>
      <c r="P11" s="91"/>
      <c r="Q11" s="91"/>
      <c r="R11" s="91"/>
      <c r="S11" s="91"/>
    </row>
    <row r="12" spans="1:19" s="11" customFormat="1" ht="20.100000000000001" customHeight="1">
      <c r="A12" s="66"/>
      <c r="D12" s="113"/>
      <c r="E12" s="113"/>
      <c r="F12" s="113"/>
      <c r="G12" s="113"/>
      <c r="H12" s="114"/>
      <c r="I12" s="114"/>
      <c r="J12" s="114"/>
      <c r="K12" s="115"/>
      <c r="L12" s="91"/>
      <c r="M12" s="91"/>
      <c r="N12" s="91"/>
      <c r="O12" s="91"/>
      <c r="P12" s="91"/>
      <c r="Q12" s="91"/>
      <c r="R12" s="91"/>
      <c r="S12" s="91"/>
    </row>
    <row r="13" spans="1:19" s="15" customFormat="1" ht="24.95" customHeight="1">
      <c r="A13" s="12"/>
      <c r="B13" s="13"/>
      <c r="C13" s="78" t="s">
        <v>66</v>
      </c>
      <c r="D13" s="118">
        <f>원가계산서!E44</f>
        <v>13046720000</v>
      </c>
      <c r="E13" s="118"/>
      <c r="F13" s="118"/>
      <c r="G13" s="116" t="str">
        <f>"(금"&amp;NUMBERSTRING(D13,1)&amp;"원)"</f>
        <v>(금일백삼십억사천육백칠십이만원)</v>
      </c>
      <c r="H13" s="116"/>
      <c r="I13" s="116"/>
      <c r="J13" s="116"/>
      <c r="K13" s="14"/>
      <c r="L13" s="92"/>
      <c r="M13" s="94"/>
      <c r="N13" s="94"/>
      <c r="O13" s="94"/>
      <c r="P13" s="92"/>
      <c r="Q13" s="92"/>
      <c r="R13" s="92"/>
      <c r="S13" s="92"/>
    </row>
    <row r="14" spans="1:19" s="15" customFormat="1" ht="9.9499999999999993" customHeight="1">
      <c r="A14" s="12"/>
      <c r="B14" s="13"/>
      <c r="C14" s="78"/>
      <c r="D14" s="80"/>
      <c r="E14" s="80"/>
      <c r="F14" s="81"/>
      <c r="G14" s="79"/>
      <c r="H14" s="79"/>
      <c r="I14" s="79"/>
      <c r="J14" s="79"/>
      <c r="K14" s="14"/>
      <c r="L14" s="92"/>
      <c r="M14" s="92"/>
      <c r="N14" s="93"/>
      <c r="O14" s="92"/>
      <c r="P14" s="92"/>
      <c r="Q14" s="92"/>
      <c r="R14" s="92"/>
      <c r="S14" s="92"/>
    </row>
    <row r="15" spans="1:19" s="15" customFormat="1" ht="24.95" customHeight="1">
      <c r="A15" s="12"/>
      <c r="B15" s="13"/>
      <c r="C15" s="78" t="s">
        <v>45</v>
      </c>
      <c r="D15" s="118">
        <f>원가계산서!E41</f>
        <v>10204260000</v>
      </c>
      <c r="E15" s="118"/>
      <c r="F15" s="118"/>
      <c r="G15" s="116" t="str">
        <f>"(금"&amp;NUMBERSTRING(D15,1)&amp;"원)"</f>
        <v>(금일백이억사백이십육만원)</v>
      </c>
      <c r="H15" s="116"/>
      <c r="I15" s="116"/>
      <c r="J15" s="116"/>
      <c r="K15" s="14"/>
      <c r="L15" s="92"/>
      <c r="M15" s="92"/>
      <c r="N15" s="92"/>
      <c r="O15" s="92"/>
      <c r="P15" s="92"/>
      <c r="Q15" s="92"/>
      <c r="R15" s="92"/>
      <c r="S15" s="92"/>
    </row>
    <row r="16" spans="1:19" s="15" customFormat="1" ht="9.9499999999999993" customHeight="1">
      <c r="A16" s="12"/>
      <c r="B16" s="13"/>
      <c r="C16" s="78"/>
      <c r="D16" s="80"/>
      <c r="E16" s="82"/>
      <c r="F16" s="81"/>
      <c r="G16" s="79"/>
      <c r="H16" s="79"/>
      <c r="I16" s="79"/>
      <c r="J16" s="79"/>
      <c r="K16" s="14"/>
      <c r="L16" s="92"/>
      <c r="M16" s="92"/>
      <c r="N16" s="92"/>
      <c r="O16" s="92"/>
      <c r="P16" s="92"/>
      <c r="Q16" s="92"/>
      <c r="R16" s="92"/>
      <c r="S16" s="92"/>
    </row>
    <row r="17" spans="1:19" s="15" customFormat="1" ht="24.95" customHeight="1">
      <c r="A17" s="12"/>
      <c r="B17" s="13"/>
      <c r="C17" s="78" t="s">
        <v>68</v>
      </c>
      <c r="D17" s="118">
        <f>원가계산서!E42+원가계산서!E43</f>
        <v>2842460000</v>
      </c>
      <c r="E17" s="118"/>
      <c r="F17" s="118"/>
      <c r="G17" s="116" t="str">
        <f>"(금"&amp;NUMBERSTRING(D17,1)&amp;"원)"</f>
        <v>(금이십팔억사천이백사십육만원)</v>
      </c>
      <c r="H17" s="116"/>
      <c r="I17" s="116"/>
      <c r="J17" s="116"/>
      <c r="K17" s="14"/>
      <c r="L17" s="92"/>
      <c r="M17" s="92"/>
      <c r="N17" s="92"/>
      <c r="O17" s="92"/>
      <c r="P17" s="92"/>
      <c r="Q17" s="92"/>
      <c r="R17" s="92"/>
      <c r="S17" s="92"/>
    </row>
    <row r="18" spans="1:19" s="15" customFormat="1" ht="9.9499999999999993" customHeight="1">
      <c r="A18" s="12"/>
      <c r="B18" s="13"/>
      <c r="C18" s="78"/>
      <c r="D18" s="80"/>
      <c r="E18" s="82"/>
      <c r="F18" s="81"/>
      <c r="G18" s="79"/>
      <c r="H18" s="79"/>
      <c r="I18" s="79"/>
      <c r="J18" s="79"/>
      <c r="K18" s="14"/>
      <c r="L18" s="92"/>
      <c r="M18" s="92"/>
      <c r="N18" s="92"/>
      <c r="O18" s="92"/>
      <c r="P18" s="92"/>
      <c r="Q18" s="92"/>
      <c r="R18" s="92"/>
      <c r="S18" s="92"/>
    </row>
    <row r="19" spans="1:19" s="11" customFormat="1" ht="24.95" customHeight="1">
      <c r="A19" s="67"/>
      <c r="B19" s="68"/>
      <c r="C19" s="65"/>
      <c r="D19" s="119"/>
      <c r="E19" s="119"/>
      <c r="F19" s="77"/>
      <c r="G19" s="117"/>
      <c r="H19" s="117"/>
      <c r="I19" s="117"/>
      <c r="J19" s="117"/>
      <c r="K19" s="16"/>
      <c r="L19" s="91"/>
      <c r="M19" s="91"/>
      <c r="N19" s="91"/>
      <c r="O19" s="91"/>
      <c r="P19" s="91"/>
      <c r="Q19" s="91"/>
      <c r="R19" s="91"/>
      <c r="S19" s="91"/>
    </row>
    <row r="31" spans="1:19" ht="19.5">
      <c r="F31" s="18"/>
      <c r="G31" s="17"/>
      <c r="H31" s="17"/>
      <c r="I31" s="19"/>
    </row>
  </sheetData>
  <mergeCells count="19">
    <mergeCell ref="A1:C1"/>
    <mergeCell ref="A4:K4"/>
    <mergeCell ref="B3:C3"/>
    <mergeCell ref="D5:K5"/>
    <mergeCell ref="D6:K6"/>
    <mergeCell ref="D7:K7"/>
    <mergeCell ref="D8:K8"/>
    <mergeCell ref="G15:J15"/>
    <mergeCell ref="G17:J17"/>
    <mergeCell ref="G19:J19"/>
    <mergeCell ref="D15:F15"/>
    <mergeCell ref="D17:F17"/>
    <mergeCell ref="D19:E19"/>
    <mergeCell ref="G13:J13"/>
    <mergeCell ref="D13:F13"/>
    <mergeCell ref="D10:K10"/>
    <mergeCell ref="D12:K12"/>
    <mergeCell ref="D11:K11"/>
    <mergeCell ref="D9:K9"/>
  </mergeCells>
  <phoneticPr fontId="2" type="noConversion"/>
  <printOptions horizontalCentered="1"/>
  <pageMargins left="0.59055118110236227" right="0.59055118110236227" top="0.78740157480314965" bottom="0.78740157480314965" header="0.59055118110236227" footer="0.59055118110236227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29"/>
  <sheetViews>
    <sheetView tabSelected="1" view="pageBreakPreview" topLeftCell="A21" workbookViewId="0">
      <selection activeCell="G24" sqref="G24"/>
    </sheetView>
  </sheetViews>
  <sheetFormatPr defaultRowHeight="13.5"/>
  <cols>
    <col min="1" max="2" width="3.77734375" style="20" customWidth="1"/>
    <col min="3" max="3" width="25.77734375" style="20" customWidth="1"/>
    <col min="4" max="4" width="5.77734375" style="20" customWidth="1"/>
    <col min="5" max="5" width="15.77734375" style="20" customWidth="1"/>
    <col min="6" max="6" width="7.77734375" style="20" customWidth="1"/>
    <col min="7" max="7" width="22.77734375" style="20" customWidth="1"/>
    <col min="8" max="8" width="8.88671875" style="20"/>
    <col min="9" max="9" width="11.44140625" style="20" bestFit="1" customWidth="1"/>
    <col min="10" max="16384" width="8.88671875" style="20"/>
  </cols>
  <sheetData>
    <row r="1" spans="1:7" ht="30" customHeight="1">
      <c r="A1" s="95" t="s">
        <v>34</v>
      </c>
      <c r="B1" s="95"/>
      <c r="C1" s="95"/>
      <c r="D1" s="95"/>
      <c r="E1" s="95"/>
      <c r="F1" s="95"/>
      <c r="G1" s="95"/>
    </row>
    <row r="2" spans="1:7" ht="20.100000000000001" customHeight="1">
      <c r="A2" s="110" t="s">
        <v>82</v>
      </c>
      <c r="B2" s="110"/>
      <c r="C2" s="89" t="str">
        <f>'공사비내역서(합계)'!A4</f>
        <v>대정하수처리구역 차집관로 정비공사(2단계)(1공구)</v>
      </c>
      <c r="D2" s="89"/>
      <c r="E2" s="89"/>
      <c r="F2" s="89"/>
      <c r="G2" s="89"/>
    </row>
    <row r="3" spans="1:7" ht="19.7" customHeight="1">
      <c r="A3" s="96" t="s">
        <v>39</v>
      </c>
      <c r="B3" s="97"/>
      <c r="C3" s="97"/>
      <c r="D3" s="98"/>
      <c r="E3" s="21" t="s">
        <v>46</v>
      </c>
      <c r="F3" s="21" t="s">
        <v>47</v>
      </c>
      <c r="G3" s="21" t="s">
        <v>33</v>
      </c>
    </row>
    <row r="4" spans="1:7" s="26" customFormat="1" ht="19.7" customHeight="1">
      <c r="A4" s="99" t="s">
        <v>48</v>
      </c>
      <c r="B4" s="102" t="s">
        <v>49</v>
      </c>
      <c r="C4" s="22" t="s">
        <v>50</v>
      </c>
      <c r="D4" s="21">
        <v>1</v>
      </c>
      <c r="E4" s="23">
        <f>ROUND('공사비내역서(합계)'!K5,0)</f>
        <v>1101412188</v>
      </c>
      <c r="F4" s="24"/>
      <c r="G4" s="25"/>
    </row>
    <row r="5" spans="1:7" s="26" customFormat="1" ht="19.7" customHeight="1">
      <c r="A5" s="100"/>
      <c r="B5" s="103"/>
      <c r="C5" s="22" t="s">
        <v>51</v>
      </c>
      <c r="D5" s="21">
        <v>2</v>
      </c>
      <c r="E5" s="23"/>
      <c r="F5" s="24"/>
      <c r="G5" s="25"/>
    </row>
    <row r="6" spans="1:7" s="26" customFormat="1" ht="19.7" customHeight="1">
      <c r="A6" s="100"/>
      <c r="B6" s="103"/>
      <c r="C6" s="22" t="s">
        <v>52</v>
      </c>
      <c r="D6" s="21" t="s">
        <v>53</v>
      </c>
      <c r="E6" s="27">
        <f>SUM(E4:E5)</f>
        <v>1101412188</v>
      </c>
      <c r="F6" s="24"/>
      <c r="G6" s="25"/>
    </row>
    <row r="7" spans="1:7" s="26" customFormat="1" ht="19.7" customHeight="1">
      <c r="A7" s="100"/>
      <c r="B7" s="102" t="s">
        <v>11</v>
      </c>
      <c r="C7" s="22" t="s">
        <v>12</v>
      </c>
      <c r="D7" s="21">
        <v>3</v>
      </c>
      <c r="E7" s="23">
        <f>ROUND('공사비내역서(합계)'!M5,0)</f>
        <v>2966758282</v>
      </c>
      <c r="F7" s="24"/>
      <c r="G7" s="25"/>
    </row>
    <row r="8" spans="1:7" s="26" customFormat="1" ht="19.7" customHeight="1">
      <c r="A8" s="100"/>
      <c r="B8" s="103"/>
      <c r="C8" s="22" t="s">
        <v>13</v>
      </c>
      <c r="D8" s="21">
        <v>4</v>
      </c>
      <c r="E8" s="23">
        <f>ROUNDDOWN(E7*F8,0)</f>
        <v>584451381</v>
      </c>
      <c r="F8" s="28">
        <v>0.19700000000000001</v>
      </c>
      <c r="G8" s="25" t="s">
        <v>98</v>
      </c>
    </row>
    <row r="9" spans="1:7" s="26" customFormat="1" ht="19.7" customHeight="1">
      <c r="A9" s="100"/>
      <c r="B9" s="103"/>
      <c r="C9" s="22" t="s">
        <v>52</v>
      </c>
      <c r="D9" s="21" t="s">
        <v>14</v>
      </c>
      <c r="E9" s="27">
        <f>SUM(E7:E8)</f>
        <v>3551209663</v>
      </c>
      <c r="F9" s="28"/>
      <c r="G9" s="25" t="s">
        <v>58</v>
      </c>
    </row>
    <row r="10" spans="1:7" s="26" customFormat="1" ht="19.7" customHeight="1">
      <c r="A10" s="100"/>
      <c r="B10" s="99" t="s">
        <v>15</v>
      </c>
      <c r="C10" s="22" t="s">
        <v>35</v>
      </c>
      <c r="D10" s="21">
        <v>5</v>
      </c>
      <c r="E10" s="23">
        <f>ROUND('공사비내역서(합계)'!O5,0)</f>
        <v>1250591044</v>
      </c>
      <c r="F10" s="28"/>
      <c r="G10" s="25"/>
    </row>
    <row r="11" spans="1:7" s="26" customFormat="1" ht="19.7" customHeight="1">
      <c r="A11" s="100"/>
      <c r="B11" s="100"/>
      <c r="C11" s="22" t="s">
        <v>16</v>
      </c>
      <c r="D11" s="21">
        <v>6</v>
      </c>
      <c r="E11" s="23">
        <f>ROUNDDOWN(E9*F11,0)</f>
        <v>126423064</v>
      </c>
      <c r="F11" s="28">
        <v>3.56E-2</v>
      </c>
      <c r="G11" s="25" t="s">
        <v>83</v>
      </c>
    </row>
    <row r="12" spans="1:7" s="26" customFormat="1" ht="19.7" customHeight="1">
      <c r="A12" s="100"/>
      <c r="B12" s="100"/>
      <c r="C12" s="29" t="s">
        <v>17</v>
      </c>
      <c r="D12" s="21">
        <v>7</v>
      </c>
      <c r="E12" s="23">
        <f>ROUNDDOWN(E9*F12,0)</f>
        <v>35867217</v>
      </c>
      <c r="F12" s="28">
        <v>1.01E-2</v>
      </c>
      <c r="G12" s="25" t="s">
        <v>99</v>
      </c>
    </row>
    <row r="13" spans="1:7" s="26" customFormat="1" ht="19.7" customHeight="1">
      <c r="A13" s="100"/>
      <c r="B13" s="100"/>
      <c r="C13" s="29" t="s">
        <v>18</v>
      </c>
      <c r="D13" s="21">
        <v>8</v>
      </c>
      <c r="E13" s="23">
        <f>ROUNDDOWN(E7*F13,0)</f>
        <v>106654960</v>
      </c>
      <c r="F13" s="24">
        <v>3.5950000000000003E-2</v>
      </c>
      <c r="G13" s="90" t="s">
        <v>95</v>
      </c>
    </row>
    <row r="14" spans="1:7" s="26" customFormat="1" ht="19.7" customHeight="1">
      <c r="A14" s="100"/>
      <c r="B14" s="100"/>
      <c r="C14" s="29" t="s">
        <v>19</v>
      </c>
      <c r="D14" s="21">
        <v>9</v>
      </c>
      <c r="E14" s="23">
        <f>ROUNDDOWN(E7*F14,0)</f>
        <v>140921018</v>
      </c>
      <c r="F14" s="28">
        <v>4.7500000000000001E-2</v>
      </c>
      <c r="G14" s="25" t="s">
        <v>96</v>
      </c>
    </row>
    <row r="15" spans="1:7" s="26" customFormat="1" ht="19.7" customHeight="1">
      <c r="A15" s="100"/>
      <c r="B15" s="100"/>
      <c r="C15" s="104" t="s">
        <v>63</v>
      </c>
      <c r="D15" s="107">
        <v>10</v>
      </c>
      <c r="E15" s="23">
        <f>ROUNDDOWN((E6+E7+E42/1.1)*F15,0)</f>
        <v>172548704</v>
      </c>
      <c r="F15" s="28">
        <v>2.5999999999999999E-2</v>
      </c>
      <c r="G15" s="30" t="s">
        <v>86</v>
      </c>
    </row>
    <row r="16" spans="1:7" s="26" customFormat="1" ht="19.7" customHeight="1">
      <c r="A16" s="100"/>
      <c r="B16" s="100"/>
      <c r="C16" s="105"/>
      <c r="D16" s="108"/>
      <c r="E16" s="23">
        <f>ROUNDDOWN(((E6+E7)*F16+3300000)*1.2,0)</f>
        <v>127469655</v>
      </c>
      <c r="F16" s="28">
        <v>2.53E-2</v>
      </c>
      <c r="G16" s="30" t="s">
        <v>100</v>
      </c>
    </row>
    <row r="17" spans="1:7" s="26" customFormat="1" ht="19.7" customHeight="1">
      <c r="A17" s="100"/>
      <c r="B17" s="100"/>
      <c r="C17" s="106"/>
      <c r="D17" s="109"/>
      <c r="E17" s="23">
        <f>MIN(E15:E16)</f>
        <v>127469655</v>
      </c>
      <c r="F17" s="28"/>
      <c r="G17" s="30" t="s">
        <v>64</v>
      </c>
    </row>
    <row r="18" spans="1:7" s="26" customFormat="1" ht="19.7" customHeight="1">
      <c r="A18" s="100"/>
      <c r="B18" s="100"/>
      <c r="C18" s="29" t="s">
        <v>36</v>
      </c>
      <c r="D18" s="21">
        <v>11</v>
      </c>
      <c r="E18" s="23">
        <f>ROUNDDOWN(E13*F18,0)</f>
        <v>14014461</v>
      </c>
      <c r="F18" s="28">
        <v>0.13139999999999999</v>
      </c>
      <c r="G18" s="30" t="s">
        <v>97</v>
      </c>
    </row>
    <row r="19" spans="1:7" s="26" customFormat="1" ht="19.7" customHeight="1">
      <c r="A19" s="100"/>
      <c r="B19" s="100"/>
      <c r="C19" s="22" t="s">
        <v>22</v>
      </c>
      <c r="D19" s="21">
        <v>12</v>
      </c>
      <c r="E19" s="23">
        <f>ROUNDDOWN(E7*F19,0)</f>
        <v>68235440</v>
      </c>
      <c r="F19" s="28">
        <v>2.3E-2</v>
      </c>
      <c r="G19" s="25" t="s">
        <v>62</v>
      </c>
    </row>
    <row r="20" spans="1:7" s="26" customFormat="1" ht="19.7" customHeight="1">
      <c r="A20" s="100"/>
      <c r="B20" s="100"/>
      <c r="C20" s="22" t="s">
        <v>120</v>
      </c>
      <c r="D20" s="21">
        <v>13</v>
      </c>
      <c r="E20" s="23">
        <f>ROUNDDOWN(E9*F20,0)</f>
        <v>213072</v>
      </c>
      <c r="F20" s="24">
        <v>6.0000000000000002E-5</v>
      </c>
      <c r="G20" s="25" t="s">
        <v>121</v>
      </c>
    </row>
    <row r="21" spans="1:7" s="26" customFormat="1" ht="19.7" customHeight="1">
      <c r="A21" s="100"/>
      <c r="B21" s="100"/>
      <c r="C21" s="22" t="s">
        <v>122</v>
      </c>
      <c r="D21" s="21">
        <v>14</v>
      </c>
      <c r="E21" s="23">
        <f>ROUNDDOWN(E9*F21,0)</f>
        <v>3196088</v>
      </c>
      <c r="F21" s="28">
        <v>8.9999999999999998E-4</v>
      </c>
      <c r="G21" s="25" t="s">
        <v>123</v>
      </c>
    </row>
    <row r="22" spans="1:7" s="26" customFormat="1" ht="19.7" customHeight="1">
      <c r="A22" s="100"/>
      <c r="B22" s="100"/>
      <c r="C22" s="22" t="s">
        <v>54</v>
      </c>
      <c r="D22" s="21">
        <v>15</v>
      </c>
      <c r="E22" s="23">
        <f>ROUNDDOWN((E6+E7+E10)*F22,0)</f>
        <v>21275046</v>
      </c>
      <c r="F22" s="28">
        <v>4.0000000000000001E-3</v>
      </c>
      <c r="G22" s="25" t="s">
        <v>59</v>
      </c>
    </row>
    <row r="23" spans="1:7" s="26" customFormat="1" ht="19.7" customHeight="1">
      <c r="A23" s="100"/>
      <c r="B23" s="100"/>
      <c r="C23" s="22" t="s">
        <v>20</v>
      </c>
      <c r="D23" s="21">
        <v>16</v>
      </c>
      <c r="E23" s="23">
        <f>ROUNDDOWN((E6+E7+E10)*F23,0)</f>
        <v>4255009</v>
      </c>
      <c r="F23" s="24">
        <v>8.0000000000000004E-4</v>
      </c>
      <c r="G23" s="25" t="s">
        <v>131</v>
      </c>
    </row>
    <row r="24" spans="1:7" s="26" customFormat="1" ht="19.7" customHeight="1">
      <c r="A24" s="100"/>
      <c r="B24" s="100"/>
      <c r="C24" s="22" t="s">
        <v>21</v>
      </c>
      <c r="D24" s="21">
        <v>17</v>
      </c>
      <c r="E24" s="23"/>
      <c r="F24" s="24"/>
      <c r="G24" s="25"/>
    </row>
    <row r="25" spans="1:7" s="26" customFormat="1" ht="19.7" customHeight="1">
      <c r="A25" s="100"/>
      <c r="B25" s="100"/>
      <c r="C25" s="22" t="s">
        <v>124</v>
      </c>
      <c r="D25" s="21">
        <v>18</v>
      </c>
      <c r="E25" s="23">
        <f>ROUNDDOWN((E6+E7+E10)*F25,0)</f>
        <v>26593807</v>
      </c>
      <c r="F25" s="28">
        <v>5.0000000000000001E-3</v>
      </c>
      <c r="G25" s="25" t="s">
        <v>60</v>
      </c>
    </row>
    <row r="26" spans="1:7" s="26" customFormat="1" ht="19.7" customHeight="1">
      <c r="A26" s="100"/>
      <c r="B26" s="100"/>
      <c r="C26" s="22" t="s">
        <v>112</v>
      </c>
      <c r="D26" s="21">
        <v>19</v>
      </c>
      <c r="E26" s="23">
        <f>'공사비내역서(합계)'!I6</f>
        <v>147073132</v>
      </c>
      <c r="F26" s="28"/>
      <c r="G26" s="25"/>
    </row>
    <row r="27" spans="1:7" s="26" customFormat="1" ht="19.7" customHeight="1">
      <c r="A27" s="100"/>
      <c r="B27" s="100"/>
      <c r="C27" s="22" t="s">
        <v>84</v>
      </c>
      <c r="D27" s="21">
        <v>20</v>
      </c>
      <c r="E27" s="23">
        <f>'공사비내역서(합계)'!I7</f>
        <v>124437009</v>
      </c>
      <c r="F27" s="28"/>
      <c r="G27" s="25"/>
    </row>
    <row r="28" spans="1:7" s="26" customFormat="1" ht="19.7" customHeight="1">
      <c r="A28" s="100"/>
      <c r="B28" s="100"/>
      <c r="C28" s="22" t="s">
        <v>69</v>
      </c>
      <c r="D28" s="21">
        <v>21</v>
      </c>
      <c r="E28" s="23">
        <f>'공사비내역서(합계)'!I8</f>
        <v>386939692</v>
      </c>
      <c r="F28" s="28"/>
      <c r="G28" s="25"/>
    </row>
    <row r="29" spans="1:7" s="26" customFormat="1" ht="19.7" customHeight="1">
      <c r="A29" s="100"/>
      <c r="B29" s="100"/>
      <c r="C29" s="22" t="s">
        <v>81</v>
      </c>
      <c r="D29" s="21">
        <v>22</v>
      </c>
      <c r="E29" s="23">
        <f>'공사비내역서(합계)'!I9</f>
        <v>243553162</v>
      </c>
      <c r="F29" s="28"/>
      <c r="G29" s="25"/>
    </row>
    <row r="30" spans="1:7" s="26" customFormat="1" ht="19.7" customHeight="1">
      <c r="A30" s="100"/>
      <c r="B30" s="100"/>
      <c r="C30" s="22" t="s">
        <v>37</v>
      </c>
      <c r="D30" s="21">
        <v>23</v>
      </c>
      <c r="E30" s="23">
        <f>'공사비내역서(합계)'!I10</f>
        <v>57290140</v>
      </c>
      <c r="F30" s="28"/>
      <c r="G30" s="25"/>
    </row>
    <row r="31" spans="1:7" s="26" customFormat="1" ht="19.7" customHeight="1">
      <c r="A31" s="100"/>
      <c r="B31" s="100"/>
      <c r="C31" s="22" t="s">
        <v>38</v>
      </c>
      <c r="D31" s="21">
        <v>24</v>
      </c>
      <c r="E31" s="23">
        <f>'공사비내역서(합계)'!I11</f>
        <v>39186835</v>
      </c>
      <c r="F31" s="28"/>
      <c r="G31" s="25"/>
    </row>
    <row r="32" spans="1:7" s="26" customFormat="1" ht="19.7" customHeight="1">
      <c r="A32" s="100"/>
      <c r="B32" s="100"/>
      <c r="C32" s="22" t="s">
        <v>85</v>
      </c>
      <c r="D32" s="21">
        <v>25</v>
      </c>
      <c r="E32" s="23">
        <f>'공사비내역서(합계)'!I12</f>
        <v>273875</v>
      </c>
      <c r="F32" s="28"/>
      <c r="G32" s="25"/>
    </row>
    <row r="33" spans="1:9" s="26" customFormat="1" ht="19.7" customHeight="1">
      <c r="A33" s="100"/>
      <c r="B33" s="100"/>
      <c r="C33" s="22" t="s">
        <v>23</v>
      </c>
      <c r="D33" s="21">
        <v>26</v>
      </c>
      <c r="E33" s="23">
        <f>ROUNDDOWN((E6+E9)*F33,0)</f>
        <v>321030907</v>
      </c>
      <c r="F33" s="28">
        <v>6.9000000000000006E-2</v>
      </c>
      <c r="G33" s="25" t="s">
        <v>101</v>
      </c>
    </row>
    <row r="34" spans="1:9" s="26" customFormat="1" ht="19.7" customHeight="1">
      <c r="A34" s="101"/>
      <c r="B34" s="101"/>
      <c r="C34" s="22" t="s">
        <v>52</v>
      </c>
      <c r="D34" s="21" t="s">
        <v>24</v>
      </c>
      <c r="E34" s="27">
        <f>SUM(E10:E14)+SUM(E17:E33)</f>
        <v>3245494633</v>
      </c>
      <c r="F34" s="28"/>
      <c r="G34" s="25"/>
    </row>
    <row r="35" spans="1:9" s="26" customFormat="1" ht="19.7" customHeight="1">
      <c r="A35" s="111"/>
      <c r="B35" s="112"/>
      <c r="C35" s="31" t="s">
        <v>25</v>
      </c>
      <c r="D35" s="21" t="s">
        <v>26</v>
      </c>
      <c r="E35" s="27">
        <f>E6+E9+E34</f>
        <v>7898116484</v>
      </c>
      <c r="F35" s="28"/>
      <c r="G35" s="25" t="s">
        <v>61</v>
      </c>
    </row>
    <row r="36" spans="1:9" s="26" customFormat="1" ht="19.7" customHeight="1">
      <c r="A36" s="111"/>
      <c r="B36" s="112"/>
      <c r="C36" s="31" t="s">
        <v>27</v>
      </c>
      <c r="D36" s="21" t="s">
        <v>28</v>
      </c>
      <c r="E36" s="23">
        <f>ROUNDDOWN(E35*F36,0)</f>
        <v>513377571</v>
      </c>
      <c r="F36" s="28">
        <v>6.5000000000000002E-2</v>
      </c>
      <c r="G36" s="25" t="s">
        <v>94</v>
      </c>
    </row>
    <row r="37" spans="1:9" s="26" customFormat="1" ht="19.7" customHeight="1">
      <c r="A37" s="111"/>
      <c r="B37" s="112"/>
      <c r="C37" s="31" t="s">
        <v>29</v>
      </c>
      <c r="D37" s="21" t="s">
        <v>30</v>
      </c>
      <c r="E37" s="23">
        <f>ROUNDDOWN((E9+E34+E36)*F37,0)</f>
        <v>877209824</v>
      </c>
      <c r="F37" s="28">
        <v>0.12</v>
      </c>
      <c r="G37" s="25" t="s">
        <v>67</v>
      </c>
    </row>
    <row r="38" spans="1:9" s="26" customFormat="1" ht="19.7" customHeight="1">
      <c r="A38" s="111"/>
      <c r="B38" s="112"/>
      <c r="C38" s="31" t="s">
        <v>125</v>
      </c>
      <c r="D38" s="21" t="s">
        <v>92</v>
      </c>
      <c r="E38" s="23">
        <f>'공사비내역서(합계)'!I13</f>
        <v>-12103750</v>
      </c>
      <c r="F38" s="28"/>
      <c r="G38" s="25"/>
    </row>
    <row r="39" spans="1:9" s="26" customFormat="1" ht="19.7" customHeight="1">
      <c r="A39" s="111"/>
      <c r="B39" s="112"/>
      <c r="C39" s="31" t="s">
        <v>31</v>
      </c>
      <c r="D39" s="21" t="s">
        <v>91</v>
      </c>
      <c r="E39" s="27">
        <f>SUM(E35:E38)</f>
        <v>9276600129</v>
      </c>
      <c r="F39" s="28"/>
      <c r="G39" s="25" t="s">
        <v>127</v>
      </c>
    </row>
    <row r="40" spans="1:9" s="26" customFormat="1" ht="19.7" customHeight="1">
      <c r="A40" s="111"/>
      <c r="B40" s="112"/>
      <c r="C40" s="31" t="s">
        <v>32</v>
      </c>
      <c r="D40" s="21" t="s">
        <v>90</v>
      </c>
      <c r="E40" s="23">
        <f>ROUND(E39*F40,0)</f>
        <v>927660013</v>
      </c>
      <c r="F40" s="28">
        <v>0.1</v>
      </c>
      <c r="G40" s="25" t="s">
        <v>128</v>
      </c>
    </row>
    <row r="41" spans="1:9" s="26" customFormat="1" ht="19.7" customHeight="1">
      <c r="A41" s="111"/>
      <c r="B41" s="112"/>
      <c r="C41" s="31" t="s">
        <v>70</v>
      </c>
      <c r="D41" s="21" t="s">
        <v>89</v>
      </c>
      <c r="E41" s="27">
        <f>TRUNC(SUM(E39:E40),-4)</f>
        <v>10204260000</v>
      </c>
      <c r="F41" s="24"/>
      <c r="G41" s="25" t="s">
        <v>129</v>
      </c>
    </row>
    <row r="42" spans="1:9" s="26" customFormat="1" ht="19.7" customHeight="1">
      <c r="A42" s="111"/>
      <c r="B42" s="112"/>
      <c r="C42" s="31" t="s">
        <v>72</v>
      </c>
      <c r="D42" s="21" t="s">
        <v>88</v>
      </c>
      <c r="E42" s="27">
        <f>ROUNDDOWN('공사비내역서(합계)'!I14,-4)</f>
        <v>2825150000</v>
      </c>
      <c r="F42" s="24"/>
      <c r="G42" s="25"/>
    </row>
    <row r="43" spans="1:9" s="26" customFormat="1" ht="19.7" customHeight="1">
      <c r="A43" s="111"/>
      <c r="B43" s="112"/>
      <c r="C43" s="31" t="s">
        <v>73</v>
      </c>
      <c r="D43" s="21" t="s">
        <v>87</v>
      </c>
      <c r="E43" s="27">
        <f>ROUNDDOWN('공사비내역서(합계)'!I15,-4)</f>
        <v>17310000</v>
      </c>
      <c r="F43" s="24"/>
      <c r="G43" s="25"/>
    </row>
    <row r="44" spans="1:9" s="26" customFormat="1" ht="19.7" customHeight="1">
      <c r="A44" s="111"/>
      <c r="B44" s="112"/>
      <c r="C44" s="31" t="s">
        <v>71</v>
      </c>
      <c r="D44" s="21" t="s">
        <v>126</v>
      </c>
      <c r="E44" s="27">
        <f>ROUNDDOWN(SUM(E41:E43),0)</f>
        <v>13046720000</v>
      </c>
      <c r="F44" s="24"/>
      <c r="G44" s="25" t="s">
        <v>130</v>
      </c>
      <c r="I44" s="20"/>
    </row>
    <row r="45" spans="1:9" ht="24.95" customHeight="1"/>
    <row r="46" spans="1:9" ht="24.95" customHeight="1"/>
    <row r="47" spans="1:9" ht="24.95" customHeight="1"/>
    <row r="48" spans="1:9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  <row r="76" ht="24.95" customHeight="1"/>
    <row r="77" ht="24.95" customHeight="1"/>
    <row r="78" ht="24.95" customHeight="1"/>
    <row r="79" ht="24.95" customHeight="1"/>
    <row r="80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  <row r="103" ht="24.95" customHeight="1"/>
    <row r="104" ht="24.95" customHeight="1"/>
    <row r="105" ht="24.95" customHeight="1"/>
    <row r="106" ht="24.95" customHeight="1"/>
    <row r="107" ht="24.95" customHeight="1"/>
    <row r="108" ht="24.95" customHeight="1"/>
    <row r="109" ht="24.95" customHeight="1"/>
    <row r="110" ht="24.95" customHeight="1"/>
    <row r="111" ht="24.95" customHeight="1"/>
    <row r="112" ht="24.95" customHeight="1"/>
    <row r="113" ht="24.95" customHeight="1"/>
    <row r="114" ht="24.95" customHeight="1"/>
    <row r="115" ht="24.95" customHeight="1"/>
    <row r="116" ht="24.95" customHeight="1"/>
    <row r="117" ht="24.95" customHeight="1"/>
    <row r="118" ht="24.95" customHeight="1"/>
    <row r="119" ht="24.95" customHeight="1"/>
    <row r="120" ht="24.95" customHeight="1"/>
    <row r="121" ht="24.95" customHeight="1"/>
    <row r="122" ht="24.95" customHeight="1"/>
    <row r="123" ht="24.95" customHeight="1"/>
    <row r="124" ht="24.95" customHeight="1"/>
    <row r="125" ht="24.95" customHeight="1"/>
    <row r="126" ht="24.95" customHeight="1"/>
    <row r="127" ht="24.95" customHeight="1"/>
    <row r="128" ht="24.95" customHeight="1"/>
    <row r="129" ht="24.95" customHeight="1"/>
  </sheetData>
  <mergeCells count="19">
    <mergeCell ref="A43:B43"/>
    <mergeCell ref="A44:B44"/>
    <mergeCell ref="A42:B42"/>
    <mergeCell ref="A35:B35"/>
    <mergeCell ref="A36:B36"/>
    <mergeCell ref="A37:B37"/>
    <mergeCell ref="A39:B39"/>
    <mergeCell ref="A40:B40"/>
    <mergeCell ref="A41:B41"/>
    <mergeCell ref="A38:B38"/>
    <mergeCell ref="A1:G1"/>
    <mergeCell ref="A3:D3"/>
    <mergeCell ref="A4:A34"/>
    <mergeCell ref="B4:B6"/>
    <mergeCell ref="B7:B9"/>
    <mergeCell ref="B10:B34"/>
    <mergeCell ref="C15:C17"/>
    <mergeCell ref="D15:D17"/>
    <mergeCell ref="A2:B2"/>
  </mergeCells>
  <phoneticPr fontId="2" type="noConversion"/>
  <printOptions horizontalCentered="1"/>
  <pageMargins left="0.59055118110236227" right="0.59055118110236227" top="0.78740157480314965" bottom="0.59055118110236227" header="0.59055118110236227" footer="0.39370078740157483"/>
  <pageSetup paperSize="9" scale="84" fitToWidth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452"/>
  <sheetViews>
    <sheetView view="pageBreakPreview" zoomScaleSheetLayoutView="100" workbookViewId="0">
      <pane ySplit="5" topLeftCell="A30" activePane="bottomLeft" state="frozen"/>
      <selection activeCell="A4" sqref="A4:M133"/>
      <selection pane="bottomLeft" activeCell="O33" sqref="O33"/>
    </sheetView>
  </sheetViews>
  <sheetFormatPr defaultRowHeight="18" customHeight="1"/>
  <cols>
    <col min="1" max="1" width="1.77734375" style="37" customWidth="1"/>
    <col min="2" max="2" width="2.77734375" style="37" customWidth="1"/>
    <col min="3" max="3" width="17.77734375" style="37" customWidth="1"/>
    <col min="4" max="4" width="1.77734375" style="37" customWidth="1"/>
    <col min="5" max="5" width="14.77734375" style="36" customWidth="1"/>
    <col min="6" max="6" width="7.77734375" style="37" customWidth="1"/>
    <col min="7" max="7" width="4.77734375" style="36" customWidth="1"/>
    <col min="8" max="8" width="7.77734375" style="37" customWidth="1"/>
    <col min="9" max="9" width="13.77734375" style="37" customWidth="1"/>
    <col min="10" max="10" width="7.77734375" style="37" customWidth="1"/>
    <col min="11" max="11" width="13.77734375" style="37" customWidth="1"/>
    <col min="12" max="12" width="7.77734375" style="37" customWidth="1"/>
    <col min="13" max="13" width="13.77734375" style="37" customWidth="1"/>
    <col min="14" max="14" width="7.77734375" style="37" customWidth="1"/>
    <col min="15" max="15" width="13.77734375" style="37" customWidth="1"/>
    <col min="16" max="16" width="7.77734375" style="37" customWidth="1"/>
    <col min="17" max="17" width="8.88671875" style="37"/>
    <col min="18" max="18" width="11.21875" style="37" bestFit="1" customWidth="1"/>
    <col min="19" max="19" width="15.88671875" style="37" bestFit="1" customWidth="1"/>
    <col min="20" max="16384" width="8.88671875" style="37"/>
  </cols>
  <sheetData>
    <row r="1" spans="1:26" s="33" customFormat="1" ht="35.1" customHeight="1">
      <c r="A1" s="131" t="s">
        <v>55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32"/>
      <c r="R1" s="32"/>
      <c r="S1" s="32"/>
      <c r="T1" s="32"/>
      <c r="U1" s="32"/>
      <c r="V1" s="32"/>
      <c r="W1" s="32"/>
      <c r="X1" s="32"/>
      <c r="Y1" s="32"/>
      <c r="Z1" s="32"/>
    </row>
    <row r="2" spans="1:26" s="55" customFormat="1" ht="23.1" customHeight="1">
      <c r="A2" s="132" t="s">
        <v>0</v>
      </c>
      <c r="B2" s="133"/>
      <c r="C2" s="133"/>
      <c r="D2" s="134"/>
      <c r="E2" s="138" t="s">
        <v>1</v>
      </c>
      <c r="F2" s="138" t="s">
        <v>2</v>
      </c>
      <c r="G2" s="138" t="s">
        <v>3</v>
      </c>
      <c r="H2" s="138" t="s">
        <v>4</v>
      </c>
      <c r="I2" s="138"/>
      <c r="J2" s="138" t="s">
        <v>5</v>
      </c>
      <c r="K2" s="138"/>
      <c r="L2" s="138" t="s">
        <v>6</v>
      </c>
      <c r="M2" s="138"/>
      <c r="N2" s="138" t="s">
        <v>7</v>
      </c>
      <c r="O2" s="138"/>
      <c r="P2" s="138" t="s">
        <v>8</v>
      </c>
      <c r="Q2" s="54"/>
      <c r="R2" s="54"/>
      <c r="S2" s="54"/>
      <c r="T2" s="54"/>
      <c r="U2" s="54"/>
      <c r="V2" s="54"/>
      <c r="W2" s="54"/>
      <c r="X2" s="54"/>
      <c r="Y2" s="54"/>
      <c r="Z2" s="54"/>
    </row>
    <row r="3" spans="1:26" s="55" customFormat="1" ht="23.1" customHeight="1">
      <c r="A3" s="135"/>
      <c r="B3" s="136"/>
      <c r="C3" s="136"/>
      <c r="D3" s="137"/>
      <c r="E3" s="138"/>
      <c r="F3" s="138"/>
      <c r="G3" s="138"/>
      <c r="H3" s="56" t="s">
        <v>9</v>
      </c>
      <c r="I3" s="56" t="s">
        <v>10</v>
      </c>
      <c r="J3" s="56" t="s">
        <v>9</v>
      </c>
      <c r="K3" s="56" t="s">
        <v>10</v>
      </c>
      <c r="L3" s="56" t="s">
        <v>9</v>
      </c>
      <c r="M3" s="56" t="s">
        <v>10</v>
      </c>
      <c r="N3" s="56" t="s">
        <v>9</v>
      </c>
      <c r="O3" s="56" t="s">
        <v>10</v>
      </c>
      <c r="P3" s="138"/>
      <c r="Q3" s="54"/>
      <c r="R3" s="54"/>
      <c r="S3" s="54"/>
      <c r="T3" s="54"/>
      <c r="U3" s="54"/>
      <c r="V3" s="54"/>
      <c r="W3" s="54"/>
      <c r="X3" s="54"/>
      <c r="Y3" s="54"/>
      <c r="Z3" s="54"/>
    </row>
    <row r="4" spans="1:26" s="55" customFormat="1" ht="23.1" customHeight="1">
      <c r="A4" s="128" t="s">
        <v>102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30"/>
      <c r="Q4" s="54"/>
      <c r="R4" s="54"/>
      <c r="S4" s="59"/>
      <c r="T4" s="54"/>
      <c r="U4" s="54"/>
      <c r="V4" s="54"/>
      <c r="W4" s="54"/>
      <c r="X4" s="54"/>
      <c r="Y4" s="54"/>
      <c r="Z4" s="54"/>
    </row>
    <row r="5" spans="1:26" s="45" customFormat="1" ht="23.1" customHeight="1">
      <c r="A5" s="38"/>
      <c r="B5" s="75">
        <v>1</v>
      </c>
      <c r="C5" s="85" t="s">
        <v>76</v>
      </c>
      <c r="D5" s="39"/>
      <c r="E5" s="40" t="s">
        <v>56</v>
      </c>
      <c r="F5" s="41"/>
      <c r="G5" s="42" t="s">
        <v>56</v>
      </c>
      <c r="H5" s="41"/>
      <c r="I5" s="43">
        <f>SUM(K5,M5,O5)</f>
        <v>5318761514</v>
      </c>
      <c r="J5" s="43"/>
      <c r="K5" s="43">
        <f t="shared" ref="K5" si="0">K30</f>
        <v>1101412188</v>
      </c>
      <c r="L5" s="43"/>
      <c r="M5" s="43">
        <f t="shared" ref="M5" si="1">M30</f>
        <v>2966758282</v>
      </c>
      <c r="N5" s="43"/>
      <c r="O5" s="43">
        <f t="shared" ref="O5" si="2">O30</f>
        <v>1250591044</v>
      </c>
      <c r="P5" s="41" t="s">
        <v>56</v>
      </c>
      <c r="Q5" s="44"/>
      <c r="R5" s="44"/>
      <c r="S5" s="60"/>
      <c r="T5" s="44"/>
      <c r="U5" s="44"/>
      <c r="V5" s="44"/>
      <c r="W5" s="44"/>
      <c r="X5" s="44"/>
      <c r="Y5" s="44"/>
      <c r="Z5" s="44"/>
    </row>
    <row r="6" spans="1:26" s="53" customFormat="1" ht="23.1" customHeight="1">
      <c r="A6" s="46"/>
      <c r="B6" s="75">
        <v>2</v>
      </c>
      <c r="C6" s="84" t="s">
        <v>112</v>
      </c>
      <c r="D6" s="47"/>
      <c r="E6" s="48"/>
      <c r="F6" s="49"/>
      <c r="G6" s="50"/>
      <c r="H6" s="49"/>
      <c r="I6" s="43">
        <f t="shared" ref="I6" si="3">SUM(K6,M6,O6)</f>
        <v>147073132</v>
      </c>
      <c r="J6" s="51"/>
      <c r="K6" s="43">
        <f>K31</f>
        <v>12090456</v>
      </c>
      <c r="L6" s="51"/>
      <c r="M6" s="43">
        <f t="shared" ref="M6:M7" si="4">M31</f>
        <v>134982676</v>
      </c>
      <c r="N6" s="51"/>
      <c r="O6" s="43">
        <f t="shared" ref="O6:O7" si="5">O31</f>
        <v>0</v>
      </c>
      <c r="P6" s="49"/>
      <c r="Q6" s="52"/>
      <c r="R6" s="52"/>
      <c r="S6" s="52"/>
      <c r="T6" s="52"/>
      <c r="U6" s="52"/>
      <c r="V6" s="52"/>
      <c r="W6" s="52"/>
      <c r="X6" s="52"/>
      <c r="Y6" s="52"/>
      <c r="Z6" s="52"/>
    </row>
    <row r="7" spans="1:26" s="53" customFormat="1" ht="23.1" customHeight="1">
      <c r="A7" s="46"/>
      <c r="B7" s="75">
        <v>3</v>
      </c>
      <c r="C7" s="85" t="s">
        <v>114</v>
      </c>
      <c r="D7" s="47"/>
      <c r="E7" s="48"/>
      <c r="F7" s="49"/>
      <c r="G7" s="50"/>
      <c r="H7" s="49"/>
      <c r="I7" s="43">
        <f t="shared" ref="I7" si="6">SUM(K7,M7,O7)</f>
        <v>124437009</v>
      </c>
      <c r="J7" s="51"/>
      <c r="K7" s="43">
        <f>K32</f>
        <v>0</v>
      </c>
      <c r="L7" s="51"/>
      <c r="M7" s="43">
        <f t="shared" si="4"/>
        <v>101967135</v>
      </c>
      <c r="N7" s="51"/>
      <c r="O7" s="43">
        <f t="shared" si="5"/>
        <v>22469874</v>
      </c>
      <c r="P7" s="49"/>
      <c r="Q7" s="52"/>
      <c r="R7" s="52"/>
      <c r="S7" s="52"/>
      <c r="T7" s="52"/>
      <c r="U7" s="52"/>
      <c r="V7" s="52"/>
      <c r="W7" s="52"/>
      <c r="X7" s="52"/>
      <c r="Y7" s="52"/>
      <c r="Z7" s="52"/>
    </row>
    <row r="8" spans="1:26" s="53" customFormat="1" ht="23.1" customHeight="1">
      <c r="A8" s="46"/>
      <c r="B8" s="75">
        <v>4</v>
      </c>
      <c r="C8" s="85" t="s">
        <v>115</v>
      </c>
      <c r="D8" s="47"/>
      <c r="E8" s="48"/>
      <c r="F8" s="49"/>
      <c r="G8" s="50"/>
      <c r="H8" s="49"/>
      <c r="I8" s="43">
        <f t="shared" ref="I8" si="7">SUM(K8,M8,O8)</f>
        <v>386939692</v>
      </c>
      <c r="J8" s="51"/>
      <c r="K8" s="43">
        <f t="shared" ref="K8:M8" si="8">K33</f>
        <v>11277000</v>
      </c>
      <c r="L8" s="51"/>
      <c r="M8" s="43">
        <f t="shared" si="8"/>
        <v>334465200</v>
      </c>
      <c r="N8" s="51"/>
      <c r="O8" s="43">
        <f t="shared" ref="O8" si="9">O33</f>
        <v>41197492</v>
      </c>
      <c r="P8" s="49"/>
      <c r="Q8" s="52"/>
      <c r="R8" s="52"/>
      <c r="S8" s="52"/>
      <c r="T8" s="52"/>
      <c r="U8" s="52"/>
      <c r="V8" s="52"/>
      <c r="W8" s="52"/>
      <c r="X8" s="52"/>
      <c r="Y8" s="52"/>
      <c r="Z8" s="52"/>
    </row>
    <row r="9" spans="1:26" s="53" customFormat="1" ht="23.1" customHeight="1">
      <c r="A9" s="46"/>
      <c r="B9" s="75">
        <v>5</v>
      </c>
      <c r="C9" s="85" t="s">
        <v>116</v>
      </c>
      <c r="D9" s="47"/>
      <c r="E9" s="48"/>
      <c r="F9" s="49"/>
      <c r="G9" s="50"/>
      <c r="H9" s="49"/>
      <c r="I9" s="43">
        <f t="shared" ref="I9" si="10">SUM(K9,M9,O9)</f>
        <v>243553162</v>
      </c>
      <c r="J9" s="51"/>
      <c r="K9" s="43">
        <f t="shared" ref="K9:M9" si="11">K34</f>
        <v>0</v>
      </c>
      <c r="L9" s="51"/>
      <c r="M9" s="43">
        <f t="shared" si="11"/>
        <v>0</v>
      </c>
      <c r="N9" s="51"/>
      <c r="O9" s="43">
        <f t="shared" ref="O9" si="12">O34</f>
        <v>243553162</v>
      </c>
      <c r="P9" s="49"/>
      <c r="Q9" s="52"/>
      <c r="R9" s="52"/>
      <c r="S9" s="52"/>
      <c r="T9" s="52"/>
      <c r="U9" s="52"/>
      <c r="V9" s="52"/>
      <c r="W9" s="52"/>
      <c r="X9" s="52"/>
      <c r="Y9" s="52"/>
      <c r="Z9" s="52"/>
    </row>
    <row r="10" spans="1:26" s="53" customFormat="1" ht="23.1" customHeight="1">
      <c r="A10" s="46"/>
      <c r="B10" s="75">
        <v>6</v>
      </c>
      <c r="C10" s="85" t="s">
        <v>117</v>
      </c>
      <c r="D10" s="47"/>
      <c r="E10" s="48"/>
      <c r="F10" s="49"/>
      <c r="G10" s="50"/>
      <c r="H10" s="49"/>
      <c r="I10" s="43">
        <f t="shared" ref="I10:I14" si="13">SUM(K10,M10,O10)</f>
        <v>57290140</v>
      </c>
      <c r="J10" s="51"/>
      <c r="K10" s="43">
        <f t="shared" ref="K10:M10" si="14">K35</f>
        <v>0</v>
      </c>
      <c r="L10" s="51"/>
      <c r="M10" s="43">
        <f t="shared" si="14"/>
        <v>0</v>
      </c>
      <c r="N10" s="51"/>
      <c r="O10" s="43">
        <f t="shared" ref="O10" si="15">O35</f>
        <v>57290140</v>
      </c>
      <c r="P10" s="49"/>
      <c r="Q10" s="52"/>
      <c r="R10" s="52"/>
      <c r="S10" s="52"/>
      <c r="T10" s="52"/>
      <c r="U10" s="52"/>
      <c r="V10" s="52"/>
      <c r="W10" s="52"/>
      <c r="X10" s="52"/>
      <c r="Y10" s="52"/>
      <c r="Z10" s="52"/>
    </row>
    <row r="11" spans="1:26" s="53" customFormat="1" ht="23.1" customHeight="1">
      <c r="A11" s="46"/>
      <c r="B11" s="75">
        <v>7</v>
      </c>
      <c r="C11" s="85" t="s">
        <v>118</v>
      </c>
      <c r="D11" s="47"/>
      <c r="E11" s="48"/>
      <c r="F11" s="49"/>
      <c r="G11" s="50"/>
      <c r="H11" s="49"/>
      <c r="I11" s="43">
        <f t="shared" si="13"/>
        <v>39186835</v>
      </c>
      <c r="J11" s="51"/>
      <c r="K11" s="43">
        <f t="shared" ref="K11:M13" si="16">K36</f>
        <v>0</v>
      </c>
      <c r="L11" s="51"/>
      <c r="M11" s="43">
        <f t="shared" si="16"/>
        <v>0</v>
      </c>
      <c r="N11" s="51"/>
      <c r="O11" s="43">
        <f t="shared" ref="O11:O13" si="17">O36</f>
        <v>39186835</v>
      </c>
      <c r="P11" s="49"/>
      <c r="Q11" s="52"/>
      <c r="R11" s="52"/>
      <c r="S11" s="52"/>
      <c r="T11" s="52"/>
      <c r="U11" s="52"/>
      <c r="V11" s="52"/>
      <c r="W11" s="52"/>
      <c r="X11" s="52"/>
      <c r="Y11" s="52"/>
      <c r="Z11" s="52"/>
    </row>
    <row r="12" spans="1:26" s="53" customFormat="1" ht="23.1" customHeight="1">
      <c r="A12" s="46"/>
      <c r="B12" s="75">
        <v>8</v>
      </c>
      <c r="C12" s="84" t="s">
        <v>119</v>
      </c>
      <c r="D12" s="47"/>
      <c r="E12" s="48"/>
      <c r="F12" s="49"/>
      <c r="G12" s="50"/>
      <c r="H12" s="49"/>
      <c r="I12" s="43">
        <f t="shared" ref="I12" si="18">SUM(K12,M12,O12)</f>
        <v>273875</v>
      </c>
      <c r="J12" s="51"/>
      <c r="K12" s="43">
        <f t="shared" si="16"/>
        <v>0</v>
      </c>
      <c r="L12" s="51"/>
      <c r="M12" s="43">
        <f t="shared" si="16"/>
        <v>0</v>
      </c>
      <c r="N12" s="51"/>
      <c r="O12" s="43">
        <f t="shared" si="17"/>
        <v>273875</v>
      </c>
      <c r="P12" s="49"/>
      <c r="Q12" s="52"/>
      <c r="R12" s="52"/>
      <c r="S12" s="52"/>
      <c r="T12" s="52"/>
      <c r="U12" s="52"/>
      <c r="V12" s="52"/>
      <c r="W12" s="52"/>
      <c r="X12" s="52"/>
      <c r="Y12" s="52"/>
      <c r="Z12" s="52"/>
    </row>
    <row r="13" spans="1:26" s="53" customFormat="1" ht="23.1" customHeight="1">
      <c r="A13" s="46"/>
      <c r="B13" s="75">
        <v>9</v>
      </c>
      <c r="C13" s="84" t="s">
        <v>113</v>
      </c>
      <c r="D13" s="47"/>
      <c r="E13" s="48"/>
      <c r="F13" s="49"/>
      <c r="G13" s="50"/>
      <c r="H13" s="49"/>
      <c r="I13" s="43">
        <f t="shared" ref="I13" si="19">SUM(K13,M13,O13)</f>
        <v>-12103750</v>
      </c>
      <c r="J13" s="51"/>
      <c r="K13" s="43">
        <f t="shared" si="16"/>
        <v>-12103750</v>
      </c>
      <c r="L13" s="51"/>
      <c r="M13" s="43">
        <f t="shared" si="16"/>
        <v>0</v>
      </c>
      <c r="N13" s="51"/>
      <c r="O13" s="43">
        <f t="shared" si="17"/>
        <v>0</v>
      </c>
      <c r="P13" s="49"/>
      <c r="Q13" s="52"/>
      <c r="R13" s="52"/>
      <c r="S13" s="52"/>
      <c r="T13" s="52"/>
      <c r="U13" s="52"/>
      <c r="V13" s="52"/>
      <c r="W13" s="52"/>
      <c r="X13" s="52"/>
      <c r="Y13" s="52"/>
      <c r="Z13" s="52"/>
    </row>
    <row r="14" spans="1:26" s="53" customFormat="1" ht="23.1" customHeight="1">
      <c r="A14" s="46"/>
      <c r="B14" s="75">
        <v>10</v>
      </c>
      <c r="C14" s="85" t="s">
        <v>74</v>
      </c>
      <c r="D14" s="47"/>
      <c r="E14" s="48"/>
      <c r="F14" s="49"/>
      <c r="G14" s="50"/>
      <c r="H14" s="49"/>
      <c r="I14" s="43">
        <f t="shared" si="13"/>
        <v>2825154763</v>
      </c>
      <c r="J14" s="51"/>
      <c r="K14" s="43">
        <f>K39</f>
        <v>2762334271</v>
      </c>
      <c r="L14" s="51"/>
      <c r="M14" s="43">
        <f>M39</f>
        <v>0</v>
      </c>
      <c r="N14" s="51"/>
      <c r="O14" s="43">
        <f t="shared" ref="O14" si="20">O39</f>
        <v>62820492</v>
      </c>
      <c r="P14" s="49"/>
      <c r="Q14" s="52"/>
      <c r="R14" s="52"/>
      <c r="S14" s="52"/>
      <c r="T14" s="52"/>
      <c r="U14" s="52"/>
      <c r="V14" s="52"/>
      <c r="W14" s="52"/>
      <c r="X14" s="52"/>
      <c r="Y14" s="52"/>
      <c r="Z14" s="52"/>
    </row>
    <row r="15" spans="1:26" s="53" customFormat="1" ht="23.1" customHeight="1">
      <c r="A15" s="46"/>
      <c r="B15" s="75">
        <v>11</v>
      </c>
      <c r="C15" s="85" t="s">
        <v>77</v>
      </c>
      <c r="D15" s="47"/>
      <c r="E15" s="48"/>
      <c r="F15" s="49"/>
      <c r="G15" s="50"/>
      <c r="H15" s="49"/>
      <c r="I15" s="43">
        <f t="shared" ref="I15" si="21">SUM(K15,M15,O15)</f>
        <v>17316506</v>
      </c>
      <c r="J15" s="51"/>
      <c r="K15" s="43">
        <f>K42</f>
        <v>17316506</v>
      </c>
      <c r="L15" s="51"/>
      <c r="M15" s="43">
        <f>M42</f>
        <v>0</v>
      </c>
      <c r="N15" s="51"/>
      <c r="O15" s="43">
        <f>O42</f>
        <v>0</v>
      </c>
      <c r="P15" s="49"/>
      <c r="Q15" s="52"/>
      <c r="R15" s="52"/>
      <c r="S15" s="52"/>
      <c r="T15" s="52"/>
      <c r="U15" s="52"/>
      <c r="V15" s="52"/>
      <c r="W15" s="52"/>
      <c r="X15" s="52"/>
      <c r="Y15" s="52"/>
      <c r="Z15" s="52"/>
    </row>
    <row r="16" spans="1:26" s="53" customFormat="1" ht="23.1" customHeight="1">
      <c r="A16" s="46"/>
      <c r="B16" s="57"/>
      <c r="C16" s="57"/>
      <c r="D16" s="47"/>
      <c r="E16" s="48"/>
      <c r="F16" s="49"/>
      <c r="G16" s="50"/>
      <c r="H16" s="49"/>
      <c r="I16" s="49"/>
      <c r="J16" s="51"/>
      <c r="K16" s="51"/>
      <c r="L16" s="51"/>
      <c r="M16" s="51"/>
      <c r="N16" s="51"/>
      <c r="O16" s="51"/>
      <c r="P16" s="49"/>
      <c r="Q16" s="52"/>
      <c r="R16" s="52"/>
      <c r="S16" s="52"/>
      <c r="T16" s="52"/>
      <c r="U16" s="52"/>
      <c r="V16" s="52"/>
      <c r="W16" s="52"/>
      <c r="X16" s="52"/>
      <c r="Y16" s="52"/>
      <c r="Z16" s="52"/>
    </row>
    <row r="17" spans="1:26" s="53" customFormat="1" ht="23.1" customHeight="1">
      <c r="A17" s="46"/>
      <c r="B17" s="57"/>
      <c r="C17" s="57"/>
      <c r="D17" s="47"/>
      <c r="E17" s="48"/>
      <c r="F17" s="49"/>
      <c r="G17" s="50"/>
      <c r="H17" s="49"/>
      <c r="I17" s="49"/>
      <c r="J17" s="51"/>
      <c r="K17" s="51"/>
      <c r="L17" s="51"/>
      <c r="M17" s="51"/>
      <c r="N17" s="51"/>
      <c r="O17" s="51"/>
      <c r="P17" s="49"/>
      <c r="Q17" s="52"/>
      <c r="R17" s="52"/>
      <c r="S17" s="52"/>
      <c r="T17" s="52"/>
      <c r="U17" s="52"/>
      <c r="V17" s="52"/>
      <c r="W17" s="52"/>
      <c r="X17" s="52"/>
      <c r="Y17" s="52"/>
      <c r="Z17" s="52"/>
    </row>
    <row r="18" spans="1:26" s="53" customFormat="1" ht="23.1" customHeight="1">
      <c r="A18" s="46"/>
      <c r="B18" s="57"/>
      <c r="C18" s="57"/>
      <c r="D18" s="47"/>
      <c r="E18" s="48"/>
      <c r="F18" s="49"/>
      <c r="G18" s="50"/>
      <c r="H18" s="49"/>
      <c r="I18" s="49"/>
      <c r="J18" s="51"/>
      <c r="K18" s="51"/>
      <c r="L18" s="51"/>
      <c r="M18" s="51"/>
      <c r="N18" s="51"/>
      <c r="O18" s="51"/>
      <c r="P18" s="49"/>
      <c r="Q18" s="52"/>
      <c r="R18" s="52"/>
      <c r="S18" s="52"/>
      <c r="T18" s="52"/>
      <c r="U18" s="52"/>
      <c r="V18" s="52"/>
      <c r="W18" s="52"/>
      <c r="X18" s="52"/>
      <c r="Y18" s="52"/>
      <c r="Z18" s="52"/>
    </row>
    <row r="19" spans="1:26" s="53" customFormat="1" ht="23.1" customHeight="1">
      <c r="A19" s="46"/>
      <c r="B19" s="57"/>
      <c r="C19" s="57"/>
      <c r="D19" s="47"/>
      <c r="E19" s="48"/>
      <c r="F19" s="49"/>
      <c r="G19" s="50"/>
      <c r="H19" s="49"/>
      <c r="I19" s="49"/>
      <c r="J19" s="51"/>
      <c r="K19" s="51"/>
      <c r="L19" s="51"/>
      <c r="M19" s="51"/>
      <c r="N19" s="51"/>
      <c r="O19" s="51"/>
      <c r="P19" s="49"/>
      <c r="Q19" s="52"/>
      <c r="R19" s="52"/>
      <c r="S19" s="52"/>
      <c r="T19" s="52"/>
      <c r="U19" s="52"/>
      <c r="V19" s="52"/>
      <c r="W19" s="52"/>
      <c r="X19" s="52"/>
      <c r="Y19" s="52"/>
      <c r="Z19" s="52"/>
    </row>
    <row r="20" spans="1:26" s="53" customFormat="1" ht="23.1" customHeight="1">
      <c r="A20" s="46"/>
      <c r="B20" s="57"/>
      <c r="C20" s="57"/>
      <c r="D20" s="47"/>
      <c r="E20" s="48"/>
      <c r="F20" s="49"/>
      <c r="G20" s="50"/>
      <c r="H20" s="49"/>
      <c r="I20" s="49"/>
      <c r="J20" s="51"/>
      <c r="K20" s="51"/>
      <c r="L20" s="51"/>
      <c r="M20" s="51"/>
      <c r="N20" s="51"/>
      <c r="O20" s="51"/>
      <c r="P20" s="49"/>
      <c r="Q20" s="52"/>
      <c r="R20" s="52"/>
      <c r="S20" s="52"/>
      <c r="T20" s="52"/>
      <c r="U20" s="52"/>
      <c r="V20" s="52"/>
      <c r="W20" s="52"/>
      <c r="X20" s="52"/>
      <c r="Y20" s="52"/>
      <c r="Z20" s="52"/>
    </row>
    <row r="21" spans="1:26" s="53" customFormat="1" ht="23.1" customHeight="1">
      <c r="A21" s="46"/>
      <c r="B21" s="57"/>
      <c r="C21" s="57"/>
      <c r="D21" s="47"/>
      <c r="E21" s="48"/>
      <c r="F21" s="49"/>
      <c r="G21" s="50"/>
      <c r="H21" s="49"/>
      <c r="I21" s="49"/>
      <c r="J21" s="51"/>
      <c r="K21" s="51"/>
      <c r="L21" s="51"/>
      <c r="M21" s="51"/>
      <c r="N21" s="51"/>
      <c r="O21" s="51"/>
      <c r="P21" s="49"/>
      <c r="Q21" s="52"/>
      <c r="R21" s="52"/>
      <c r="S21" s="52"/>
      <c r="T21" s="52"/>
      <c r="U21" s="52"/>
      <c r="V21" s="52"/>
      <c r="W21" s="52"/>
      <c r="X21" s="52"/>
      <c r="Y21" s="52"/>
      <c r="Z21" s="52"/>
    </row>
    <row r="22" spans="1:26" s="53" customFormat="1" ht="23.1" customHeight="1">
      <c r="A22" s="46"/>
      <c r="B22" s="57"/>
      <c r="C22" s="57"/>
      <c r="D22" s="47"/>
      <c r="E22" s="48"/>
      <c r="F22" s="49"/>
      <c r="G22" s="50"/>
      <c r="H22" s="49"/>
      <c r="I22" s="49"/>
      <c r="J22" s="51"/>
      <c r="K22" s="51"/>
      <c r="L22" s="51"/>
      <c r="M22" s="51"/>
      <c r="N22" s="51"/>
      <c r="O22" s="51"/>
      <c r="P22" s="49"/>
      <c r="Q22" s="52"/>
      <c r="R22" s="52"/>
      <c r="S22" s="52"/>
      <c r="T22" s="52"/>
      <c r="U22" s="52"/>
      <c r="V22" s="52"/>
      <c r="W22" s="52"/>
      <c r="X22" s="52"/>
      <c r="Y22" s="52"/>
      <c r="Z22" s="52"/>
    </row>
    <row r="23" spans="1:26" s="53" customFormat="1" ht="23.1" customHeight="1">
      <c r="A23" s="46"/>
      <c r="B23" s="57"/>
      <c r="C23" s="57"/>
      <c r="D23" s="47"/>
      <c r="E23" s="48"/>
      <c r="F23" s="49"/>
      <c r="G23" s="50"/>
      <c r="H23" s="49"/>
      <c r="I23" s="49"/>
      <c r="J23" s="51"/>
      <c r="K23" s="51"/>
      <c r="L23" s="51"/>
      <c r="M23" s="51"/>
      <c r="N23" s="51"/>
      <c r="O23" s="51"/>
      <c r="P23" s="49"/>
      <c r="Q23" s="52"/>
      <c r="R23" s="52"/>
      <c r="S23" s="52"/>
      <c r="T23" s="52"/>
      <c r="U23" s="52"/>
      <c r="V23" s="52"/>
      <c r="W23" s="52"/>
      <c r="X23" s="52"/>
      <c r="Y23" s="52"/>
      <c r="Z23" s="52"/>
    </row>
    <row r="24" spans="1:26" s="53" customFormat="1" ht="23.1" customHeight="1">
      <c r="A24" s="46"/>
      <c r="B24" s="57"/>
      <c r="C24" s="57"/>
      <c r="D24" s="47"/>
      <c r="E24" s="48"/>
      <c r="F24" s="49"/>
      <c r="G24" s="50"/>
      <c r="H24" s="49"/>
      <c r="I24" s="49"/>
      <c r="J24" s="51"/>
      <c r="K24" s="51"/>
      <c r="L24" s="51"/>
      <c r="M24" s="51"/>
      <c r="N24" s="51"/>
      <c r="O24" s="51"/>
      <c r="P24" s="49"/>
      <c r="Q24" s="52"/>
      <c r="R24" s="52"/>
      <c r="S24" s="52"/>
      <c r="T24" s="52"/>
      <c r="U24" s="52"/>
      <c r="V24" s="52"/>
      <c r="W24" s="52"/>
      <c r="X24" s="52"/>
      <c r="Y24" s="52"/>
      <c r="Z24" s="52"/>
    </row>
    <row r="25" spans="1:26" s="53" customFormat="1" ht="23.1" customHeight="1">
      <c r="A25" s="46"/>
      <c r="B25" s="57"/>
      <c r="C25" s="57"/>
      <c r="D25" s="47"/>
      <c r="E25" s="48"/>
      <c r="F25" s="49"/>
      <c r="G25" s="50"/>
      <c r="H25" s="49"/>
      <c r="I25" s="49"/>
      <c r="J25" s="51"/>
      <c r="K25" s="51"/>
      <c r="L25" s="51"/>
      <c r="M25" s="51"/>
      <c r="N25" s="51"/>
      <c r="O25" s="51"/>
      <c r="P25" s="49"/>
      <c r="Q25" s="52"/>
      <c r="R25" s="52"/>
      <c r="S25" s="52"/>
      <c r="T25" s="52"/>
      <c r="U25" s="52"/>
      <c r="V25" s="52"/>
      <c r="W25" s="52"/>
      <c r="X25" s="52"/>
      <c r="Y25" s="52"/>
      <c r="Z25" s="52"/>
    </row>
    <row r="26" spans="1:26" s="53" customFormat="1" ht="23.1" customHeight="1">
      <c r="A26" s="46"/>
      <c r="B26" s="57"/>
      <c r="C26" s="57"/>
      <c r="D26" s="47"/>
      <c r="E26" s="48"/>
      <c r="F26" s="49"/>
      <c r="G26" s="50"/>
      <c r="H26" s="49"/>
      <c r="I26" s="49"/>
      <c r="J26" s="51"/>
      <c r="K26" s="51"/>
      <c r="L26" s="51"/>
      <c r="M26" s="51"/>
      <c r="N26" s="51"/>
      <c r="O26" s="51"/>
      <c r="P26" s="49"/>
      <c r="Q26" s="52"/>
      <c r="R26" s="52"/>
      <c r="S26" s="52"/>
      <c r="T26" s="52"/>
      <c r="U26" s="52"/>
      <c r="V26" s="52"/>
      <c r="W26" s="52"/>
      <c r="X26" s="52"/>
      <c r="Y26" s="52"/>
      <c r="Z26" s="52"/>
    </row>
    <row r="27" spans="1:26" s="53" customFormat="1" ht="23.1" customHeight="1">
      <c r="A27" s="46"/>
      <c r="B27" s="57"/>
      <c r="C27" s="57"/>
      <c r="D27" s="47"/>
      <c r="E27" s="48"/>
      <c r="F27" s="49"/>
      <c r="G27" s="50"/>
      <c r="H27" s="49"/>
      <c r="I27" s="49"/>
      <c r="J27" s="51"/>
      <c r="K27" s="51"/>
      <c r="L27" s="51"/>
      <c r="M27" s="51"/>
      <c r="N27" s="51"/>
      <c r="O27" s="51"/>
      <c r="P27" s="49"/>
      <c r="Q27" s="52"/>
      <c r="R27" s="52"/>
      <c r="S27" s="52"/>
      <c r="T27" s="52"/>
      <c r="U27" s="52"/>
      <c r="V27" s="52"/>
      <c r="W27" s="52"/>
      <c r="X27" s="52"/>
      <c r="Y27" s="52"/>
      <c r="Z27" s="52"/>
    </row>
    <row r="28" spans="1:26" s="45" customFormat="1" ht="23.1" customHeight="1">
      <c r="A28" s="64"/>
      <c r="B28" s="75">
        <v>1</v>
      </c>
      <c r="C28" s="84" t="s">
        <v>79</v>
      </c>
      <c r="D28" s="63"/>
      <c r="E28" s="40"/>
      <c r="F28" s="41"/>
      <c r="G28" s="42"/>
      <c r="H28" s="41"/>
      <c r="I28" s="41">
        <f t="shared" ref="I28:I29" si="22">SUM(K28,M28,O28)</f>
        <v>4881075217</v>
      </c>
      <c r="J28" s="86"/>
      <c r="K28" s="86">
        <f>'[1]공사비내역서(합계)'!$K$5</f>
        <v>891419634</v>
      </c>
      <c r="L28" s="86"/>
      <c r="M28" s="86">
        <f>'[1]공사비내역서(합계)'!$M$5</f>
        <v>2747755484</v>
      </c>
      <c r="N28" s="86"/>
      <c r="O28" s="86">
        <f>'[1]공사비내역서(합계)'!$O$5</f>
        <v>1241900099</v>
      </c>
      <c r="P28" s="41"/>
      <c r="Q28" s="44"/>
      <c r="R28" s="44"/>
      <c r="S28" s="44"/>
      <c r="T28" s="44"/>
      <c r="U28" s="44"/>
      <c r="V28" s="44"/>
      <c r="W28" s="44"/>
      <c r="X28" s="44"/>
      <c r="Y28" s="44"/>
      <c r="Z28" s="44"/>
    </row>
    <row r="29" spans="1:26" s="45" customFormat="1" ht="23.1" customHeight="1">
      <c r="A29" s="64"/>
      <c r="B29" s="75">
        <v>2</v>
      </c>
      <c r="C29" s="84" t="s">
        <v>80</v>
      </c>
      <c r="D29" s="63"/>
      <c r="E29" s="40"/>
      <c r="F29" s="41"/>
      <c r="G29" s="42"/>
      <c r="H29" s="41"/>
      <c r="I29" s="41">
        <f t="shared" si="22"/>
        <v>437686297</v>
      </c>
      <c r="J29" s="86"/>
      <c r="K29" s="86">
        <f>'[2]대정(1공구) 집계표'!$J$5</f>
        <v>209992554</v>
      </c>
      <c r="L29" s="86"/>
      <c r="M29" s="86">
        <f>'[2]대정(1공구) 집계표'!$H$5</f>
        <v>219002798</v>
      </c>
      <c r="N29" s="86"/>
      <c r="O29" s="86">
        <f>'[2]대정(1공구) 집계표'!$L$5</f>
        <v>8690945</v>
      </c>
      <c r="P29" s="41"/>
      <c r="Q29" s="44"/>
      <c r="R29" s="44"/>
      <c r="S29" s="44"/>
      <c r="T29" s="44"/>
      <c r="U29" s="44"/>
      <c r="V29" s="44"/>
      <c r="W29" s="44"/>
      <c r="X29" s="44"/>
      <c r="Y29" s="44"/>
      <c r="Z29" s="44"/>
    </row>
    <row r="30" spans="1:26" s="45" customFormat="1" ht="23.1" customHeight="1">
      <c r="A30" s="62"/>
      <c r="B30" s="127" t="s">
        <v>57</v>
      </c>
      <c r="C30" s="127"/>
      <c r="D30" s="63"/>
      <c r="E30" s="40"/>
      <c r="F30" s="41"/>
      <c r="G30" s="42"/>
      <c r="H30" s="41"/>
      <c r="I30" s="41">
        <f t="shared" ref="I30:I41" si="23">SUM(K30,M30,O30)</f>
        <v>5318761514</v>
      </c>
      <c r="J30" s="41"/>
      <c r="K30" s="41">
        <f>SUM(K28:K29)</f>
        <v>1101412188</v>
      </c>
      <c r="L30" s="41"/>
      <c r="M30" s="41">
        <f>SUM(M28:M29)</f>
        <v>2966758282</v>
      </c>
      <c r="N30" s="41"/>
      <c r="O30" s="41">
        <f>SUM(O28:O29)</f>
        <v>1250591044</v>
      </c>
      <c r="P30" s="41"/>
      <c r="Q30" s="44"/>
      <c r="R30" s="44"/>
      <c r="S30" s="44"/>
      <c r="T30" s="44"/>
      <c r="U30" s="44"/>
      <c r="V30" s="44"/>
      <c r="W30" s="44"/>
      <c r="X30" s="44"/>
      <c r="Y30" s="44"/>
      <c r="Z30" s="44"/>
    </row>
    <row r="31" spans="1:26" s="45" customFormat="1" ht="23.1" customHeight="1">
      <c r="A31" s="62"/>
      <c r="B31" s="75">
        <v>4</v>
      </c>
      <c r="C31" s="84" t="s">
        <v>112</v>
      </c>
      <c r="D31" s="63"/>
      <c r="E31" s="40"/>
      <c r="F31" s="41"/>
      <c r="G31" s="42"/>
      <c r="H31" s="41"/>
      <c r="I31" s="41">
        <f t="shared" ref="I31" si="24">SUM(K31,M31,O31)</f>
        <v>147073132</v>
      </c>
      <c r="J31" s="41"/>
      <c r="K31" s="41">
        <f>'[3]공사비내역서(합계)'!$K$5</f>
        <v>12090456</v>
      </c>
      <c r="L31" s="41"/>
      <c r="M31" s="41">
        <f>'[3]공사비내역서(합계)'!$M$5</f>
        <v>134982676</v>
      </c>
      <c r="N31" s="41"/>
      <c r="O31" s="41">
        <f>'[3]공사비내역서(합계)'!$O$5</f>
        <v>0</v>
      </c>
      <c r="P31" s="41"/>
      <c r="Q31" s="44"/>
      <c r="R31" s="44"/>
      <c r="S31" s="44"/>
      <c r="T31" s="44"/>
      <c r="U31" s="44"/>
      <c r="V31" s="44"/>
      <c r="W31" s="44"/>
      <c r="X31" s="44"/>
      <c r="Y31" s="44"/>
      <c r="Z31" s="44"/>
    </row>
    <row r="32" spans="1:26" s="45" customFormat="1" ht="23.1" customHeight="1">
      <c r="A32" s="64"/>
      <c r="B32" s="75">
        <v>5</v>
      </c>
      <c r="C32" s="84" t="s">
        <v>84</v>
      </c>
      <c r="D32" s="63"/>
      <c r="E32" s="40"/>
      <c r="F32" s="41"/>
      <c r="G32" s="42"/>
      <c r="H32" s="41"/>
      <c r="I32" s="41">
        <f t="shared" si="23"/>
        <v>124437009</v>
      </c>
      <c r="J32" s="41"/>
      <c r="K32" s="41">
        <f>'[3]공사비내역서(합계)'!$K$6</f>
        <v>0</v>
      </c>
      <c r="L32" s="41"/>
      <c r="M32" s="41">
        <f>'[3]공사비내역서(합계)'!$M$6</f>
        <v>101967135</v>
      </c>
      <c r="N32" s="41"/>
      <c r="O32" s="41">
        <f>'[3]공사비내역서(합계)'!$O$6</f>
        <v>22469874</v>
      </c>
      <c r="P32" s="41"/>
      <c r="Q32" s="44"/>
      <c r="R32" s="44"/>
      <c r="S32" s="44"/>
      <c r="T32" s="44"/>
      <c r="U32" s="44"/>
      <c r="V32" s="44"/>
      <c r="W32" s="44"/>
      <c r="X32" s="44"/>
      <c r="Y32" s="44"/>
      <c r="Z32" s="44"/>
    </row>
    <row r="33" spans="1:26" s="45" customFormat="1" ht="23.1" customHeight="1">
      <c r="A33" s="62"/>
      <c r="B33" s="75">
        <v>6</v>
      </c>
      <c r="C33" s="84" t="s">
        <v>69</v>
      </c>
      <c r="D33" s="63"/>
      <c r="E33" s="40"/>
      <c r="F33" s="41"/>
      <c r="G33" s="42"/>
      <c r="H33" s="41"/>
      <c r="I33" s="41">
        <f t="shared" si="23"/>
        <v>386939692</v>
      </c>
      <c r="J33" s="41"/>
      <c r="K33" s="41">
        <f>'[3]공사비내역서(합계)'!$K$7</f>
        <v>11277000</v>
      </c>
      <c r="L33" s="41"/>
      <c r="M33" s="41">
        <f>'[3]공사비내역서(합계)'!$M$7</f>
        <v>334465200</v>
      </c>
      <c r="N33" s="41"/>
      <c r="O33" s="41">
        <f>'[3]공사비내역서(합계)'!$O$7</f>
        <v>41197492</v>
      </c>
      <c r="P33" s="41"/>
      <c r="Q33" s="44"/>
      <c r="R33" s="44"/>
      <c r="S33" s="44"/>
      <c r="T33" s="44"/>
      <c r="U33" s="44"/>
      <c r="V33" s="44"/>
      <c r="W33" s="44"/>
      <c r="X33" s="44"/>
      <c r="Y33" s="44"/>
      <c r="Z33" s="44"/>
    </row>
    <row r="34" spans="1:26" s="45" customFormat="1" ht="23.1" customHeight="1">
      <c r="A34" s="62"/>
      <c r="B34" s="75">
        <v>7</v>
      </c>
      <c r="C34" s="84" t="s">
        <v>81</v>
      </c>
      <c r="D34" s="63"/>
      <c r="E34" s="40"/>
      <c r="F34" s="41"/>
      <c r="G34" s="42"/>
      <c r="H34" s="41"/>
      <c r="I34" s="41">
        <f t="shared" ref="I34" si="25">SUM(K34,M34,O34)</f>
        <v>243553162</v>
      </c>
      <c r="J34" s="41"/>
      <c r="K34" s="41">
        <f>'[3]공사비내역서(합계)'!$K$8</f>
        <v>0</v>
      </c>
      <c r="L34" s="41"/>
      <c r="M34" s="41">
        <f>'[3]공사비내역서(합계)'!$M$8</f>
        <v>0</v>
      </c>
      <c r="N34" s="41"/>
      <c r="O34" s="41">
        <f>'[3]공사비내역서(합계)'!$O$8</f>
        <v>243553162</v>
      </c>
      <c r="P34" s="41"/>
      <c r="Q34" s="44"/>
      <c r="R34" s="44"/>
      <c r="S34" s="44"/>
      <c r="T34" s="44"/>
      <c r="U34" s="44"/>
      <c r="V34" s="44"/>
      <c r="W34" s="44"/>
      <c r="X34" s="44"/>
      <c r="Y34" s="44"/>
      <c r="Z34" s="44"/>
    </row>
    <row r="35" spans="1:26" s="45" customFormat="1" ht="23.1" customHeight="1">
      <c r="A35" s="62"/>
      <c r="B35" s="75">
        <v>8</v>
      </c>
      <c r="C35" s="84" t="s">
        <v>37</v>
      </c>
      <c r="D35" s="63"/>
      <c r="E35" s="40"/>
      <c r="F35" s="41"/>
      <c r="G35" s="42"/>
      <c r="H35" s="41"/>
      <c r="I35" s="41">
        <f t="shared" si="23"/>
        <v>57290140</v>
      </c>
      <c r="J35" s="41"/>
      <c r="K35" s="41">
        <f>'[3]공사비내역서(합계)'!$K$9</f>
        <v>0</v>
      </c>
      <c r="L35" s="41"/>
      <c r="M35" s="41">
        <f>'[3]공사비내역서(합계)'!$M$9</f>
        <v>0</v>
      </c>
      <c r="N35" s="41"/>
      <c r="O35" s="41">
        <f>'[3]공사비내역서(합계)'!$O$9</f>
        <v>57290140</v>
      </c>
      <c r="P35" s="41"/>
      <c r="Q35" s="44"/>
      <c r="R35" s="44"/>
      <c r="S35" s="44"/>
      <c r="T35" s="44"/>
      <c r="U35" s="44"/>
      <c r="V35" s="44"/>
      <c r="W35" s="44"/>
      <c r="X35" s="44"/>
      <c r="Y35" s="44"/>
      <c r="Z35" s="44"/>
    </row>
    <row r="36" spans="1:26" s="45" customFormat="1" ht="23.1" customHeight="1">
      <c r="A36" s="62"/>
      <c r="B36" s="75">
        <v>9</v>
      </c>
      <c r="C36" s="84" t="s">
        <v>38</v>
      </c>
      <c r="D36" s="63"/>
      <c r="E36" s="40"/>
      <c r="F36" s="41"/>
      <c r="G36" s="42"/>
      <c r="H36" s="41"/>
      <c r="I36" s="41">
        <f t="shared" si="23"/>
        <v>39186835</v>
      </c>
      <c r="J36" s="41"/>
      <c r="K36" s="41">
        <f>'[3]공사비내역서(합계)'!$K$10</f>
        <v>0</v>
      </c>
      <c r="L36" s="41"/>
      <c r="M36" s="41">
        <f>'[3]공사비내역서(합계)'!$M$10</f>
        <v>0</v>
      </c>
      <c r="N36" s="41"/>
      <c r="O36" s="41">
        <f>'[3]공사비내역서(합계)'!$O$10</f>
        <v>39186835</v>
      </c>
      <c r="P36" s="41"/>
      <c r="Q36" s="44"/>
      <c r="R36" s="44"/>
      <c r="S36" s="44"/>
      <c r="T36" s="44"/>
      <c r="U36" s="44"/>
      <c r="V36" s="44"/>
      <c r="W36" s="44"/>
      <c r="X36" s="44"/>
      <c r="Y36" s="44"/>
      <c r="Z36" s="44"/>
    </row>
    <row r="37" spans="1:26" s="45" customFormat="1" ht="23.1" customHeight="1">
      <c r="A37" s="62"/>
      <c r="B37" s="75">
        <v>10</v>
      </c>
      <c r="C37" s="84" t="s">
        <v>85</v>
      </c>
      <c r="D37" s="63"/>
      <c r="E37" s="40"/>
      <c r="F37" s="41"/>
      <c r="G37" s="42"/>
      <c r="H37" s="41"/>
      <c r="I37" s="41">
        <f t="shared" ref="I37:I38" si="26">SUM(K37,M37,O37)</f>
        <v>273875</v>
      </c>
      <c r="J37" s="41"/>
      <c r="K37" s="41">
        <f>'[3]공사비내역서(합계)'!$K$11</f>
        <v>0</v>
      </c>
      <c r="L37" s="41"/>
      <c r="M37" s="41">
        <f>'[3]공사비내역서(합계)'!$M$11</f>
        <v>0</v>
      </c>
      <c r="N37" s="41"/>
      <c r="O37" s="41">
        <f>'[3]공사비내역서(합계)'!$O$11</f>
        <v>273875</v>
      </c>
      <c r="P37" s="41"/>
      <c r="Q37" s="44"/>
      <c r="R37" s="44"/>
      <c r="S37" s="44"/>
      <c r="T37" s="44"/>
      <c r="U37" s="44"/>
      <c r="V37" s="44"/>
      <c r="W37" s="44"/>
      <c r="X37" s="44"/>
      <c r="Y37" s="44"/>
      <c r="Z37" s="44"/>
    </row>
    <row r="38" spans="1:26" s="45" customFormat="1" ht="23.1" customHeight="1">
      <c r="A38" s="62"/>
      <c r="B38" s="75">
        <v>11</v>
      </c>
      <c r="C38" s="84" t="s">
        <v>113</v>
      </c>
      <c r="D38" s="63"/>
      <c r="E38" s="40"/>
      <c r="F38" s="41"/>
      <c r="G38" s="42"/>
      <c r="H38" s="41"/>
      <c r="I38" s="41">
        <f t="shared" si="26"/>
        <v>-12103750</v>
      </c>
      <c r="J38" s="41"/>
      <c r="K38" s="41">
        <f>'[3]공사비내역서(합계)'!$K$12</f>
        <v>-12103750</v>
      </c>
      <c r="L38" s="41"/>
      <c r="M38" s="41">
        <f>'[3]공사비내역서(합계)'!$M$12</f>
        <v>0</v>
      </c>
      <c r="N38" s="41"/>
      <c r="O38" s="41">
        <f>'[3]공사비내역서(합계)'!$O$12</f>
        <v>0</v>
      </c>
      <c r="P38" s="41"/>
      <c r="Q38" s="44"/>
      <c r="R38" s="44"/>
      <c r="S38" s="44"/>
      <c r="T38" s="44"/>
      <c r="U38" s="44"/>
      <c r="V38" s="44"/>
      <c r="W38" s="44"/>
      <c r="X38" s="44"/>
      <c r="Y38" s="44"/>
      <c r="Z38" s="44"/>
    </row>
    <row r="39" spans="1:26" s="45" customFormat="1" ht="23.1" customHeight="1">
      <c r="A39" s="62"/>
      <c r="B39" s="75">
        <v>12</v>
      </c>
      <c r="C39" s="84" t="s">
        <v>74</v>
      </c>
      <c r="D39" s="63"/>
      <c r="E39" s="40"/>
      <c r="F39" s="41"/>
      <c r="G39" s="42"/>
      <c r="H39" s="41"/>
      <c r="I39" s="41">
        <f t="shared" si="23"/>
        <v>2825154763</v>
      </c>
      <c r="J39" s="41"/>
      <c r="K39" s="41">
        <f>SUM(K40:K41)</f>
        <v>2762334271</v>
      </c>
      <c r="L39" s="41"/>
      <c r="M39" s="41">
        <f>SUM(M40:M41)</f>
        <v>0</v>
      </c>
      <c r="N39" s="41"/>
      <c r="O39" s="41">
        <f>SUM(O40:O41)</f>
        <v>62820492</v>
      </c>
      <c r="P39" s="41"/>
      <c r="Q39" s="44"/>
      <c r="R39" s="44"/>
      <c r="S39" s="44"/>
      <c r="T39" s="44"/>
      <c r="U39" s="44"/>
      <c r="V39" s="44"/>
      <c r="W39" s="44"/>
      <c r="X39" s="44"/>
      <c r="Y39" s="44"/>
      <c r="Z39" s="44"/>
    </row>
    <row r="40" spans="1:26" s="45" customFormat="1" ht="23.1" customHeight="1">
      <c r="A40" s="62"/>
      <c r="B40" s="87">
        <v>1</v>
      </c>
      <c r="C40" s="84" t="s">
        <v>78</v>
      </c>
      <c r="D40" s="63"/>
      <c r="E40" s="40"/>
      <c r="F40" s="41"/>
      <c r="G40" s="42"/>
      <c r="H40" s="41"/>
      <c r="I40" s="41">
        <f t="shared" si="23"/>
        <v>2186534871</v>
      </c>
      <c r="J40" s="41"/>
      <c r="K40" s="86">
        <f>'[1]공사비내역서(합계)'!$K$18</f>
        <v>2186534871</v>
      </c>
      <c r="L40" s="86"/>
      <c r="M40" s="86">
        <f>'[1]공사비내역서(합계)'!$M$18</f>
        <v>0</v>
      </c>
      <c r="N40" s="86"/>
      <c r="O40" s="86">
        <f>'[1]공사비내역서(합계)'!$O$18</f>
        <v>0</v>
      </c>
      <c r="P40" s="41"/>
      <c r="Q40" s="44"/>
      <c r="R40" s="44"/>
      <c r="S40" s="44"/>
      <c r="T40" s="44"/>
      <c r="U40" s="44"/>
      <c r="V40" s="44"/>
      <c r="W40" s="44"/>
      <c r="X40" s="44"/>
      <c r="Y40" s="44"/>
      <c r="Z40" s="44"/>
    </row>
    <row r="41" spans="1:26" s="45" customFormat="1" ht="23.1" customHeight="1">
      <c r="A41" s="62"/>
      <c r="B41" s="87">
        <v>2</v>
      </c>
      <c r="C41" s="84" t="s">
        <v>80</v>
      </c>
      <c r="D41" s="63"/>
      <c r="E41" s="40"/>
      <c r="F41" s="41"/>
      <c r="G41" s="42"/>
      <c r="H41" s="41"/>
      <c r="I41" s="41">
        <f t="shared" si="23"/>
        <v>638619892</v>
      </c>
      <c r="J41" s="41"/>
      <c r="K41" s="41">
        <f>'[2]대정(1공구) 집계표'!$J$8</f>
        <v>575799400</v>
      </c>
      <c r="L41" s="41"/>
      <c r="M41" s="41">
        <f>'[2]대정(1공구) 집계표'!$H$8</f>
        <v>0</v>
      </c>
      <c r="N41" s="41"/>
      <c r="O41" s="41">
        <f>'[2]대정(1공구) 집계표'!$L$8</f>
        <v>62820492</v>
      </c>
      <c r="P41" s="41"/>
      <c r="Q41" s="44"/>
      <c r="R41" s="44"/>
      <c r="S41" s="44"/>
      <c r="T41" s="44"/>
      <c r="U41" s="44"/>
      <c r="V41" s="44"/>
      <c r="W41" s="44"/>
      <c r="X41" s="44"/>
      <c r="Y41" s="44"/>
      <c r="Z41" s="44"/>
    </row>
    <row r="42" spans="1:26" s="45" customFormat="1" ht="23.1" customHeight="1">
      <c r="A42" s="62"/>
      <c r="B42" s="75">
        <v>13</v>
      </c>
      <c r="C42" s="84" t="s">
        <v>75</v>
      </c>
      <c r="D42" s="63"/>
      <c r="E42" s="40"/>
      <c r="F42" s="41"/>
      <c r="G42" s="42"/>
      <c r="H42" s="41"/>
      <c r="I42" s="41">
        <f t="shared" ref="I42" si="27">SUM(K42,M42,O42)</f>
        <v>17316506</v>
      </c>
      <c r="J42" s="41"/>
      <c r="K42" s="41">
        <f>SUM(K43:K44)</f>
        <v>17316506</v>
      </c>
      <c r="L42" s="41"/>
      <c r="M42" s="41">
        <f>SUM(M43:M44)</f>
        <v>0</v>
      </c>
      <c r="N42" s="41"/>
      <c r="O42" s="41">
        <f>SUM(O43:O44)</f>
        <v>0</v>
      </c>
      <c r="P42" s="41"/>
      <c r="Q42" s="44"/>
      <c r="R42" s="44"/>
      <c r="S42" s="44"/>
      <c r="T42" s="44"/>
      <c r="U42" s="44"/>
      <c r="V42" s="44"/>
      <c r="W42" s="44"/>
      <c r="X42" s="44"/>
      <c r="Y42" s="44"/>
      <c r="Z42" s="44"/>
    </row>
    <row r="43" spans="1:26" s="45" customFormat="1" ht="23.1" customHeight="1">
      <c r="A43" s="62"/>
      <c r="B43" s="87">
        <v>1</v>
      </c>
      <c r="C43" s="84" t="s">
        <v>78</v>
      </c>
      <c r="D43" s="63"/>
      <c r="E43" s="40"/>
      <c r="F43" s="41"/>
      <c r="G43" s="42"/>
      <c r="H43" s="41"/>
      <c r="I43" s="41">
        <f t="shared" ref="I43" si="28">SUM(K43,M43,O43)</f>
        <v>17316506</v>
      </c>
      <c r="J43" s="41"/>
      <c r="K43" s="86">
        <f>'[1]공사비내역서(합계)'!$K$19</f>
        <v>17316506</v>
      </c>
      <c r="L43" s="86"/>
      <c r="M43" s="41">
        <f>'[1]공사비내역서(합계)'!$M$19</f>
        <v>0</v>
      </c>
      <c r="N43" s="86"/>
      <c r="O43" s="41">
        <f>'[1]공사비내역서(합계)'!$O$19</f>
        <v>0</v>
      </c>
      <c r="P43" s="41"/>
      <c r="Q43" s="44"/>
      <c r="R43" s="44"/>
      <c r="S43" s="44"/>
      <c r="T43" s="44"/>
      <c r="U43" s="44"/>
      <c r="V43" s="44"/>
      <c r="W43" s="44"/>
      <c r="X43" s="44"/>
      <c r="Y43" s="44"/>
      <c r="Z43" s="44"/>
    </row>
    <row r="44" spans="1:26" s="45" customFormat="1" ht="23.1" customHeight="1">
      <c r="A44" s="62"/>
      <c r="B44" s="87"/>
      <c r="C44" s="84"/>
      <c r="D44" s="63"/>
      <c r="E44" s="40"/>
      <c r="F44" s="41"/>
      <c r="G44" s="42"/>
      <c r="H44" s="41"/>
      <c r="I44" s="41"/>
      <c r="J44" s="41"/>
      <c r="K44" s="86"/>
      <c r="L44" s="86"/>
      <c r="M44" s="41"/>
      <c r="N44" s="86"/>
      <c r="O44" s="41"/>
      <c r="P44" s="41"/>
      <c r="Q44" s="44"/>
      <c r="R44" s="44"/>
      <c r="S44" s="44"/>
      <c r="T44" s="44"/>
      <c r="U44" s="44"/>
      <c r="V44" s="44"/>
      <c r="W44" s="44"/>
      <c r="X44" s="44"/>
      <c r="Y44" s="44"/>
      <c r="Z44" s="44"/>
    </row>
    <row r="45" spans="1:26" s="45" customFormat="1" ht="23.1" customHeight="1">
      <c r="A45" s="62"/>
      <c r="B45" s="87"/>
      <c r="C45" s="84"/>
      <c r="D45" s="63"/>
      <c r="E45" s="40"/>
      <c r="F45" s="41"/>
      <c r="G45" s="42"/>
      <c r="H45" s="41"/>
      <c r="I45" s="41"/>
      <c r="J45" s="41"/>
      <c r="K45" s="86"/>
      <c r="L45" s="86"/>
      <c r="M45" s="86"/>
      <c r="N45" s="86"/>
      <c r="O45" s="86"/>
      <c r="P45" s="41"/>
      <c r="Q45" s="44"/>
      <c r="R45" s="44"/>
      <c r="S45" s="44"/>
      <c r="T45" s="44"/>
      <c r="U45" s="44"/>
      <c r="V45" s="44"/>
      <c r="W45" s="44"/>
      <c r="X45" s="44"/>
      <c r="Y45" s="44"/>
      <c r="Z45" s="44"/>
    </row>
    <row r="46" spans="1:26" s="45" customFormat="1" ht="23.1" customHeight="1">
      <c r="A46" s="62"/>
      <c r="B46" s="87"/>
      <c r="C46" s="84"/>
      <c r="D46" s="63"/>
      <c r="E46" s="40"/>
      <c r="F46" s="41"/>
      <c r="G46" s="42"/>
      <c r="H46" s="41"/>
      <c r="I46" s="41"/>
      <c r="J46" s="41"/>
      <c r="K46" s="86"/>
      <c r="L46" s="86"/>
      <c r="M46" s="86"/>
      <c r="N46" s="86"/>
      <c r="O46" s="86"/>
      <c r="P46" s="41"/>
      <c r="Q46" s="44"/>
      <c r="R46" s="44"/>
      <c r="S46" s="44"/>
      <c r="T46" s="44"/>
      <c r="U46" s="44"/>
      <c r="V46" s="44"/>
      <c r="W46" s="44"/>
      <c r="X46" s="44"/>
      <c r="Y46" s="44"/>
      <c r="Z46" s="44"/>
    </row>
    <row r="47" spans="1:26" s="45" customFormat="1" ht="23.1" customHeight="1">
      <c r="A47" s="62"/>
      <c r="B47" s="87"/>
      <c r="C47" s="84"/>
      <c r="D47" s="63"/>
      <c r="E47" s="40"/>
      <c r="F47" s="41"/>
      <c r="G47" s="42"/>
      <c r="H47" s="41"/>
      <c r="I47" s="41"/>
      <c r="J47" s="41"/>
      <c r="K47" s="86"/>
      <c r="L47" s="86"/>
      <c r="M47" s="86"/>
      <c r="N47" s="86"/>
      <c r="O47" s="86"/>
      <c r="P47" s="41"/>
      <c r="Q47" s="44"/>
      <c r="R47" s="44"/>
      <c r="S47" s="44"/>
      <c r="T47" s="44"/>
      <c r="U47" s="44"/>
      <c r="V47" s="44"/>
      <c r="W47" s="44"/>
      <c r="X47" s="44"/>
      <c r="Y47" s="44"/>
      <c r="Z47" s="44"/>
    </row>
    <row r="48" spans="1:26" s="45" customFormat="1" ht="23.1" customHeight="1">
      <c r="A48" s="62"/>
      <c r="B48" s="87"/>
      <c r="C48" s="84"/>
      <c r="D48" s="63"/>
      <c r="E48" s="40"/>
      <c r="F48" s="41"/>
      <c r="G48" s="42"/>
      <c r="H48" s="41"/>
      <c r="I48" s="41"/>
      <c r="J48" s="41"/>
      <c r="K48" s="86"/>
      <c r="L48" s="86"/>
      <c r="M48" s="86"/>
      <c r="N48" s="86"/>
      <c r="O48" s="86"/>
      <c r="P48" s="41"/>
      <c r="Q48" s="44"/>
      <c r="R48" s="44"/>
      <c r="S48" s="44"/>
      <c r="T48" s="44"/>
      <c r="U48" s="44"/>
      <c r="V48" s="44"/>
      <c r="W48" s="44"/>
      <c r="X48" s="44"/>
      <c r="Y48" s="44"/>
      <c r="Z48" s="44"/>
    </row>
    <row r="49" spans="1:26" s="45" customFormat="1" ht="23.1" customHeight="1">
      <c r="A49" s="62"/>
      <c r="B49" s="87"/>
      <c r="C49" s="84"/>
      <c r="D49" s="63"/>
      <c r="E49" s="40"/>
      <c r="F49" s="41"/>
      <c r="G49" s="42"/>
      <c r="H49" s="41"/>
      <c r="I49" s="41"/>
      <c r="J49" s="41"/>
      <c r="K49" s="86"/>
      <c r="L49" s="86"/>
      <c r="M49" s="86"/>
      <c r="N49" s="86"/>
      <c r="O49" s="86"/>
      <c r="P49" s="41"/>
      <c r="Q49" s="44"/>
      <c r="R49" s="44"/>
      <c r="S49" s="44"/>
      <c r="T49" s="44"/>
      <c r="U49" s="44"/>
      <c r="V49" s="44"/>
      <c r="W49" s="44"/>
      <c r="X49" s="44"/>
      <c r="Y49" s="44"/>
      <c r="Z49" s="44"/>
    </row>
    <row r="50" spans="1:26" s="53" customFormat="1" ht="23.1" customHeight="1">
      <c r="A50" s="58"/>
      <c r="B50" s="88"/>
      <c r="C50" s="61"/>
      <c r="D50" s="47"/>
      <c r="E50" s="48"/>
      <c r="F50" s="49"/>
      <c r="G50" s="50"/>
      <c r="H50" s="49"/>
      <c r="I50" s="49"/>
      <c r="J50" s="49"/>
      <c r="K50" s="49"/>
      <c r="L50" s="49"/>
      <c r="M50" s="49"/>
      <c r="N50" s="49"/>
      <c r="O50" s="49"/>
      <c r="P50" s="49"/>
      <c r="Q50" s="52"/>
      <c r="R50" s="52"/>
      <c r="S50" s="52"/>
      <c r="T50" s="52"/>
      <c r="U50" s="52"/>
      <c r="V50" s="52"/>
      <c r="W50" s="52"/>
      <c r="X50" s="52"/>
      <c r="Y50" s="52"/>
      <c r="Z50" s="52"/>
    </row>
    <row r="51" spans="1:26" s="53" customFormat="1" ht="23.1" customHeight="1">
      <c r="A51" s="58"/>
      <c r="B51" s="88"/>
      <c r="C51" s="61"/>
      <c r="D51" s="47"/>
      <c r="E51" s="48"/>
      <c r="F51" s="49"/>
      <c r="G51" s="50"/>
      <c r="H51" s="49"/>
      <c r="I51" s="49"/>
      <c r="J51" s="49"/>
      <c r="K51" s="49"/>
      <c r="L51" s="49"/>
      <c r="M51" s="49"/>
      <c r="N51" s="49"/>
      <c r="O51" s="49"/>
      <c r="P51" s="49"/>
      <c r="Q51" s="52"/>
      <c r="R51" s="52"/>
      <c r="S51" s="52"/>
      <c r="T51" s="52"/>
      <c r="U51" s="52"/>
      <c r="V51" s="52"/>
      <c r="W51" s="52"/>
      <c r="X51" s="52"/>
      <c r="Y51" s="52"/>
      <c r="Z51" s="52"/>
    </row>
    <row r="52" spans="1:26" s="53" customFormat="1" ht="23.1" customHeight="1">
      <c r="A52" s="58"/>
      <c r="B52" s="57"/>
      <c r="C52" s="61"/>
      <c r="D52" s="47"/>
      <c r="E52" s="48"/>
      <c r="F52" s="49"/>
      <c r="G52" s="50"/>
      <c r="H52" s="49"/>
      <c r="I52" s="49"/>
      <c r="J52" s="49"/>
      <c r="K52" s="49"/>
      <c r="L52" s="49"/>
      <c r="M52" s="49"/>
      <c r="N52" s="49"/>
      <c r="O52" s="49"/>
      <c r="P52" s="49"/>
      <c r="Q52" s="52"/>
      <c r="R52" s="52"/>
      <c r="S52" s="52"/>
      <c r="T52" s="52"/>
      <c r="U52" s="52"/>
      <c r="V52" s="52"/>
      <c r="W52" s="52"/>
      <c r="X52" s="52"/>
      <c r="Y52" s="52"/>
      <c r="Z52" s="52"/>
    </row>
    <row r="53" spans="1:26" s="53" customFormat="1" ht="23.1" customHeight="1">
      <c r="A53" s="58"/>
      <c r="B53" s="57"/>
      <c r="C53" s="61"/>
      <c r="D53" s="47"/>
      <c r="E53" s="48"/>
      <c r="F53" s="49"/>
      <c r="G53" s="50"/>
      <c r="H53" s="49"/>
      <c r="I53" s="49"/>
      <c r="J53" s="49"/>
      <c r="K53" s="49"/>
      <c r="L53" s="49"/>
      <c r="M53" s="49"/>
      <c r="N53" s="49"/>
      <c r="O53" s="49"/>
      <c r="P53" s="49"/>
      <c r="Q53" s="52"/>
      <c r="R53" s="52"/>
      <c r="S53" s="52"/>
      <c r="T53" s="52"/>
      <c r="U53" s="52"/>
      <c r="V53" s="52"/>
      <c r="W53" s="52"/>
      <c r="X53" s="52"/>
      <c r="Y53" s="52"/>
      <c r="Z53" s="52"/>
    </row>
    <row r="54" spans="1:26" s="34" customFormat="1" ht="21.95" customHeight="1">
      <c r="E54" s="35"/>
      <c r="G54" s="35"/>
    </row>
    <row r="55" spans="1:26" s="34" customFormat="1" ht="21.95" customHeight="1">
      <c r="E55" s="35"/>
      <c r="G55" s="35"/>
    </row>
    <row r="56" spans="1:26" s="34" customFormat="1" ht="21.95" customHeight="1">
      <c r="E56" s="35"/>
      <c r="G56" s="35"/>
    </row>
    <row r="57" spans="1:26" s="34" customFormat="1" ht="21.95" customHeight="1">
      <c r="E57" s="35"/>
      <c r="G57" s="35"/>
    </row>
    <row r="58" spans="1:26" s="34" customFormat="1" ht="21.95" customHeight="1">
      <c r="E58" s="35"/>
      <c r="G58" s="35"/>
    </row>
    <row r="59" spans="1:26" s="34" customFormat="1" ht="21.95" customHeight="1">
      <c r="E59" s="35"/>
      <c r="G59" s="35"/>
    </row>
    <row r="60" spans="1:26" s="34" customFormat="1" ht="21.95" customHeight="1">
      <c r="E60" s="35"/>
      <c r="G60" s="35"/>
    </row>
    <row r="61" spans="1:26" s="34" customFormat="1" ht="21.95" customHeight="1">
      <c r="E61" s="35"/>
      <c r="G61" s="35"/>
    </row>
    <row r="62" spans="1:26" s="34" customFormat="1" ht="21.95" customHeight="1">
      <c r="E62" s="35"/>
      <c r="G62" s="35"/>
    </row>
    <row r="63" spans="1:26" s="34" customFormat="1" ht="21.95" customHeight="1">
      <c r="E63" s="35"/>
      <c r="G63" s="35"/>
    </row>
    <row r="64" spans="1:26" s="34" customFormat="1" ht="21.95" customHeight="1">
      <c r="E64" s="35"/>
      <c r="G64" s="35"/>
    </row>
    <row r="65" spans="5:7" s="34" customFormat="1" ht="21.95" customHeight="1">
      <c r="E65" s="35"/>
      <c r="G65" s="35"/>
    </row>
    <row r="66" spans="5:7" s="34" customFormat="1" ht="21.95" customHeight="1">
      <c r="E66" s="35"/>
      <c r="G66" s="35"/>
    </row>
    <row r="67" spans="5:7" s="34" customFormat="1" ht="21.95" customHeight="1">
      <c r="E67" s="35"/>
      <c r="G67" s="35"/>
    </row>
    <row r="68" spans="5:7" s="34" customFormat="1" ht="21.95" customHeight="1">
      <c r="E68" s="35"/>
      <c r="G68" s="35"/>
    </row>
    <row r="69" spans="5:7" s="34" customFormat="1" ht="21.95" customHeight="1">
      <c r="E69" s="35"/>
      <c r="G69" s="35"/>
    </row>
    <row r="70" spans="5:7" s="34" customFormat="1" ht="21.95" customHeight="1">
      <c r="E70" s="35"/>
      <c r="G70" s="35"/>
    </row>
    <row r="71" spans="5:7" s="34" customFormat="1" ht="21.95" customHeight="1">
      <c r="E71" s="35"/>
      <c r="G71" s="35"/>
    </row>
    <row r="72" spans="5:7" s="34" customFormat="1" ht="21.95" customHeight="1">
      <c r="E72" s="35"/>
      <c r="G72" s="35"/>
    </row>
    <row r="73" spans="5:7" s="34" customFormat="1" ht="21.95" customHeight="1">
      <c r="E73" s="35"/>
      <c r="G73" s="35"/>
    </row>
    <row r="74" spans="5:7" s="34" customFormat="1" ht="21.95" customHeight="1">
      <c r="E74" s="35"/>
      <c r="G74" s="35"/>
    </row>
    <row r="75" spans="5:7" s="34" customFormat="1" ht="21.95" customHeight="1">
      <c r="E75" s="35"/>
      <c r="G75" s="35"/>
    </row>
    <row r="76" spans="5:7" s="34" customFormat="1" ht="21.95" customHeight="1">
      <c r="E76" s="35"/>
      <c r="G76" s="35"/>
    </row>
    <row r="77" spans="5:7" s="34" customFormat="1" ht="21.95" customHeight="1">
      <c r="E77" s="35"/>
      <c r="G77" s="35"/>
    </row>
    <row r="78" spans="5:7" s="34" customFormat="1" ht="21.95" customHeight="1">
      <c r="E78" s="35"/>
      <c r="G78" s="35"/>
    </row>
    <row r="79" spans="5:7" s="34" customFormat="1" ht="21.95" customHeight="1">
      <c r="E79" s="35"/>
      <c r="G79" s="35"/>
    </row>
    <row r="80" spans="5:7" s="34" customFormat="1" ht="21.95" customHeight="1">
      <c r="E80" s="35"/>
      <c r="G80" s="35"/>
    </row>
    <row r="81" spans="5:7" s="34" customFormat="1" ht="21.95" customHeight="1">
      <c r="E81" s="35"/>
      <c r="G81" s="35"/>
    </row>
    <row r="82" spans="5:7" s="34" customFormat="1" ht="21.95" customHeight="1">
      <c r="E82" s="35"/>
      <c r="G82" s="35"/>
    </row>
    <row r="83" spans="5:7" s="34" customFormat="1" ht="21.95" customHeight="1">
      <c r="E83" s="35"/>
      <c r="G83" s="35"/>
    </row>
    <row r="84" spans="5:7" s="34" customFormat="1" ht="21.95" customHeight="1">
      <c r="E84" s="35"/>
      <c r="G84" s="35"/>
    </row>
    <row r="85" spans="5:7" s="34" customFormat="1" ht="21.95" customHeight="1">
      <c r="E85" s="35"/>
      <c r="G85" s="35"/>
    </row>
    <row r="86" spans="5:7" s="34" customFormat="1" ht="21.95" customHeight="1">
      <c r="E86" s="35"/>
      <c r="G86" s="35"/>
    </row>
    <row r="87" spans="5:7" s="34" customFormat="1" ht="21.95" customHeight="1">
      <c r="E87" s="35"/>
      <c r="G87" s="35"/>
    </row>
    <row r="88" spans="5:7" s="34" customFormat="1" ht="21.95" customHeight="1">
      <c r="E88" s="35"/>
      <c r="G88" s="35"/>
    </row>
    <row r="89" spans="5:7" s="34" customFormat="1" ht="21.95" customHeight="1">
      <c r="E89" s="35"/>
      <c r="G89" s="35"/>
    </row>
    <row r="90" spans="5:7" s="34" customFormat="1" ht="21.95" customHeight="1">
      <c r="E90" s="35"/>
      <c r="G90" s="35"/>
    </row>
    <row r="91" spans="5:7" s="34" customFormat="1" ht="21.95" customHeight="1">
      <c r="E91" s="35"/>
      <c r="G91" s="35"/>
    </row>
    <row r="92" spans="5:7" s="34" customFormat="1" ht="21.95" customHeight="1">
      <c r="E92" s="35"/>
      <c r="G92" s="35"/>
    </row>
    <row r="93" spans="5:7" s="34" customFormat="1" ht="21.95" customHeight="1">
      <c r="E93" s="35"/>
      <c r="G93" s="35"/>
    </row>
    <row r="94" spans="5:7" s="34" customFormat="1" ht="21.95" customHeight="1">
      <c r="E94" s="35"/>
      <c r="G94" s="35"/>
    </row>
    <row r="95" spans="5:7" s="34" customFormat="1" ht="21.95" customHeight="1">
      <c r="E95" s="35"/>
      <c r="G95" s="35"/>
    </row>
    <row r="96" spans="5:7" s="34" customFormat="1" ht="21.95" customHeight="1">
      <c r="E96" s="35"/>
      <c r="G96" s="35"/>
    </row>
    <row r="97" spans="5:7" s="34" customFormat="1" ht="21.95" customHeight="1">
      <c r="E97" s="35"/>
      <c r="G97" s="35"/>
    </row>
    <row r="98" spans="5:7" s="34" customFormat="1" ht="21.95" customHeight="1">
      <c r="E98" s="35"/>
      <c r="G98" s="35"/>
    </row>
    <row r="99" spans="5:7" s="34" customFormat="1" ht="21.95" customHeight="1">
      <c r="E99" s="35"/>
      <c r="G99" s="35"/>
    </row>
    <row r="100" spans="5:7" s="34" customFormat="1" ht="21.95" customHeight="1">
      <c r="E100" s="35"/>
      <c r="G100" s="35"/>
    </row>
    <row r="101" spans="5:7" s="34" customFormat="1" ht="21.95" customHeight="1">
      <c r="E101" s="35"/>
      <c r="G101" s="35"/>
    </row>
    <row r="102" spans="5:7" s="34" customFormat="1" ht="21.95" customHeight="1">
      <c r="E102" s="35"/>
      <c r="G102" s="35"/>
    </row>
    <row r="103" spans="5:7" ht="21.95" customHeight="1"/>
    <row r="104" spans="5:7" ht="21.95" customHeight="1"/>
    <row r="105" spans="5:7" ht="21.95" customHeight="1"/>
    <row r="106" spans="5:7" ht="21.95" customHeight="1"/>
    <row r="107" spans="5:7" ht="21.95" customHeight="1"/>
    <row r="108" spans="5:7" ht="21.95" customHeight="1"/>
    <row r="109" spans="5:7" ht="21.95" customHeight="1"/>
    <row r="110" spans="5:7" ht="21.95" customHeight="1"/>
    <row r="111" spans="5:7" ht="21.95" customHeight="1"/>
    <row r="112" spans="5:7" ht="21.95" customHeight="1"/>
    <row r="113" ht="21.95" customHeight="1"/>
    <row r="114" ht="21.95" customHeight="1"/>
    <row r="115" ht="21.95" customHeight="1"/>
    <row r="116" ht="21.95" customHeight="1"/>
    <row r="117" ht="21.95" customHeight="1"/>
    <row r="118" ht="21.95" customHeight="1"/>
    <row r="119" ht="21.95" customHeight="1"/>
    <row r="120" ht="21.95" customHeight="1"/>
    <row r="121" ht="21.95" customHeight="1"/>
    <row r="122" ht="21.95" customHeight="1"/>
    <row r="123" ht="21.95" customHeight="1"/>
    <row r="124" ht="21.95" customHeight="1"/>
    <row r="125" ht="21.95" customHeight="1"/>
    <row r="126" ht="21.95" customHeight="1"/>
    <row r="127" ht="21.95" customHeight="1"/>
    <row r="128" ht="21.95" customHeight="1"/>
    <row r="129" ht="21.95" customHeight="1"/>
    <row r="130" ht="21.95" customHeight="1"/>
    <row r="131" ht="21.95" customHeight="1"/>
    <row r="132" ht="21.95" customHeight="1"/>
    <row r="133" ht="21.95" customHeight="1"/>
    <row r="134" ht="21.95" customHeight="1"/>
    <row r="135" ht="21.95" customHeight="1"/>
    <row r="136" ht="21.95" customHeight="1"/>
    <row r="137" ht="21.95" customHeight="1"/>
    <row r="138" ht="21.95" customHeight="1"/>
    <row r="139" ht="21.95" customHeight="1"/>
    <row r="140" ht="21.95" customHeight="1"/>
    <row r="141" ht="21.95" customHeight="1"/>
    <row r="142" ht="21.95" customHeight="1"/>
    <row r="143" ht="21.95" customHeight="1"/>
    <row r="144" ht="21.95" customHeight="1"/>
    <row r="145" ht="21.95" customHeight="1"/>
    <row r="146" ht="21.95" customHeight="1"/>
    <row r="147" ht="21.95" customHeight="1"/>
    <row r="148" ht="21.95" customHeight="1"/>
    <row r="149" ht="21.95" customHeight="1"/>
    <row r="150" ht="21.95" customHeight="1"/>
    <row r="151" ht="21.95" customHeight="1"/>
    <row r="152" ht="21.95" customHeight="1"/>
    <row r="153" ht="21.95" customHeight="1"/>
    <row r="154" ht="21.95" customHeight="1"/>
    <row r="155" ht="21.95" customHeight="1"/>
    <row r="156" ht="21.95" customHeight="1"/>
    <row r="157" ht="21.95" customHeight="1"/>
    <row r="158" ht="21.95" customHeight="1"/>
    <row r="159" ht="21.95" customHeight="1"/>
    <row r="160" ht="21.95" customHeight="1"/>
    <row r="161" ht="21.95" customHeight="1"/>
    <row r="162" ht="21.95" customHeight="1"/>
    <row r="163" ht="21.95" customHeight="1"/>
    <row r="164" ht="21.95" customHeight="1"/>
    <row r="165" ht="21.95" customHeight="1"/>
    <row r="166" ht="21.95" customHeight="1"/>
    <row r="167" ht="21.95" customHeight="1"/>
    <row r="168" ht="21.95" customHeight="1"/>
    <row r="169" ht="21.95" customHeight="1"/>
    <row r="170" ht="21.95" customHeight="1"/>
    <row r="171" ht="21.95" customHeight="1"/>
    <row r="172" ht="21.95" customHeight="1"/>
    <row r="173" ht="21.95" customHeight="1"/>
    <row r="174" ht="21.95" customHeight="1"/>
    <row r="175" ht="21.95" customHeight="1"/>
    <row r="176" ht="21.95" customHeight="1"/>
    <row r="177" ht="21.95" customHeight="1"/>
    <row r="178" ht="21.95" customHeight="1"/>
    <row r="179" ht="21.95" customHeight="1"/>
    <row r="180" ht="21.95" customHeight="1"/>
    <row r="181" ht="21.95" customHeight="1"/>
    <row r="182" ht="21.95" customHeight="1"/>
    <row r="183" ht="21.95" customHeight="1"/>
    <row r="184" ht="21.95" customHeight="1"/>
    <row r="185" ht="21.95" customHeight="1"/>
    <row r="186" ht="21.95" customHeight="1"/>
    <row r="187" ht="21.95" customHeight="1"/>
    <row r="188" ht="21.95" customHeight="1"/>
    <row r="189" ht="21.95" customHeight="1"/>
    <row r="190" ht="21.95" customHeight="1"/>
    <row r="191" ht="21.95" customHeight="1"/>
    <row r="192" ht="21.95" customHeight="1"/>
    <row r="193" ht="21.95" customHeight="1"/>
    <row r="194" ht="21.95" customHeight="1"/>
    <row r="195" ht="21.95" customHeight="1"/>
    <row r="196" ht="21.95" customHeight="1"/>
    <row r="197" ht="21.95" customHeight="1"/>
    <row r="198" ht="21.95" customHeight="1"/>
    <row r="199" ht="21.95" customHeight="1"/>
    <row r="200" ht="21.95" customHeight="1"/>
    <row r="201" ht="21.95" customHeight="1"/>
    <row r="202" ht="21.95" customHeight="1"/>
    <row r="203" ht="21.95" customHeight="1"/>
    <row r="204" ht="21.95" customHeight="1"/>
    <row r="205" ht="21.95" customHeight="1"/>
    <row r="206" ht="21.95" customHeight="1"/>
    <row r="207" ht="21.95" customHeight="1"/>
    <row r="208" ht="21.95" customHeight="1"/>
    <row r="209" ht="21.95" customHeight="1"/>
    <row r="210" ht="21.95" customHeight="1"/>
    <row r="211" ht="21.95" customHeight="1"/>
    <row r="212" ht="21.95" customHeight="1"/>
    <row r="213" ht="21.95" customHeight="1"/>
    <row r="214" ht="21.95" customHeight="1"/>
    <row r="215" ht="21.95" customHeight="1"/>
    <row r="216" ht="21.95" customHeight="1"/>
    <row r="217" ht="21.95" customHeight="1"/>
    <row r="218" ht="21.95" customHeight="1"/>
    <row r="219" ht="21.95" customHeight="1"/>
    <row r="220" ht="21.95" customHeight="1"/>
    <row r="221" ht="21.95" customHeight="1"/>
    <row r="222" ht="21.95" customHeight="1"/>
    <row r="223" ht="21.95" customHeight="1"/>
    <row r="224" ht="21.95" customHeight="1"/>
    <row r="225" ht="21.95" customHeight="1"/>
    <row r="226" ht="21.95" customHeight="1"/>
    <row r="227" ht="21.95" customHeight="1"/>
    <row r="228" ht="21.95" customHeight="1"/>
    <row r="229" ht="21.95" customHeight="1"/>
    <row r="230" ht="21.95" customHeight="1"/>
    <row r="231" ht="21.95" customHeight="1"/>
    <row r="232" ht="21.95" customHeight="1"/>
    <row r="233" ht="21.95" customHeight="1"/>
    <row r="234" ht="21.95" customHeight="1"/>
    <row r="235" ht="21.95" customHeight="1"/>
    <row r="236" ht="21.95" customHeight="1"/>
    <row r="237" ht="21.95" customHeight="1"/>
    <row r="238" ht="21.95" customHeight="1"/>
    <row r="239" ht="21.95" customHeight="1"/>
    <row r="240" ht="21.95" customHeight="1"/>
    <row r="241" ht="21.95" customHeight="1"/>
    <row r="242" ht="21.95" customHeight="1"/>
    <row r="243" ht="21.95" customHeight="1"/>
    <row r="244" ht="21.95" customHeight="1"/>
    <row r="245" ht="21.95" customHeight="1"/>
    <row r="246" ht="21.95" customHeight="1"/>
    <row r="247" ht="21.95" customHeight="1"/>
    <row r="248" ht="21.95" customHeight="1"/>
    <row r="249" ht="21.95" customHeight="1"/>
    <row r="250" ht="21.95" customHeight="1"/>
    <row r="251" ht="21.95" customHeight="1"/>
    <row r="252" ht="21.95" customHeight="1"/>
    <row r="253" ht="21.95" customHeight="1"/>
    <row r="254" ht="21.95" customHeight="1"/>
    <row r="255" ht="21.95" customHeight="1"/>
    <row r="256" ht="21.95" customHeight="1"/>
    <row r="257" ht="21.95" customHeight="1"/>
    <row r="258" ht="21.95" customHeight="1"/>
    <row r="259" ht="21.95" customHeight="1"/>
    <row r="260" ht="21.95" customHeight="1"/>
    <row r="261" ht="21.95" customHeight="1"/>
    <row r="262" ht="21.95" customHeight="1"/>
    <row r="263" ht="21.95" customHeight="1"/>
    <row r="264" ht="21.95" customHeight="1"/>
    <row r="265" ht="21.95" customHeight="1"/>
    <row r="266" ht="21.95" customHeight="1"/>
    <row r="267" ht="21.95" customHeight="1"/>
    <row r="268" ht="21.95" customHeight="1"/>
    <row r="269" ht="21.95" customHeight="1"/>
    <row r="270" ht="21.95" customHeight="1"/>
    <row r="271" ht="21.95" customHeight="1"/>
    <row r="272" ht="21.95" customHeight="1"/>
    <row r="273" ht="21.95" customHeight="1"/>
    <row r="274" ht="21.95" customHeight="1"/>
    <row r="275" ht="21.95" customHeight="1"/>
    <row r="276" ht="21.95" customHeight="1"/>
    <row r="277" ht="21.95" customHeight="1"/>
    <row r="278" ht="21.95" customHeight="1"/>
    <row r="279" ht="21.95" customHeight="1"/>
    <row r="280" ht="21.95" customHeight="1"/>
    <row r="281" ht="21.95" customHeight="1"/>
    <row r="282" ht="21.95" customHeight="1"/>
    <row r="283" ht="21.95" customHeight="1"/>
    <row r="284" ht="21.95" customHeight="1"/>
    <row r="285" ht="21.95" customHeight="1"/>
    <row r="286" ht="21.95" customHeight="1"/>
    <row r="287" ht="21.95" customHeight="1"/>
    <row r="288" ht="21.95" customHeight="1"/>
    <row r="289" ht="21.95" customHeight="1"/>
    <row r="290" ht="21.95" customHeight="1"/>
    <row r="291" ht="21.95" customHeight="1"/>
    <row r="292" ht="21.95" customHeight="1"/>
    <row r="293" ht="21.95" customHeight="1"/>
    <row r="294" ht="21.95" customHeight="1"/>
    <row r="295" ht="21.95" customHeight="1"/>
    <row r="296" ht="21.95" customHeight="1"/>
    <row r="297" ht="21.95" customHeight="1"/>
    <row r="298" ht="21.95" customHeight="1"/>
    <row r="299" ht="21.95" customHeight="1"/>
    <row r="300" ht="21.95" customHeight="1"/>
    <row r="301" ht="21.95" customHeight="1"/>
    <row r="302" ht="21.95" customHeight="1"/>
    <row r="303" ht="21.95" customHeight="1"/>
    <row r="304" ht="21.95" customHeight="1"/>
    <row r="305" ht="21.95" customHeight="1"/>
    <row r="306" ht="21.95" customHeight="1"/>
    <row r="307" ht="21.95" customHeight="1"/>
    <row r="308" ht="21.95" customHeight="1"/>
    <row r="309" ht="21.95" customHeight="1"/>
    <row r="310" ht="21.95" customHeight="1"/>
    <row r="311" ht="21.95" customHeight="1"/>
    <row r="312" ht="21.95" customHeight="1"/>
    <row r="313" ht="21.95" customHeight="1"/>
    <row r="314" ht="21.95" customHeight="1"/>
    <row r="315" ht="21.95" customHeight="1"/>
    <row r="316" ht="21.95" customHeight="1"/>
    <row r="317" ht="21.95" customHeight="1"/>
    <row r="318" ht="21.95" customHeight="1"/>
    <row r="319" ht="21.95" customHeight="1"/>
    <row r="320" ht="21.95" customHeight="1"/>
    <row r="321" ht="21.95" customHeight="1"/>
    <row r="322" ht="21.95" customHeight="1"/>
    <row r="323" ht="21.95" customHeight="1"/>
    <row r="324" ht="21.95" customHeight="1"/>
    <row r="325" ht="21.95" customHeight="1"/>
    <row r="326" ht="21.95" customHeight="1"/>
    <row r="327" ht="21.95" customHeight="1"/>
    <row r="328" ht="21.95" customHeight="1"/>
    <row r="329" ht="21.95" customHeight="1"/>
    <row r="330" ht="21.95" customHeight="1"/>
    <row r="331" ht="21.95" customHeight="1"/>
    <row r="332" ht="21.95" customHeight="1"/>
    <row r="333" ht="21.95" customHeight="1"/>
    <row r="334" ht="21.95" customHeight="1"/>
    <row r="335" ht="21.95" customHeight="1"/>
    <row r="336" ht="21.95" customHeight="1"/>
    <row r="337" ht="21.95" customHeight="1"/>
    <row r="338" ht="21.95" customHeight="1"/>
    <row r="339" ht="21.95" customHeight="1"/>
    <row r="340" ht="21.95" customHeight="1"/>
    <row r="341" ht="21.95" customHeight="1"/>
    <row r="342" ht="21.95" customHeight="1"/>
    <row r="343" ht="21.95" customHeight="1"/>
    <row r="344" ht="21.95" customHeight="1"/>
    <row r="345" ht="21.95" customHeight="1"/>
    <row r="346" ht="21.95" customHeight="1"/>
    <row r="347" ht="21.95" customHeight="1"/>
    <row r="348" ht="21.95" customHeight="1"/>
    <row r="349" ht="21.95" customHeight="1"/>
    <row r="350" ht="21.95" customHeight="1"/>
    <row r="351" ht="21.95" customHeight="1"/>
    <row r="352" ht="21.95" customHeight="1"/>
    <row r="353" ht="21.95" customHeight="1"/>
    <row r="354" ht="21.95" customHeight="1"/>
    <row r="355" ht="21.95" customHeight="1"/>
    <row r="356" ht="21.95" customHeight="1"/>
    <row r="357" ht="21.95" customHeight="1"/>
    <row r="358" ht="21.95" customHeight="1"/>
    <row r="359" ht="21.95" customHeight="1"/>
    <row r="360" ht="21.95" customHeight="1"/>
    <row r="361" ht="21.95" customHeight="1"/>
    <row r="362" ht="21.95" customHeight="1"/>
    <row r="363" ht="21.95" customHeight="1"/>
    <row r="364" ht="21.95" customHeight="1"/>
    <row r="365" ht="21.95" customHeight="1"/>
    <row r="366" ht="21.95" customHeight="1"/>
    <row r="367" ht="21.95" customHeight="1"/>
    <row r="368" ht="21.95" customHeight="1"/>
    <row r="369" ht="21.95" customHeight="1"/>
    <row r="370" ht="21.95" customHeight="1"/>
    <row r="371" ht="21.95" customHeight="1"/>
    <row r="372" ht="21.95" customHeight="1"/>
    <row r="373" ht="21.95" customHeight="1"/>
    <row r="374" ht="21.95" customHeight="1"/>
    <row r="375" ht="21.95" customHeight="1"/>
    <row r="376" ht="21.95" customHeight="1"/>
    <row r="377" ht="21.95" customHeight="1"/>
    <row r="378" ht="21.95" customHeight="1"/>
    <row r="379" ht="21.95" customHeight="1"/>
    <row r="380" ht="21.95" customHeight="1"/>
    <row r="381" ht="21.95" customHeight="1"/>
    <row r="382" ht="21.95" customHeight="1"/>
    <row r="383" ht="21.95" customHeight="1"/>
    <row r="384" ht="21.95" customHeight="1"/>
    <row r="385" ht="21.95" customHeight="1"/>
    <row r="386" ht="21.95" customHeight="1"/>
    <row r="387" ht="21.95" customHeight="1"/>
    <row r="388" ht="21.95" customHeight="1"/>
    <row r="389" ht="21.95" customHeight="1"/>
    <row r="390" ht="21.95" customHeight="1"/>
    <row r="391" ht="21.95" customHeight="1"/>
    <row r="392" ht="21.95" customHeight="1"/>
    <row r="393" ht="21.95" customHeight="1"/>
    <row r="394" ht="21.95" customHeight="1"/>
    <row r="395" ht="21.95" customHeight="1"/>
    <row r="396" ht="21.95" customHeight="1"/>
    <row r="397" ht="21.95" customHeight="1"/>
    <row r="398" ht="21.95" customHeight="1"/>
    <row r="399" ht="21.95" customHeight="1"/>
    <row r="400" ht="21.95" customHeight="1"/>
    <row r="401" ht="21.95" customHeight="1"/>
    <row r="402" ht="21.95" customHeight="1"/>
    <row r="403" ht="21.95" customHeight="1"/>
    <row r="404" ht="21.95" customHeight="1"/>
    <row r="405" ht="21.95" customHeight="1"/>
    <row r="406" ht="21.95" customHeight="1"/>
    <row r="407" ht="21.95" customHeight="1"/>
    <row r="408" ht="21.95" customHeight="1"/>
    <row r="409" ht="21.95" customHeight="1"/>
    <row r="410" ht="21.95" customHeight="1"/>
    <row r="411" ht="21.95" customHeight="1"/>
    <row r="412" ht="21.95" customHeight="1"/>
    <row r="413" ht="21.95" customHeight="1"/>
    <row r="414" ht="21.95" customHeight="1"/>
    <row r="415" ht="21.95" customHeight="1"/>
    <row r="416" ht="21.95" customHeight="1"/>
    <row r="417" ht="21.95" customHeight="1"/>
    <row r="418" ht="21.95" customHeight="1"/>
    <row r="419" ht="21.95" customHeight="1"/>
    <row r="420" ht="21.95" customHeight="1"/>
    <row r="421" ht="21.95" customHeight="1"/>
    <row r="422" ht="21.95" customHeight="1"/>
    <row r="423" ht="21.95" customHeight="1"/>
    <row r="424" ht="21.95" customHeight="1"/>
    <row r="425" ht="21.95" customHeight="1"/>
    <row r="426" ht="21.95" customHeight="1"/>
    <row r="427" ht="21.95" customHeight="1"/>
    <row r="428" ht="21.95" customHeight="1"/>
    <row r="429" ht="21.95" customHeight="1"/>
    <row r="430" ht="21.95" customHeight="1"/>
    <row r="431" ht="21.95" customHeight="1"/>
    <row r="432" ht="21.95" customHeight="1"/>
    <row r="433" ht="21.95" customHeight="1"/>
    <row r="434" ht="21.95" customHeight="1"/>
    <row r="435" ht="21.95" customHeight="1"/>
    <row r="436" ht="21.95" customHeight="1"/>
    <row r="437" ht="21.95" customHeight="1"/>
    <row r="438" ht="21.95" customHeight="1"/>
    <row r="439" ht="21.95" customHeight="1"/>
    <row r="440" ht="21.95" customHeight="1"/>
    <row r="441" ht="21.95" customHeight="1"/>
    <row r="442" ht="21.95" customHeight="1"/>
    <row r="443" ht="21.95" customHeight="1"/>
    <row r="444" ht="21.95" customHeight="1"/>
    <row r="445" ht="21.95" customHeight="1"/>
    <row r="446" ht="21.95" customHeight="1"/>
    <row r="447" ht="21.95" customHeight="1"/>
    <row r="448" ht="21.95" customHeight="1"/>
    <row r="449" ht="21.95" customHeight="1"/>
    <row r="450" ht="21.95" customHeight="1"/>
    <row r="451" ht="21.95" customHeight="1"/>
    <row r="452" ht="21.95" customHeight="1"/>
  </sheetData>
  <mergeCells count="12">
    <mergeCell ref="B30:C30"/>
    <mergeCell ref="A4:P4"/>
    <mergeCell ref="A1:P1"/>
    <mergeCell ref="A2:D3"/>
    <mergeCell ref="E2:E3"/>
    <mergeCell ref="F2:F3"/>
    <mergeCell ref="G2:G3"/>
    <mergeCell ref="H2:I2"/>
    <mergeCell ref="J2:K2"/>
    <mergeCell ref="L2:M2"/>
    <mergeCell ref="N2:O2"/>
    <mergeCell ref="P2:P3"/>
  </mergeCells>
  <phoneticPr fontId="2" type="noConversion"/>
  <printOptions horizontalCentered="1"/>
  <pageMargins left="0.59055118110236227" right="0.55118110236220474" top="0.59055118110236227" bottom="0.59055118110236227" header="0.39370078740157483" footer="0.39370078740157483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3</vt:i4>
      </vt:variant>
    </vt:vector>
  </HeadingPairs>
  <TitlesOfParts>
    <vt:vector size="6" baseType="lpstr">
      <vt:lpstr>내역서갑지</vt:lpstr>
      <vt:lpstr>원가계산서</vt:lpstr>
      <vt:lpstr>공사비내역서(합계)</vt:lpstr>
      <vt:lpstr>내역서갑지!Print_Area</vt:lpstr>
      <vt:lpstr>원가계산서!Print_Area</vt:lpstr>
      <vt:lpstr>'공사비내역서(합계)'!Print_Titles</vt:lpstr>
    </vt:vector>
  </TitlesOfParts>
  <Company>(주)거원엔지니어링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토목사업부</dc:creator>
  <cp:lastModifiedBy>해오름엔지니어링 주식회사</cp:lastModifiedBy>
  <cp:lastPrinted>2026-07-15T09:08:42Z</cp:lastPrinted>
  <dcterms:created xsi:type="dcterms:W3CDTF">2008-01-22T08:03:42Z</dcterms:created>
  <dcterms:modified xsi:type="dcterms:W3CDTF">2026-07-15T09:43:05Z</dcterms:modified>
</cp:coreProperties>
</file>