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★2026 공사★\160. 지방도 1119호선(수악오름~한남교차로) 포장도 보수공사\"/>
    </mc:Choice>
  </mc:AlternateContent>
  <bookViews>
    <workbookView xWindow="28680" yWindow="-120" windowWidth="29040" windowHeight="15720" tabRatio="940"/>
  </bookViews>
  <sheets>
    <sheet name="원가계산서" sheetId="10" r:id="rId1"/>
    <sheet name="공종별집계표" sheetId="20" r:id="rId2"/>
    <sheet name="내역서" sheetId="9" r:id="rId3"/>
    <sheet name="내역적용수량" sheetId="11" state="hidden" r:id="rId4"/>
    <sheet name="수량산출서(포장보수)" sheetId="12" state="hidden" r:id="rId5"/>
    <sheet name="포장공자재집계표" sheetId="13" state="hidden" r:id="rId6"/>
    <sheet name="포장보수 계획산출" sheetId="16" state="hidden" r:id="rId7"/>
    <sheet name="안전(수)" sheetId="14" state="hidden" r:id="rId8"/>
    <sheet name="교통신호수" sheetId="15" state="hidden" r:id="rId9"/>
    <sheet name="단위수량(절삭 후 덧씌우기)" sheetId="17" state="hidden" r:id="rId10"/>
    <sheet name="수량산출서(차선)" sheetId="18" state="hidden" r:id="rId11"/>
    <sheet name="수량산출기초(차선)" sheetId="19" state="hidden" r:id="rId12"/>
  </sheets>
  <externalReferences>
    <externalReference r:id="rId13"/>
    <externalReference r:id="rId14"/>
  </externalReferences>
  <definedNames>
    <definedName name="_Order1" hidden="1">0</definedName>
    <definedName name="_Order2" hidden="1">0</definedName>
    <definedName name="HTML_Control" localSheetId="7" hidden="1">{"'단계별시설공사비'!$A$3:$K$51"}</definedName>
    <definedName name="HTML_Control" hidden="1">{"'단계별시설공사비'!$A$3:$K$51"}</definedName>
    <definedName name="_xlnm.Print_Area" localSheetId="1">공종별집계표!$A$1:$M$14</definedName>
    <definedName name="_xlnm.Print_Area" localSheetId="2">내역서!$A$1:$N$100</definedName>
    <definedName name="_xlnm.Print_Area" localSheetId="3">내역적용수량!$A$1:$E$38</definedName>
    <definedName name="_xlnm.Print_Area" localSheetId="10">'수량산출서(차선)'!$A$1:$H$45</definedName>
    <definedName name="_xlnm.Print_Area" localSheetId="4">'수량산출서(포장보수)'!$A$1:$O$39</definedName>
    <definedName name="_xlnm.Print_Area" localSheetId="7">'안전(수)'!$A$1:$AZ$18</definedName>
    <definedName name="_xlnm.Print_Area" localSheetId="5">포장공자재집계표!$A$1:$CD$8</definedName>
    <definedName name="_xlnm.Print_Area" localSheetId="6">'포장보수 계획산출'!$A$1:$AH$16</definedName>
    <definedName name="_xlnm.Print_Titles" localSheetId="2">내역서!$1:$4</definedName>
    <definedName name="_xlnm.Print_Titles" localSheetId="4">'수량산출서(포장보수)'!$1:$5</definedName>
    <definedName name="_xlnm.Print_Titles" localSheetId="5">포장공자재집계표!$A:$CD,포장공자재집계표!$1:$3</definedName>
    <definedName name="유입조전기공사내역" localSheetId="7" hidden="1">{"'단계별시설공사비'!$A$3:$K$51"}</definedName>
    <definedName name="유입조전기공사내역" hidden="1">{"'단계별시설공사비'!$A$3:$K$51"}</definedName>
  </definedNames>
  <calcPr calcId="162913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8" i="13" l="1"/>
  <c r="G5" i="12"/>
  <c r="R5" i="16"/>
  <c r="R16" i="16" s="1"/>
  <c r="I5" i="12" s="1"/>
  <c r="M50" i="17"/>
  <c r="AE50" i="17" s="1"/>
  <c r="AE46" i="17"/>
  <c r="AE45" i="17"/>
  <c r="AE44" i="17"/>
  <c r="L5" i="16"/>
  <c r="H5" i="12"/>
  <c r="A5" i="19"/>
  <c r="F42" i="18"/>
  <c r="G42" i="18" s="1"/>
  <c r="F41" i="18"/>
  <c r="G41" i="18"/>
  <c r="F40" i="18"/>
  <c r="G40" i="18" s="1"/>
  <c r="F39" i="18"/>
  <c r="G39" i="18"/>
  <c r="F38" i="18"/>
  <c r="G38" i="18" s="1"/>
  <c r="F37" i="18"/>
  <c r="G37" i="18" s="1"/>
  <c r="F36" i="18"/>
  <c r="G36" i="18"/>
  <c r="F35" i="18"/>
  <c r="G35" i="18"/>
  <c r="F34" i="18"/>
  <c r="G34" i="18" s="1"/>
  <c r="F33" i="18"/>
  <c r="G33" i="18" s="1"/>
  <c r="F32" i="18"/>
  <c r="G32" i="18" s="1"/>
  <c r="F31" i="18"/>
  <c r="G31" i="18" s="1"/>
  <c r="F30" i="18"/>
  <c r="G30" i="18" s="1"/>
  <c r="F29" i="18"/>
  <c r="G29" i="18" s="1"/>
  <c r="F28" i="18"/>
  <c r="G28" i="18"/>
  <c r="F27" i="18"/>
  <c r="G27" i="18" s="1"/>
  <c r="F26" i="18"/>
  <c r="G26" i="18"/>
  <c r="F25" i="18"/>
  <c r="G25" i="18" s="1"/>
  <c r="F24" i="18"/>
  <c r="G24" i="18" s="1"/>
  <c r="F22" i="18"/>
  <c r="G22" i="18" s="1"/>
  <c r="E22" i="18"/>
  <c r="F21" i="18"/>
  <c r="G21" i="18" s="1"/>
  <c r="F19" i="18"/>
  <c r="G19" i="18" s="1"/>
  <c r="E19" i="18"/>
  <c r="F18" i="18"/>
  <c r="E18" i="18"/>
  <c r="F16" i="18"/>
  <c r="G16" i="18" s="1"/>
  <c r="E16" i="18"/>
  <c r="F15" i="18"/>
  <c r="E15" i="18"/>
  <c r="G15" i="18" s="1"/>
  <c r="F14" i="18"/>
  <c r="G14" i="18"/>
  <c r="E14" i="18"/>
  <c r="F13" i="18"/>
  <c r="E13" i="18"/>
  <c r="G13" i="18" s="1"/>
  <c r="F11" i="18"/>
  <c r="G11" i="18" s="1"/>
  <c r="E11" i="18"/>
  <c r="F10" i="18"/>
  <c r="G10" i="18"/>
  <c r="F9" i="18"/>
  <c r="G9" i="18" s="1"/>
  <c r="F7" i="18"/>
  <c r="E7" i="18"/>
  <c r="G7" i="18" s="1"/>
  <c r="F6" i="18"/>
  <c r="E6" i="18"/>
  <c r="G6" i="18" s="1"/>
  <c r="F4" i="18"/>
  <c r="G4" i="18" s="1"/>
  <c r="G5" i="18" s="1"/>
  <c r="M53" i="17"/>
  <c r="AE53" i="17" s="1"/>
  <c r="M52" i="17"/>
  <c r="AE52" i="17"/>
  <c r="AE51" i="17"/>
  <c r="AE49" i="17"/>
  <c r="AE48" i="17"/>
  <c r="AE47" i="17"/>
  <c r="AG16" i="16"/>
  <c r="N5" i="12"/>
  <c r="C16" i="16"/>
  <c r="AF15" i="16"/>
  <c r="AC15" i="16"/>
  <c r="Z15" i="16"/>
  <c r="W15" i="16"/>
  <c r="T15" i="16"/>
  <c r="S15" i="16"/>
  <c r="O15" i="16"/>
  <c r="L15" i="16"/>
  <c r="I15" i="16"/>
  <c r="F15" i="16"/>
  <c r="AF14" i="16"/>
  <c r="AC14" i="16"/>
  <c r="Z14" i="16"/>
  <c r="W14" i="16"/>
  <c r="T14" i="16"/>
  <c r="S14" i="16"/>
  <c r="O14" i="16"/>
  <c r="L14" i="16"/>
  <c r="I14" i="16"/>
  <c r="F14" i="16"/>
  <c r="AK13" i="16"/>
  <c r="AF13" i="16"/>
  <c r="AC13" i="16"/>
  <c r="Z13" i="16"/>
  <c r="W13" i="16"/>
  <c r="T13" i="16"/>
  <c r="S13" i="16"/>
  <c r="O13" i="16"/>
  <c r="L13" i="16"/>
  <c r="I13" i="16"/>
  <c r="F13" i="16"/>
  <c r="AK12" i="16"/>
  <c r="AF12" i="16"/>
  <c r="AC12" i="16"/>
  <c r="Z12" i="16"/>
  <c r="W12" i="16"/>
  <c r="T12" i="16"/>
  <c r="S12" i="16"/>
  <c r="O12" i="16"/>
  <c r="L12" i="16"/>
  <c r="I12" i="16"/>
  <c r="F12" i="16"/>
  <c r="AK11" i="16"/>
  <c r="AF11" i="16"/>
  <c r="AC11" i="16"/>
  <c r="Z11" i="16"/>
  <c r="W11" i="16"/>
  <c r="T11" i="16"/>
  <c r="S11" i="16"/>
  <c r="O11" i="16"/>
  <c r="L11" i="16"/>
  <c r="I11" i="16"/>
  <c r="F11" i="16"/>
  <c r="AK10" i="16"/>
  <c r="AF10" i="16"/>
  <c r="AC10" i="16"/>
  <c r="Z10" i="16"/>
  <c r="W10" i="16"/>
  <c r="T10" i="16"/>
  <c r="S10" i="16"/>
  <c r="O10" i="16"/>
  <c r="L10" i="16"/>
  <c r="I10" i="16"/>
  <c r="F10" i="16"/>
  <c r="AF9" i="16"/>
  <c r="AC9" i="16"/>
  <c r="Z9" i="16"/>
  <c r="W9" i="16"/>
  <c r="S9" i="16"/>
  <c r="O9" i="16"/>
  <c r="L9" i="16"/>
  <c r="I9" i="16"/>
  <c r="F9" i="16"/>
  <c r="AF8" i="16"/>
  <c r="AC8" i="16"/>
  <c r="Z8" i="16"/>
  <c r="W8" i="16"/>
  <c r="S8" i="16"/>
  <c r="L8" i="16"/>
  <c r="I8" i="16"/>
  <c r="F8" i="16"/>
  <c r="AK7" i="16"/>
  <c r="AF7" i="16"/>
  <c r="AC7" i="16"/>
  <c r="Z7" i="16"/>
  <c r="W7" i="16"/>
  <c r="S7" i="16"/>
  <c r="O7" i="16"/>
  <c r="F7" i="16"/>
  <c r="AF6" i="16"/>
  <c r="AC6" i="16"/>
  <c r="Z6" i="16"/>
  <c r="W6" i="16"/>
  <c r="S6" i="16"/>
  <c r="O6" i="16"/>
  <c r="O16" i="16" s="1"/>
  <c r="I6" i="16"/>
  <c r="I16" i="16" s="1"/>
  <c r="F6" i="16"/>
  <c r="AF5" i="16"/>
  <c r="AC5" i="16"/>
  <c r="AC16" i="16" s="1"/>
  <c r="Z5" i="16"/>
  <c r="W5" i="16"/>
  <c r="S5" i="16"/>
  <c r="O5" i="16"/>
  <c r="I5" i="16"/>
  <c r="F5" i="16"/>
  <c r="F16" i="16" s="1"/>
  <c r="Z8" i="14"/>
  <c r="AR8" i="14"/>
  <c r="D25" i="11" s="1"/>
  <c r="AR7" i="14"/>
  <c r="D24" i="11"/>
  <c r="Z7" i="14"/>
  <c r="Z6" i="14"/>
  <c r="AR6" i="14"/>
  <c r="D21" i="11"/>
  <c r="Z5" i="14"/>
  <c r="AR5" i="14"/>
  <c r="D23" i="11" s="1"/>
  <c r="Z4" i="14"/>
  <c r="AR4" i="14"/>
  <c r="D22" i="11" s="1"/>
  <c r="BQ5" i="13"/>
  <c r="BQ4" i="13"/>
  <c r="AC7" i="13"/>
  <c r="M38" i="12"/>
  <c r="L38" i="12"/>
  <c r="M36" i="12"/>
  <c r="M37" i="12" s="1"/>
  <c r="L36" i="12"/>
  <c r="C36" i="12"/>
  <c r="B36" i="12"/>
  <c r="O19" i="12"/>
  <c r="H17" i="12"/>
  <c r="A12" i="12"/>
  <c r="A8" i="12"/>
  <c r="H23" i="12"/>
  <c r="F5" i="12"/>
  <c r="F7" i="12" s="1"/>
  <c r="E5" i="12"/>
  <c r="E35" i="12" s="1"/>
  <c r="D5" i="12"/>
  <c r="D7" i="12" s="1"/>
  <c r="B36" i="11"/>
  <c r="C35" i="11"/>
  <c r="B35" i="11"/>
  <c r="C18" i="11"/>
  <c r="D11" i="11"/>
  <c r="D4" i="11"/>
  <c r="H19" i="12"/>
  <c r="H35" i="12"/>
  <c r="H21" i="12"/>
  <c r="H13" i="12"/>
  <c r="H33" i="12"/>
  <c r="H31" i="12"/>
  <c r="H9" i="12"/>
  <c r="H29" i="12"/>
  <c r="H27" i="12"/>
  <c r="H7" i="12"/>
  <c r="H25" i="12"/>
  <c r="L37" i="12"/>
  <c r="L39" i="12"/>
  <c r="M39" i="12"/>
  <c r="J38" i="12"/>
  <c r="E36" i="12"/>
  <c r="K36" i="12"/>
  <c r="K37" i="12" s="1"/>
  <c r="G36" i="12"/>
  <c r="I36" i="12"/>
  <c r="H38" i="12"/>
  <c r="H39" i="12" s="1"/>
  <c r="H36" i="12"/>
  <c r="H37" i="12" s="1"/>
  <c r="G38" i="12"/>
  <c r="I38" i="12"/>
  <c r="D9" i="12"/>
  <c r="D33" i="12"/>
  <c r="N19" i="12"/>
  <c r="N31" i="12"/>
  <c r="N25" i="12"/>
  <c r="N27" i="12"/>
  <c r="N21" i="12"/>
  <c r="N23" i="12"/>
  <c r="N9" i="12"/>
  <c r="N13" i="12"/>
  <c r="N7" i="12"/>
  <c r="N33" i="12"/>
  <c r="N35" i="12"/>
  <c r="N39" i="12"/>
  <c r="N29" i="12"/>
  <c r="N37" i="12"/>
  <c r="N15" i="12"/>
  <c r="O15" i="12"/>
  <c r="D10" i="11"/>
  <c r="N17" i="12"/>
  <c r="E21" i="12"/>
  <c r="F29" i="12"/>
  <c r="F27" i="12"/>
  <c r="F13" i="12"/>
  <c r="F25" i="12"/>
  <c r="F23" i="12"/>
  <c r="F31" i="12"/>
  <c r="AC6" i="13"/>
  <c r="BQ6" i="13" s="1"/>
  <c r="BQ7" i="13"/>
  <c r="D19" i="12"/>
  <c r="D25" i="12"/>
  <c r="AJ16" i="16"/>
  <c r="AL7" i="16" l="1"/>
  <c r="E17" i="12"/>
  <c r="E9" i="12"/>
  <c r="E7" i="12"/>
  <c r="E37" i="12"/>
  <c r="D37" i="12"/>
  <c r="E27" i="12"/>
  <c r="I29" i="12"/>
  <c r="I39" i="12"/>
  <c r="D8" i="11"/>
  <c r="I37" i="12"/>
  <c r="I17" i="12"/>
  <c r="I35" i="12"/>
  <c r="I19" i="12"/>
  <c r="I9" i="12"/>
  <c r="I23" i="12"/>
  <c r="I7" i="12"/>
  <c r="I21" i="12"/>
  <c r="I31" i="12"/>
  <c r="I27" i="12"/>
  <c r="I25" i="12"/>
  <c r="I13" i="12"/>
  <c r="I33" i="12"/>
  <c r="B5" i="16"/>
  <c r="D17" i="12"/>
  <c r="D13" i="12"/>
  <c r="D35" i="12"/>
  <c r="D31" i="12"/>
  <c r="D39" i="12"/>
  <c r="D23" i="12"/>
  <c r="D27" i="12"/>
  <c r="D29" i="12"/>
  <c r="D21" i="12"/>
  <c r="F19" i="12"/>
  <c r="F21" i="12"/>
  <c r="F9" i="12"/>
  <c r="E29" i="12"/>
  <c r="F17" i="12"/>
  <c r="F33" i="12"/>
  <c r="E23" i="12"/>
  <c r="E25" i="12"/>
  <c r="F35" i="12"/>
  <c r="E33" i="12"/>
  <c r="E13" i="12"/>
  <c r="E31" i="12"/>
  <c r="E19" i="12"/>
  <c r="G8" i="18"/>
  <c r="Z16" i="16"/>
  <c r="G17" i="18"/>
  <c r="D13" i="11" s="1"/>
  <c r="W16" i="16"/>
  <c r="J5" i="12" s="1"/>
  <c r="F36" i="12"/>
  <c r="F37" i="12" s="1"/>
  <c r="F38" i="12"/>
  <c r="F39" i="12" s="1"/>
  <c r="E38" i="12"/>
  <c r="E39" i="12" s="1"/>
  <c r="K38" i="12"/>
  <c r="K39" i="12" s="1"/>
  <c r="J36" i="12"/>
  <c r="AF16" i="16"/>
  <c r="G18" i="18"/>
  <c r="G20" i="18" s="1"/>
  <c r="D13" i="15" s="1"/>
  <c r="X13" i="15" s="1"/>
  <c r="BQ8" i="13"/>
  <c r="D16" i="11" s="1"/>
  <c r="G12" i="18"/>
  <c r="D12" i="11" s="1"/>
  <c r="L16" i="16"/>
  <c r="G17" i="12" s="1"/>
  <c r="G23" i="18"/>
  <c r="G43" i="18"/>
  <c r="D15" i="15" s="1"/>
  <c r="X15" i="15" s="1"/>
  <c r="G39" i="12"/>
  <c r="G7" i="12"/>
  <c r="D14" i="11" l="1"/>
  <c r="D9" i="15"/>
  <c r="X9" i="15" s="1"/>
  <c r="O7" i="12"/>
  <c r="D11" i="15"/>
  <c r="X11" i="15" s="1"/>
  <c r="G13" i="12"/>
  <c r="G21" i="12"/>
  <c r="G9" i="12"/>
  <c r="G31" i="12"/>
  <c r="G27" i="12"/>
  <c r="G19" i="12"/>
  <c r="O17" i="12"/>
  <c r="G35" i="12"/>
  <c r="O35" i="12" s="1"/>
  <c r="G33" i="12"/>
  <c r="G29" i="12"/>
  <c r="F45" i="18"/>
  <c r="G45" i="18" s="1"/>
  <c r="D38" i="11" s="1"/>
  <c r="G23" i="12"/>
  <c r="G37" i="12"/>
  <c r="G25" i="12"/>
  <c r="J9" i="12"/>
  <c r="O9" i="12" s="1"/>
  <c r="J39" i="12"/>
  <c r="O39" i="12" s="1"/>
  <c r="D36" i="11" s="1"/>
  <c r="J11" i="12"/>
  <c r="J37" i="12"/>
  <c r="F44" i="18"/>
  <c r="D15" i="11"/>
  <c r="O13" i="12"/>
  <c r="D7" i="15" s="1"/>
  <c r="X7" i="15" s="1"/>
  <c r="D7" i="11"/>
  <c r="O37" i="12" l="1"/>
  <c r="D35" i="11" s="1"/>
  <c r="D5" i="15"/>
  <c r="X5" i="15" s="1"/>
  <c r="X26" i="15" s="1"/>
  <c r="D20" i="11" s="1"/>
  <c r="D6" i="11"/>
  <c r="D5" i="11"/>
  <c r="G44" i="18"/>
  <c r="D37" i="11" s="1"/>
  <c r="D26" i="11"/>
  <c r="D28" i="11"/>
  <c r="D32" i="11"/>
  <c r="D27" i="11" l="1"/>
</calcChain>
</file>

<file path=xl/sharedStrings.xml><?xml version="1.0" encoding="utf-8"?>
<sst xmlns="http://schemas.openxmlformats.org/spreadsheetml/2006/main" count="1127" uniqueCount="571">
  <si>
    <t>0</t>
  </si>
  <si>
    <t/>
  </si>
  <si>
    <t>D/M</t>
  </si>
  <si>
    <t xml:space="preserve"> </t>
  </si>
  <si>
    <t xml:space="preserve"> 1. 아스팔트콘크리트</t>
  </si>
  <si>
    <t>S0-PAINTW-40</t>
  </si>
  <si>
    <t>단 가</t>
  </si>
  <si>
    <t>수량</t>
  </si>
  <si>
    <t>산근 11호표</t>
  </si>
  <si>
    <t>산근  1호표</t>
  </si>
  <si>
    <t>380x380x700</t>
  </si>
  <si>
    <t>금  액</t>
  </si>
  <si>
    <t xml:space="preserve"> 아스팔트</t>
  </si>
  <si>
    <t>S0-PAINTW-10</t>
  </si>
  <si>
    <t>재료비의</t>
  </si>
  <si>
    <t xml:space="preserve">   차선도색(융착식,고휘도)</t>
  </si>
  <si>
    <t>단  가</t>
  </si>
  <si>
    <t>2000x1200</t>
  </si>
  <si>
    <t xml:space="preserve">  출장비</t>
  </si>
  <si>
    <t>S0-ASPCTA-05</t>
  </si>
  <si>
    <t xml:space="preserve"> 1. 아 스 콘</t>
  </si>
  <si>
    <t>공    종</t>
  </si>
  <si>
    <t>산근 10호표</t>
  </si>
  <si>
    <t>E2501-AS-04</t>
  </si>
  <si>
    <t>S00-COPJ-05</t>
  </si>
  <si>
    <t>재 료 비</t>
  </si>
  <si>
    <t>유제, RSC-4</t>
  </si>
  <si>
    <t>산근 12호표</t>
  </si>
  <si>
    <t>M0-ASCNS-78</t>
  </si>
  <si>
    <t>일</t>
  </si>
  <si>
    <t>낙찰율(%)</t>
  </si>
  <si>
    <t>횡단보도</t>
  </si>
  <si>
    <t>조</t>
  </si>
  <si>
    <t>더블캡1톤+싸인보드</t>
  </si>
  <si>
    <t>합    계</t>
  </si>
  <si>
    <t>M0-ASCNR-78</t>
  </si>
  <si>
    <t>회</t>
  </si>
  <si>
    <t>M0-ASPH-4</t>
  </si>
  <si>
    <t>도청→공사중점</t>
  </si>
  <si>
    <t xml:space="preserve"> 라바콘설치</t>
  </si>
  <si>
    <t xml:space="preserve">  조달수수료</t>
  </si>
  <si>
    <t>S00-COPJ-15</t>
  </si>
  <si>
    <t>비  고</t>
  </si>
  <si>
    <t xml:space="preserve">  공시체제작</t>
  </si>
  <si>
    <t xml:space="preserve">  순환아스콘</t>
  </si>
  <si>
    <t xml:space="preserve">   차선도색(융착식,우천형)</t>
  </si>
  <si>
    <t>문자,기호</t>
  </si>
  <si>
    <t>산근 13호표</t>
  </si>
  <si>
    <t>E2501-AS-03</t>
  </si>
  <si>
    <t>E2501-AS-07</t>
  </si>
  <si>
    <t>개</t>
  </si>
  <si>
    <t>건</t>
  </si>
  <si>
    <t>Ton</t>
  </si>
  <si>
    <t>2</t>
  </si>
  <si>
    <t>산근 17호표</t>
  </si>
  <si>
    <t>수 량</t>
  </si>
  <si>
    <t>산근  7호표</t>
  </si>
  <si>
    <t>S0-SPSTOP-36</t>
  </si>
  <si>
    <t>아스팔트</t>
  </si>
  <si>
    <t xml:space="preserve"> 교통신호수</t>
  </si>
  <si>
    <t>식</t>
  </si>
  <si>
    <t xml:space="preserve"> 경광등설치및철거</t>
  </si>
  <si>
    <t>표층용, WC-2, 하차도</t>
  </si>
  <si>
    <t>S00-TRM-250</t>
  </si>
  <si>
    <t xml:space="preserve">   절삭후아스팔트덧씌우기</t>
  </si>
  <si>
    <t>%RAN*ME</t>
  </si>
  <si>
    <t xml:space="preserve">  1) 차선도색</t>
  </si>
  <si>
    <t>*. 품질시험비</t>
  </si>
  <si>
    <t>*. 사급자재</t>
  </si>
  <si>
    <t>E2501-CJ-00</t>
  </si>
  <si>
    <t xml:space="preserve"> 1. 포   장   공</t>
  </si>
  <si>
    <t>노 무 비</t>
  </si>
  <si>
    <t>S00-TRM-200</t>
  </si>
  <si>
    <t>개소</t>
  </si>
  <si>
    <t>품질관리시험</t>
  </si>
  <si>
    <t xml:space="preserve">   근로자휴게시설(컨테이너)</t>
  </si>
  <si>
    <t>*. 관급자재대</t>
  </si>
  <si>
    <t>S0-PAINTW-30</t>
  </si>
  <si>
    <t>경    비</t>
  </si>
  <si>
    <t>산근  6호표</t>
  </si>
  <si>
    <t>E2501-AS-06</t>
  </si>
  <si>
    <t>산근 16호표</t>
  </si>
  <si>
    <t>E2501-AS-02</t>
  </si>
  <si>
    <t xml:space="preserve">  추출체가름</t>
  </si>
  <si>
    <t xml:space="preserve">  마샬안정도</t>
  </si>
  <si>
    <t xml:space="preserve"> 싸인보드카</t>
  </si>
  <si>
    <t xml:space="preserve">   아스팔트운반</t>
  </si>
  <si>
    <t>%</t>
  </si>
  <si>
    <t>산근 14호표</t>
  </si>
  <si>
    <t>4인1조</t>
  </si>
  <si>
    <t>산근  4호표</t>
  </si>
  <si>
    <t>900x600</t>
  </si>
  <si>
    <t>10km이내</t>
  </si>
  <si>
    <t>산근  8호표</t>
  </si>
  <si>
    <t>52..53</t>
  </si>
  <si>
    <t xml:space="preserve">   중기운반</t>
  </si>
  <si>
    <t>㎡</t>
  </si>
  <si>
    <t xml:space="preserve">  역청함유량</t>
  </si>
  <si>
    <t>3.0x6.0x2.6m</t>
  </si>
  <si>
    <t xml:space="preserve">  코어채취</t>
  </si>
  <si>
    <t xml:space="preserve"> 공사안내표지판</t>
  </si>
  <si>
    <t>S0-PAINTW-20</t>
  </si>
  <si>
    <t>규  격</t>
  </si>
  <si>
    <t>*. 안전관리비</t>
  </si>
  <si>
    <t>산근  9호표</t>
  </si>
  <si>
    <t>S0-SIGNB-10</t>
  </si>
  <si>
    <t xml:space="preserve">  밀도</t>
  </si>
  <si>
    <t>단위</t>
  </si>
  <si>
    <t>E2501-AS-05</t>
  </si>
  <si>
    <t xml:space="preserve">  두께</t>
  </si>
  <si>
    <t>E2501-AS-01</t>
  </si>
  <si>
    <t>S00-TRM-60</t>
  </si>
  <si>
    <t>산근  5호표</t>
  </si>
  <si>
    <t>산근 15호표</t>
  </si>
  <si>
    <t>공  사  원  가  계  산  서</t>
    <phoneticPr fontId="10" type="noConversion"/>
  </si>
  <si>
    <t>구분</t>
    <phoneticPr fontId="10" type="noConversion"/>
  </si>
  <si>
    <t>금액</t>
    <phoneticPr fontId="10" type="noConversion"/>
  </si>
  <si>
    <t>요율</t>
    <phoneticPr fontId="10" type="noConversion"/>
  </si>
  <si>
    <t>산출근거</t>
  </si>
  <si>
    <t>순
공
사
원
가</t>
    <phoneticPr fontId="10" type="noConversion"/>
  </si>
  <si>
    <t>재
료
비</t>
    <phoneticPr fontId="10" type="noConversion"/>
  </si>
  <si>
    <t>직접재료비</t>
    <phoneticPr fontId="10" type="noConversion"/>
  </si>
  <si>
    <t>간접재료비</t>
    <phoneticPr fontId="10" type="noConversion"/>
  </si>
  <si>
    <t>소계</t>
    <phoneticPr fontId="10" type="noConversion"/>
  </si>
  <si>
    <t>A</t>
    <phoneticPr fontId="10" type="noConversion"/>
  </si>
  <si>
    <t>노
무
비</t>
    <phoneticPr fontId="10" type="noConversion"/>
  </si>
  <si>
    <t>직접노무비</t>
    <phoneticPr fontId="10" type="noConversion"/>
  </si>
  <si>
    <t>간접노무비</t>
    <phoneticPr fontId="10" type="noConversion"/>
  </si>
  <si>
    <t>B</t>
    <phoneticPr fontId="10" type="noConversion"/>
  </si>
  <si>
    <t>3 + 4</t>
    <phoneticPr fontId="10" type="noConversion"/>
  </si>
  <si>
    <t>경
비</t>
    <phoneticPr fontId="10" type="noConversion"/>
  </si>
  <si>
    <t>기계경비</t>
    <phoneticPr fontId="10" type="noConversion"/>
  </si>
  <si>
    <t>산재보험료</t>
    <phoneticPr fontId="10" type="noConversion"/>
  </si>
  <si>
    <t>B x 0.0356</t>
    <phoneticPr fontId="10" type="noConversion"/>
  </si>
  <si>
    <t>고용보험료</t>
    <phoneticPr fontId="13" type="noConversion"/>
  </si>
  <si>
    <t>B x 0.0101</t>
    <phoneticPr fontId="10" type="noConversion"/>
  </si>
  <si>
    <t>건강보험료</t>
    <phoneticPr fontId="13" type="noConversion"/>
  </si>
  <si>
    <t>연금보험료</t>
    <phoneticPr fontId="13" type="noConversion"/>
  </si>
  <si>
    <t>산업안전보건관리비</t>
    <phoneticPr fontId="13" type="noConversion"/>
  </si>
  <si>
    <t>※ 작은 금액 적용</t>
    <phoneticPr fontId="10" type="noConversion"/>
  </si>
  <si>
    <t>노인장기요양보험료</t>
    <phoneticPr fontId="10" type="noConversion"/>
  </si>
  <si>
    <t>퇴직공제부금비</t>
    <phoneticPr fontId="10" type="noConversion"/>
  </si>
  <si>
    <t>3 x 0.023</t>
    <phoneticPr fontId="10" type="noConversion"/>
  </si>
  <si>
    <t>건설기계대여대금지급보증서발급금액</t>
    <phoneticPr fontId="10" type="noConversion"/>
  </si>
  <si>
    <t>(A+3+5) x 0.0068</t>
    <phoneticPr fontId="10" type="noConversion"/>
  </si>
  <si>
    <t>하도급대금지급보증수수료</t>
    <phoneticPr fontId="10" type="noConversion"/>
  </si>
  <si>
    <t>공사이행보증수수료</t>
    <phoneticPr fontId="10" type="noConversion"/>
  </si>
  <si>
    <t>환경보전비</t>
    <phoneticPr fontId="10" type="noConversion"/>
  </si>
  <si>
    <t>(A+3+5) x 0.009</t>
    <phoneticPr fontId="10" type="noConversion"/>
  </si>
  <si>
    <t>기타경비</t>
    <phoneticPr fontId="10" type="noConversion"/>
  </si>
  <si>
    <t>안전관리비</t>
    <phoneticPr fontId="14" type="noConversion"/>
  </si>
  <si>
    <t>C</t>
    <phoneticPr fontId="10" type="noConversion"/>
  </si>
  <si>
    <t>순공사비원가</t>
    <phoneticPr fontId="10" type="noConversion"/>
  </si>
  <si>
    <t>D</t>
    <phoneticPr fontId="10" type="noConversion"/>
  </si>
  <si>
    <t>(A + B + C)</t>
    <phoneticPr fontId="10" type="noConversion"/>
  </si>
  <si>
    <t>일반관리비</t>
    <phoneticPr fontId="10" type="noConversion"/>
  </si>
  <si>
    <t>E</t>
    <phoneticPr fontId="10" type="noConversion"/>
  </si>
  <si>
    <t>이윤</t>
    <phoneticPr fontId="10" type="noConversion"/>
  </si>
  <si>
    <t>F</t>
    <phoneticPr fontId="10" type="noConversion"/>
  </si>
  <si>
    <t>(B + C + E) x 0.15</t>
    <phoneticPr fontId="10" type="noConversion"/>
  </si>
  <si>
    <t>총원가</t>
    <phoneticPr fontId="10" type="noConversion"/>
  </si>
  <si>
    <t>H</t>
    <phoneticPr fontId="10" type="noConversion"/>
  </si>
  <si>
    <t>부가가치세</t>
    <phoneticPr fontId="10" type="noConversion"/>
  </si>
  <si>
    <t>I</t>
    <phoneticPr fontId="10" type="noConversion"/>
  </si>
  <si>
    <t>도급액</t>
    <phoneticPr fontId="10" type="noConversion"/>
  </si>
  <si>
    <t>J</t>
    <phoneticPr fontId="10" type="noConversion"/>
  </si>
  <si>
    <t>관급자재대</t>
    <phoneticPr fontId="10" type="noConversion"/>
  </si>
  <si>
    <t>K</t>
    <phoneticPr fontId="10" type="noConversion"/>
  </si>
  <si>
    <t>총공사비</t>
    <phoneticPr fontId="10" type="noConversion"/>
  </si>
  <si>
    <t>L</t>
    <phoneticPr fontId="10" type="noConversion"/>
  </si>
  <si>
    <t>내 역 적 용 수 량</t>
    <phoneticPr fontId="11" type="noConversion"/>
  </si>
  <si>
    <t>공      종</t>
    <phoneticPr fontId="11" type="noConversion"/>
  </si>
  <si>
    <t>규      격</t>
    <phoneticPr fontId="11" type="noConversion"/>
  </si>
  <si>
    <t>단 위</t>
    <phoneticPr fontId="11" type="noConversion"/>
  </si>
  <si>
    <t>수      량</t>
    <phoneticPr fontId="11" type="noConversion"/>
  </si>
  <si>
    <t>비      고</t>
    <phoneticPr fontId="11" type="noConversion"/>
  </si>
  <si>
    <t>1. 포장공</t>
    <phoneticPr fontId="14" type="noConversion"/>
  </si>
  <si>
    <t>택코팅</t>
    <phoneticPr fontId="14" type="noConversion"/>
  </si>
  <si>
    <t>RSC-4</t>
    <phoneticPr fontId="14" type="noConversion"/>
  </si>
  <si>
    <t>절삭후 덧씌우기</t>
    <phoneticPr fontId="14" type="noConversion"/>
  </si>
  <si>
    <t>실선-공용구간</t>
    <phoneticPr fontId="14" type="noConversion"/>
  </si>
  <si>
    <t>m2</t>
    <phoneticPr fontId="14" type="noConversion"/>
  </si>
  <si>
    <t>파선-공용구간</t>
    <phoneticPr fontId="14" type="noConversion"/>
  </si>
  <si>
    <t>횡단보도-주차장-공용구간</t>
    <phoneticPr fontId="14" type="noConversion"/>
  </si>
  <si>
    <t>문자기호-공용구간</t>
    <phoneticPr fontId="14" type="noConversion"/>
  </si>
  <si>
    <t>아스팔트운반</t>
    <phoneticPr fontId="14" type="noConversion"/>
  </si>
  <si>
    <t>D/M</t>
    <phoneticPr fontId="14" type="noConversion"/>
  </si>
  <si>
    <t>과속방지턱설치</t>
    <phoneticPr fontId="14" type="noConversion"/>
  </si>
  <si>
    <t>3.60x3.50</t>
    <phoneticPr fontId="14" type="noConversion"/>
  </si>
  <si>
    <t>개소</t>
    <phoneticPr fontId="14" type="noConversion"/>
  </si>
  <si>
    <t>중기운반</t>
    <phoneticPr fontId="14" type="noConversion"/>
  </si>
  <si>
    <t>트레일러</t>
    <phoneticPr fontId="14" type="noConversion"/>
  </si>
  <si>
    <t>건설근로자편의시설</t>
    <phoneticPr fontId="14" type="noConversion"/>
  </si>
  <si>
    <t>콘테이너 3x6x2.6</t>
    <phoneticPr fontId="14" type="noConversion"/>
  </si>
  <si>
    <t>식</t>
    <phoneticPr fontId="14" type="noConversion"/>
  </si>
  <si>
    <t>교통신호수</t>
    <phoneticPr fontId="14" type="noConversion"/>
  </si>
  <si>
    <t>4인1조</t>
    <phoneticPr fontId="14" type="noConversion"/>
  </si>
  <si>
    <t>일</t>
    <phoneticPr fontId="14" type="noConversion"/>
  </si>
  <si>
    <t>차량용사인보드</t>
    <phoneticPr fontId="14" type="noConversion"/>
  </si>
  <si>
    <t>1일1대</t>
    <phoneticPr fontId="14" type="noConversion"/>
  </si>
  <si>
    <t>라바콘 설치</t>
    <phoneticPr fontId="14" type="noConversion"/>
  </si>
  <si>
    <t>380×380×700</t>
  </si>
  <si>
    <t>EA</t>
    <phoneticPr fontId="14" type="noConversion"/>
  </si>
  <si>
    <t>경광등설치및철거</t>
    <phoneticPr fontId="14" type="noConversion"/>
  </si>
  <si>
    <t>공사안내표지판</t>
    <phoneticPr fontId="14" type="noConversion"/>
  </si>
  <si>
    <t>1200x2400</t>
    <phoneticPr fontId="14" type="noConversion"/>
  </si>
  <si>
    <t>600x1200</t>
    <phoneticPr fontId="14" type="noConversion"/>
  </si>
  <si>
    <t>품질시험검사수수료</t>
    <phoneticPr fontId="14" type="noConversion"/>
  </si>
  <si>
    <t>두께</t>
    <phoneticPr fontId="14" type="noConversion"/>
  </si>
  <si>
    <t>회</t>
    <phoneticPr fontId="14" type="noConversion"/>
  </si>
  <si>
    <t>밀도</t>
    <phoneticPr fontId="14" type="noConversion"/>
  </si>
  <si>
    <t>코아채취</t>
    <phoneticPr fontId="14" type="noConversion"/>
  </si>
  <si>
    <t>아스팔트함량시험</t>
    <phoneticPr fontId="14" type="noConversion"/>
  </si>
  <si>
    <t>추출체가름시험</t>
    <phoneticPr fontId="14" type="noConversion"/>
  </si>
  <si>
    <t>마샬안정도시험</t>
    <phoneticPr fontId="14" type="noConversion"/>
  </si>
  <si>
    <t>마샬공시체제작</t>
    <phoneticPr fontId="14" type="noConversion"/>
  </si>
  <si>
    <t>아스콘</t>
    <phoneticPr fontId="14" type="noConversion"/>
  </si>
  <si>
    <t>순환아스콘</t>
    <phoneticPr fontId="14" type="noConversion"/>
  </si>
  <si>
    <t>톤</t>
    <phoneticPr fontId="14" type="noConversion"/>
  </si>
  <si>
    <t>수   량   산   출   서</t>
    <phoneticPr fontId="11" type="noConversion"/>
  </si>
  <si>
    <t>노견
청소</t>
    <phoneticPr fontId="11" type="noConversion"/>
  </si>
  <si>
    <t>표층포설</t>
    <phoneticPr fontId="11" type="noConversion"/>
  </si>
  <si>
    <t>덧씌우기</t>
    <phoneticPr fontId="11" type="noConversion"/>
  </si>
  <si>
    <t>소파보수(표층)</t>
    <phoneticPr fontId="11" type="noConversion"/>
  </si>
  <si>
    <t>맨홀인상</t>
    <phoneticPr fontId="11" type="noConversion"/>
  </si>
  <si>
    <t>수  량</t>
    <phoneticPr fontId="11" type="noConversion"/>
  </si>
  <si>
    <t>토사</t>
    <phoneticPr fontId="11" type="noConversion"/>
  </si>
  <si>
    <t>소형장비</t>
    <phoneticPr fontId="11" type="noConversion"/>
  </si>
  <si>
    <t>대형장비
(3m이상)</t>
    <phoneticPr fontId="11" type="noConversion"/>
  </si>
  <si>
    <t>A-Type</t>
    <phoneticPr fontId="11" type="noConversion"/>
  </si>
  <si>
    <t>B-Type</t>
    <phoneticPr fontId="11" type="noConversion"/>
  </si>
  <si>
    <t>C-Type</t>
    <phoneticPr fontId="11" type="noConversion"/>
  </si>
  <si>
    <t>B&gt;=3m</t>
    <phoneticPr fontId="11" type="noConversion"/>
  </si>
  <si>
    <t>T=5Cm</t>
    <phoneticPr fontId="11" type="noConversion"/>
  </si>
  <si>
    <t>1. 포장공</t>
    <phoneticPr fontId="11" type="noConversion"/>
  </si>
  <si>
    <t>중기운반</t>
    <phoneticPr fontId="11" type="noConversion"/>
  </si>
  <si>
    <t>트레일러</t>
    <phoneticPr fontId="11" type="noConversion"/>
  </si>
  <si>
    <t>식</t>
    <phoneticPr fontId="11" type="noConversion"/>
  </si>
  <si>
    <t>품질시험검사수수료</t>
    <phoneticPr fontId="11" type="noConversion"/>
  </si>
  <si>
    <t>아스팔트콘크리트(두께)</t>
    <phoneticPr fontId="11" type="noConversion"/>
  </si>
  <si>
    <t>회</t>
    <phoneticPr fontId="11" type="noConversion"/>
  </si>
  <si>
    <t>별산</t>
    <phoneticPr fontId="11" type="noConversion"/>
  </si>
  <si>
    <t>아스팔트콘크리트(밀도)</t>
    <phoneticPr fontId="11" type="noConversion"/>
  </si>
  <si>
    <t>아스팔트콘크리트(코아채취)</t>
    <phoneticPr fontId="11" type="noConversion"/>
  </si>
  <si>
    <t>공시체제작</t>
    <phoneticPr fontId="11" type="noConversion"/>
  </si>
  <si>
    <t>마샬안정도</t>
    <phoneticPr fontId="11" type="noConversion"/>
  </si>
  <si>
    <t>역청향유량</t>
    <phoneticPr fontId="11" type="noConversion"/>
  </si>
  <si>
    <t>추룰체가름</t>
    <phoneticPr fontId="11" type="noConversion"/>
  </si>
  <si>
    <t>WC-2,t13mm</t>
    <phoneticPr fontId="14" type="noConversion"/>
  </si>
  <si>
    <t>포장공 자재집계표</t>
    <phoneticPr fontId="14" type="noConversion"/>
  </si>
  <si>
    <t>공      종</t>
    <phoneticPr fontId="14" type="noConversion"/>
  </si>
  <si>
    <t>규      격</t>
    <phoneticPr fontId="14" type="noConversion"/>
  </si>
  <si>
    <t>단위</t>
    <phoneticPr fontId="14" type="noConversion"/>
  </si>
  <si>
    <t>산                   식</t>
    <phoneticPr fontId="14" type="noConversion"/>
  </si>
  <si>
    <t>수   량</t>
    <phoneticPr fontId="14" type="noConversion"/>
  </si>
  <si>
    <t>비    고</t>
    <phoneticPr fontId="14" type="noConversion"/>
  </si>
  <si>
    <t>아  스  콘</t>
    <phoneticPr fontId="14" type="noConversion"/>
  </si>
  <si>
    <t>#78 MM,T= 5CM</t>
    <phoneticPr fontId="14" type="noConversion"/>
  </si>
  <si>
    <t>TON</t>
    <phoneticPr fontId="14" type="noConversion"/>
  </si>
  <si>
    <t>㎡</t>
    <phoneticPr fontId="14" type="noConversion"/>
  </si>
  <si>
    <t>X</t>
    <phoneticPr fontId="14" type="noConversion"/>
  </si>
  <si>
    <t>=</t>
    <phoneticPr fontId="14" type="noConversion"/>
  </si>
  <si>
    <t>#78 MM,T= 10CM</t>
    <phoneticPr fontId="14" type="noConversion"/>
  </si>
  <si>
    <t>필 요 수 량</t>
    <phoneticPr fontId="14" type="noConversion"/>
  </si>
  <si>
    <t>순 환 아 스 콘</t>
    <phoneticPr fontId="14" type="noConversion"/>
  </si>
  <si>
    <t>표층용</t>
    <phoneticPr fontId="14" type="noConversion"/>
  </si>
  <si>
    <t>아 스 팔 트</t>
    <phoneticPr fontId="14" type="noConversion"/>
  </si>
  <si>
    <t>QRS-4</t>
    <phoneticPr fontId="14" type="noConversion"/>
  </si>
  <si>
    <r>
      <t>ℓ</t>
    </r>
    <r>
      <rPr>
        <sz val="10"/>
        <rFont val="Arial"/>
        <family val="2"/>
      </rPr>
      <t>/</t>
    </r>
    <r>
      <rPr>
        <sz val="12"/>
        <rFont val="굴림체"/>
        <family val="3"/>
        <charset val="129"/>
      </rPr>
      <t>㎡</t>
    </r>
    <phoneticPr fontId="14" type="noConversion"/>
  </si>
  <si>
    <t>÷</t>
    <phoneticPr fontId="14" type="noConversion"/>
  </si>
  <si>
    <r>
      <t>ℓ</t>
    </r>
    <r>
      <rPr>
        <sz val="10"/>
        <rFont val="Arial"/>
        <family val="2"/>
      </rPr>
      <t>/</t>
    </r>
    <r>
      <rPr>
        <sz val="10"/>
        <rFont val="굴림체"/>
        <family val="3"/>
        <charset val="129"/>
      </rPr>
      <t>DM</t>
    </r>
    <phoneticPr fontId="14" type="noConversion"/>
  </si>
  <si>
    <t>안전시설설치 수량집계표</t>
    <phoneticPr fontId="14" type="noConversion"/>
  </si>
  <si>
    <t>규     격</t>
    <phoneticPr fontId="14" type="noConversion"/>
  </si>
  <si>
    <t>수 량</t>
    <phoneticPr fontId="14" type="noConversion"/>
  </si>
  <si>
    <t>합   계</t>
    <phoneticPr fontId="14" type="noConversion"/>
  </si>
  <si>
    <t>라바콘 설치 및 해체</t>
    <phoneticPr fontId="14" type="noConversion"/>
  </si>
  <si>
    <t>380X380X720</t>
    <phoneticPr fontId="14" type="noConversion"/>
  </si>
  <si>
    <t>경광등설치 및 철거</t>
    <phoneticPr fontId="14" type="noConversion"/>
  </si>
  <si>
    <t>싸인보드카</t>
    <phoneticPr fontId="14" type="noConversion"/>
  </si>
  <si>
    <t>더블캡</t>
    <phoneticPr fontId="14" type="noConversion"/>
  </si>
  <si>
    <t>안전시설설치 수량산출</t>
    <phoneticPr fontId="14" type="noConversion"/>
  </si>
  <si>
    <t>순번</t>
    <phoneticPr fontId="14" type="noConversion"/>
  </si>
  <si>
    <t>비  고</t>
    <phoneticPr fontId="14" type="noConversion"/>
  </si>
  <si>
    <t>공사안내표지판(1200x2400)</t>
    <phoneticPr fontId="14" type="noConversion"/>
  </si>
  <si>
    <t>공사안내표지판(600x1200)</t>
    <phoneticPr fontId="14" type="noConversion"/>
  </si>
  <si>
    <t>교 통 신 호 수</t>
    <phoneticPr fontId="10" type="noConversion"/>
  </si>
  <si>
    <t>공  종</t>
    <phoneticPr fontId="10" type="noConversion"/>
  </si>
  <si>
    <t>산출근거</t>
    <phoneticPr fontId="10" type="noConversion"/>
  </si>
  <si>
    <t>수 량</t>
    <phoneticPr fontId="10" type="noConversion"/>
  </si>
  <si>
    <t>교통신호수</t>
    <phoneticPr fontId="10" type="noConversion"/>
  </si>
  <si>
    <t xml:space="preserve"> 교통신호수 일수산정</t>
    <phoneticPr fontId="10" type="noConversion"/>
  </si>
  <si>
    <t>* 아스팔트절삭 및 덧씌우기</t>
    <phoneticPr fontId="10" type="noConversion"/>
  </si>
  <si>
    <t>÷</t>
    <phoneticPr fontId="10" type="noConversion"/>
  </si>
  <si>
    <t>=</t>
    <phoneticPr fontId="10" type="noConversion"/>
  </si>
  <si>
    <t>* 청소 및 기타</t>
    <phoneticPr fontId="10" type="noConversion"/>
  </si>
  <si>
    <t>합  계</t>
    <phoneticPr fontId="10" type="noConversion"/>
  </si>
  <si>
    <t>포장 보수 계획 산출기초</t>
    <phoneticPr fontId="11" type="noConversion"/>
  </si>
  <si>
    <t>연번</t>
    <phoneticPr fontId="11" type="noConversion"/>
  </si>
  <si>
    <t>위      치</t>
    <phoneticPr fontId="11" type="noConversion"/>
  </si>
  <si>
    <t>표층 기계포설
(소형장비)</t>
    <phoneticPr fontId="11" type="noConversion"/>
  </si>
  <si>
    <t>표층 기계포설
(대형장비)</t>
    <phoneticPr fontId="11" type="noConversion"/>
  </si>
  <si>
    <t>절삭 후 덧씌우기
(A-Type)</t>
    <phoneticPr fontId="11" type="noConversion"/>
  </si>
  <si>
    <t>절삭 후 덧씌우기
(B-Type)</t>
    <phoneticPr fontId="11" type="noConversion"/>
  </si>
  <si>
    <t>절삭 후 덧씌우기
(C-Type)</t>
    <phoneticPr fontId="11" type="noConversion"/>
  </si>
  <si>
    <t>덧씌우기
(B≥3m)</t>
    <phoneticPr fontId="11" type="noConversion"/>
  </si>
  <si>
    <t>소파보수표층
(A-Type)</t>
    <phoneticPr fontId="11" type="noConversion"/>
  </si>
  <si>
    <t>소파보수표층
(B-Type)</t>
    <phoneticPr fontId="11" type="noConversion"/>
  </si>
  <si>
    <t>소파보수표층
(C-Type)</t>
    <phoneticPr fontId="11" type="noConversion"/>
  </si>
  <si>
    <t>맨홀인상
(Φ648, T=5Cm)</t>
    <phoneticPr fontId="11" type="noConversion"/>
  </si>
  <si>
    <t>비  고</t>
    <phoneticPr fontId="11" type="noConversion"/>
  </si>
  <si>
    <t>거리
(m)</t>
    <phoneticPr fontId="11" type="noConversion"/>
  </si>
  <si>
    <t>폭
(m)</t>
    <phoneticPr fontId="11" type="noConversion"/>
  </si>
  <si>
    <t>면적
(㎡)</t>
    <phoneticPr fontId="11" type="noConversion"/>
  </si>
  <si>
    <t>개소</t>
    <phoneticPr fontId="11" type="noConversion"/>
  </si>
  <si>
    <t>총</t>
    <phoneticPr fontId="11" type="noConversion"/>
  </si>
  <si>
    <t>도급</t>
    <phoneticPr fontId="11" type="noConversion"/>
  </si>
  <si>
    <t>관급</t>
    <phoneticPr fontId="11" type="noConversion"/>
  </si>
  <si>
    <t>포장</t>
    <phoneticPr fontId="11" type="noConversion"/>
  </si>
  <si>
    <t>차선</t>
    <phoneticPr fontId="11" type="noConversion"/>
  </si>
  <si>
    <t>합계</t>
    <phoneticPr fontId="11" type="noConversion"/>
  </si>
  <si>
    <t>절삭후 덧씌우기(연속구간) 단위수량산출서</t>
    <phoneticPr fontId="11" type="noConversion"/>
  </si>
  <si>
    <t xml:space="preserve">  표층아스콘(WC-2,t13mm)</t>
    <phoneticPr fontId="11" type="noConversion"/>
  </si>
  <si>
    <t xml:space="preserve">  택코팅(RSC-4)</t>
    <phoneticPr fontId="11" type="noConversion"/>
  </si>
  <si>
    <t xml:space="preserve">  기층아스콘(BB-2,t30mm)</t>
    <phoneticPr fontId="11" type="noConversion"/>
  </si>
  <si>
    <t xml:space="preserve">  보조기층</t>
    <phoneticPr fontId="11" type="noConversion"/>
  </si>
  <si>
    <t>(단위 : ㎡)</t>
    <phoneticPr fontId="11" type="noConversion"/>
  </si>
  <si>
    <t>수      량      산      출      기      초</t>
    <phoneticPr fontId="11" type="noConversion"/>
  </si>
  <si>
    <t>절삭후 덧씌우기</t>
    <phoneticPr fontId="11" type="noConversion"/>
  </si>
  <si>
    <t>㎡</t>
    <phoneticPr fontId="11" type="noConversion"/>
  </si>
  <si>
    <t>아스콘</t>
    <phoneticPr fontId="11" type="noConversion"/>
  </si>
  <si>
    <t>WC-2,t13mm</t>
    <phoneticPr fontId="11" type="noConversion"/>
  </si>
  <si>
    <t>톤</t>
    <phoneticPr fontId="11" type="noConversion"/>
  </si>
  <si>
    <t>×</t>
    <phoneticPr fontId="11" type="noConversion"/>
  </si>
  <si>
    <t>폐기물운반</t>
    <phoneticPr fontId="11" type="noConversion"/>
  </si>
  <si>
    <t>㎥</t>
    <phoneticPr fontId="11" type="noConversion"/>
  </si>
  <si>
    <t>폐기물처리</t>
    <phoneticPr fontId="11" type="noConversion"/>
  </si>
  <si>
    <t>절삭아스콘</t>
    <phoneticPr fontId="11" type="noConversion"/>
  </si>
  <si>
    <t>수   량   집   계   표</t>
  </si>
  <si>
    <t>공         종</t>
    <phoneticPr fontId="11" type="noConversion"/>
  </si>
  <si>
    <t>규     격</t>
  </si>
  <si>
    <t xml:space="preserve">단위 </t>
    <phoneticPr fontId="11" type="noConversion"/>
  </si>
  <si>
    <t>단위
수량</t>
    <phoneticPr fontId="11" type="noConversion"/>
  </si>
  <si>
    <t>수량(개) 및
 연장(m)</t>
    <phoneticPr fontId="11" type="noConversion"/>
  </si>
  <si>
    <t>면적</t>
    <phoneticPr fontId="11" type="noConversion"/>
  </si>
  <si>
    <t>비    고</t>
  </si>
  <si>
    <t>융착식
차선도색</t>
    <phoneticPr fontId="11" type="noConversion"/>
  </si>
  <si>
    <t>황색
실선</t>
    <phoneticPr fontId="11" type="noConversion"/>
  </si>
  <si>
    <t>중앙선, 안전지대,
길가장자리구역선</t>
    <phoneticPr fontId="11" type="noConversion"/>
  </si>
  <si>
    <t>황색
파선</t>
    <phoneticPr fontId="11" type="noConversion"/>
  </si>
  <si>
    <t>중앙선</t>
    <phoneticPr fontId="11" type="noConversion"/>
  </si>
  <si>
    <t>3 × 0.15 / 6m (도색 : 3m, 빈길이 : 3m)</t>
    <phoneticPr fontId="11" type="noConversion"/>
  </si>
  <si>
    <t>차선 점선</t>
    <phoneticPr fontId="11" type="noConversion"/>
  </si>
  <si>
    <t>5 × 0.15 / 13m (도색 : 5m, 빈길이 : 8m)</t>
    <phoneticPr fontId="11" type="noConversion"/>
  </si>
  <si>
    <t>소         계</t>
    <phoneticPr fontId="11" type="noConversion"/>
  </si>
  <si>
    <t>백색
실선</t>
    <phoneticPr fontId="11" type="noConversion"/>
  </si>
  <si>
    <t>길가장자리구역선</t>
    <phoneticPr fontId="11" type="noConversion"/>
  </si>
  <si>
    <t>진로변경제한선</t>
    <phoneticPr fontId="11" type="noConversion"/>
  </si>
  <si>
    <t>정지선</t>
    <phoneticPr fontId="11" type="noConversion"/>
  </si>
  <si>
    <t>(L=7m, B=0.5m)</t>
    <phoneticPr fontId="11" type="noConversion"/>
  </si>
  <si>
    <t>백색
파선</t>
    <phoneticPr fontId="11" type="noConversion"/>
  </si>
  <si>
    <t xml:space="preserve"> 유도선</t>
    <phoneticPr fontId="11" type="noConversion"/>
  </si>
  <si>
    <t>(도색 : 1m, 빈길이 : 1m, B=0.15m)</t>
    <phoneticPr fontId="11" type="noConversion"/>
  </si>
  <si>
    <t>(도색 : 3m, 빈길이 : 3m, B=0.3m)</t>
    <phoneticPr fontId="11" type="noConversion"/>
  </si>
  <si>
    <t xml:space="preserve"> 유턴구역선</t>
    <phoneticPr fontId="11" type="noConversion"/>
  </si>
  <si>
    <t>(도색:0.5m, 빈길이:0.5m, B=0.4m, L=15m)</t>
    <phoneticPr fontId="11" type="noConversion"/>
  </si>
  <si>
    <t>황색
횡단보도,
주차장</t>
    <phoneticPr fontId="11" type="noConversion"/>
  </si>
  <si>
    <t>황색(과속방지턱)</t>
    <phoneticPr fontId="11" type="noConversion"/>
  </si>
  <si>
    <t>(L=3.6m, B=7.0m) 3.6m×7m×0.5</t>
    <phoneticPr fontId="11" type="noConversion"/>
  </si>
  <si>
    <t>노면색깔유도선</t>
    <phoneticPr fontId="11" type="noConversion"/>
  </si>
  <si>
    <t>(B=0.5m)</t>
    <phoneticPr fontId="11" type="noConversion"/>
  </si>
  <si>
    <t>백색
횡단보도, 
주차장</t>
    <phoneticPr fontId="11" type="noConversion"/>
  </si>
  <si>
    <t>백색(횡단보도)</t>
    <phoneticPr fontId="11" type="noConversion"/>
  </si>
  <si>
    <t>-</t>
    <phoneticPr fontId="11" type="noConversion"/>
  </si>
  <si>
    <t>도로폭원별 횡단보도 설치면적 산출표 참조</t>
    <phoneticPr fontId="11" type="noConversion"/>
  </si>
  <si>
    <t>백색(과속방지턱)</t>
    <phoneticPr fontId="11" type="noConversion"/>
  </si>
  <si>
    <t>백색
문자
기호등</t>
    <phoneticPr fontId="11" type="noConversion"/>
  </si>
  <si>
    <t>진행방향표시(직진)</t>
    <phoneticPr fontId="11" type="noConversion"/>
  </si>
  <si>
    <t>진행방향표시(좌회전)</t>
    <phoneticPr fontId="11" type="noConversion"/>
  </si>
  <si>
    <t>진행방향표시(우회전)</t>
    <phoneticPr fontId="11" type="noConversion"/>
  </si>
  <si>
    <t>진행방향표시(직진+좌)</t>
    <phoneticPr fontId="11" type="noConversion"/>
  </si>
  <si>
    <t>진행방향표시(직진+우)</t>
    <phoneticPr fontId="11" type="noConversion"/>
  </si>
  <si>
    <t>진행방향표시(유턴)</t>
    <phoneticPr fontId="11" type="noConversion"/>
  </si>
  <si>
    <t>진행방향표시(유턴+좌)</t>
    <phoneticPr fontId="11" type="noConversion"/>
  </si>
  <si>
    <t>차로변경표시</t>
    <phoneticPr fontId="11" type="noConversion"/>
  </si>
  <si>
    <t>양보표시</t>
    <phoneticPr fontId="11" type="noConversion"/>
  </si>
  <si>
    <t>서행표시(천천히)</t>
    <phoneticPr fontId="11" type="noConversion"/>
  </si>
  <si>
    <t>속도제한표시</t>
    <phoneticPr fontId="11" type="noConversion"/>
  </si>
  <si>
    <t>유턴금지표시</t>
    <phoneticPr fontId="11" type="noConversion"/>
  </si>
  <si>
    <t>좌우회전 금지표시</t>
    <phoneticPr fontId="11" type="noConversion"/>
  </si>
  <si>
    <t>직진 및 우회전 금지표시</t>
    <phoneticPr fontId="11" type="noConversion"/>
  </si>
  <si>
    <t>직진 및 좌회전 금지표시</t>
    <phoneticPr fontId="11" type="noConversion"/>
  </si>
  <si>
    <t>직진 금지표시</t>
    <phoneticPr fontId="11" type="noConversion"/>
  </si>
  <si>
    <t>좌회전 금지표시</t>
    <phoneticPr fontId="11" type="noConversion"/>
  </si>
  <si>
    <t>우회전 금지표시</t>
    <phoneticPr fontId="11" type="noConversion"/>
  </si>
  <si>
    <t>횡단보도 예고표시</t>
    <phoneticPr fontId="11" type="noConversion"/>
  </si>
  <si>
    <t>소계</t>
    <phoneticPr fontId="11" type="noConversion"/>
  </si>
  <si>
    <t>위치</t>
    <phoneticPr fontId="11" type="noConversion"/>
  </si>
  <si>
    <t>차선도색
황색 실선(m)</t>
    <phoneticPr fontId="11" type="noConversion"/>
  </si>
  <si>
    <t>차선도색백색 실선(m)</t>
    <phoneticPr fontId="11" type="noConversion"/>
  </si>
  <si>
    <t>황색 중앙파선 (m)</t>
    <phoneticPr fontId="11" type="noConversion"/>
  </si>
  <si>
    <t>황색 차선점선 (m)</t>
    <phoneticPr fontId="11" type="noConversion"/>
  </si>
  <si>
    <t>백색실선 진로변경제한선 (m)</t>
    <phoneticPr fontId="11" type="noConversion"/>
  </si>
  <si>
    <t>백색파선 진로변경제한선 (m)</t>
    <phoneticPr fontId="11" type="noConversion"/>
  </si>
  <si>
    <t>백색 정지선 (개)</t>
    <phoneticPr fontId="11" type="noConversion"/>
  </si>
  <si>
    <t>백색 차선점선 (m)</t>
    <phoneticPr fontId="11" type="noConversion"/>
  </si>
  <si>
    <t>백색 유도선 
(m)</t>
    <phoneticPr fontId="11" type="noConversion"/>
  </si>
  <si>
    <t>백색 유턴
구역선 (m)</t>
    <phoneticPr fontId="11" type="noConversion"/>
  </si>
  <si>
    <t>황색 과속
방지턱 (개)</t>
    <phoneticPr fontId="11" type="noConversion"/>
  </si>
  <si>
    <t>백색 과속방지턱 (개)</t>
    <phoneticPr fontId="11" type="noConversion"/>
  </si>
  <si>
    <t>백색 횡단보도 (㎡)</t>
    <phoneticPr fontId="11" type="noConversion"/>
  </si>
  <si>
    <t>노면색깔유도선(m)</t>
    <phoneticPr fontId="11" type="noConversion"/>
  </si>
  <si>
    <t>직진(개)</t>
    <phoneticPr fontId="11" type="noConversion"/>
  </si>
  <si>
    <t>좌회전 
(개)</t>
    <phoneticPr fontId="11" type="noConversion"/>
  </si>
  <si>
    <t>우회전 
(개)</t>
    <phoneticPr fontId="11" type="noConversion"/>
  </si>
  <si>
    <t>직진+좌(개)</t>
    <phoneticPr fontId="11" type="noConversion"/>
  </si>
  <si>
    <t>직진+우
(개)</t>
    <phoneticPr fontId="11" type="noConversion"/>
  </si>
  <si>
    <t>유턴 
(개)</t>
    <phoneticPr fontId="11" type="noConversion"/>
  </si>
  <si>
    <t>유턴+좌 
(개)</t>
    <phoneticPr fontId="11" type="noConversion"/>
  </si>
  <si>
    <t>차로변경표시 (개)</t>
    <phoneticPr fontId="11" type="noConversion"/>
  </si>
  <si>
    <t>양보 
(개)</t>
    <phoneticPr fontId="11" type="noConversion"/>
  </si>
  <si>
    <t>서행(천천히) 
(개)</t>
    <phoneticPr fontId="11" type="noConversion"/>
  </si>
  <si>
    <t>속도제한(개)</t>
    <phoneticPr fontId="11" type="noConversion"/>
  </si>
  <si>
    <t>유턴금지 
(개)</t>
    <phoneticPr fontId="11" type="noConversion"/>
  </si>
  <si>
    <t>좌우회전 금지 (개)</t>
    <phoneticPr fontId="11" type="noConversion"/>
  </si>
  <si>
    <t>직진 및 우회전 
금지 (개)</t>
    <phoneticPr fontId="11" type="noConversion"/>
  </si>
  <si>
    <t>직진 및 좌회전 
금지 (개)</t>
    <phoneticPr fontId="11" type="noConversion"/>
  </si>
  <si>
    <t>직진금지 
(개)</t>
    <phoneticPr fontId="11" type="noConversion"/>
  </si>
  <si>
    <t>좌회전금지 
(개)</t>
    <phoneticPr fontId="11" type="noConversion"/>
  </si>
  <si>
    <t>우회전금지 
(개)</t>
    <phoneticPr fontId="11" type="noConversion"/>
  </si>
  <si>
    <t>횡단보도예고(개)</t>
    <phoneticPr fontId="11" type="noConversion"/>
  </si>
  <si>
    <t>융착식</t>
    <phoneticPr fontId="11" type="noConversion"/>
  </si>
  <si>
    <t>공 종 별 집 계 표</t>
  </si>
  <si>
    <t>규격</t>
    <phoneticPr fontId="6" type="noConversion"/>
  </si>
  <si>
    <t xml:space="preserve">  &lt;순 공 사 비&gt;</t>
  </si>
  <si>
    <t xml:space="preserve">  1. 포   장   공</t>
    <phoneticPr fontId="6" type="noConversion"/>
  </si>
  <si>
    <t xml:space="preserve">  &lt;품 질 시 험 비&gt;</t>
    <phoneticPr fontId="6" type="noConversion"/>
  </si>
  <si>
    <t xml:space="preserve">  &lt;관 급 자 재 대&gt;</t>
    <phoneticPr fontId="6" type="noConversion"/>
  </si>
  <si>
    <t xml:space="preserve">  &lt;사 급 자 재 대&gt;</t>
    <phoneticPr fontId="6" type="noConversion"/>
  </si>
  <si>
    <t xml:space="preserve">  &lt;안 전 관 리 비&gt;</t>
    <phoneticPr fontId="6" type="noConversion"/>
  </si>
  <si>
    <t>관급자재</t>
    <phoneticPr fontId="14" type="noConversion"/>
  </si>
  <si>
    <t>백색(융창식)</t>
    <phoneticPr fontId="14" type="noConversion"/>
  </si>
  <si>
    <t>포</t>
    <phoneticPr fontId="11" type="noConversion"/>
  </si>
  <si>
    <t>1㎡ 당 4.53kg 
1포당 20kg</t>
    <phoneticPr fontId="11" type="noConversion"/>
  </si>
  <si>
    <t>할증 1.02% 적용</t>
    <phoneticPr fontId="11" type="noConversion"/>
  </si>
  <si>
    <t>황색(융창식)</t>
    <phoneticPr fontId="14" type="noConversion"/>
  </si>
  <si>
    <t xml:space="preserve"> 2. 도   장   공</t>
    <phoneticPr fontId="6" type="noConversion"/>
  </si>
  <si>
    <t xml:space="preserve">  1) 가설건물</t>
    <phoneticPr fontId="6" type="noConversion"/>
  </si>
  <si>
    <t xml:space="preserve"> 2. 폐인트</t>
    <phoneticPr fontId="6" type="noConversion"/>
  </si>
  <si>
    <t>Y4P6-R4-RW4(노란색)</t>
    <phoneticPr fontId="37" type="noConversion"/>
  </si>
  <si>
    <t>W4P6-R5-RW4(백색)</t>
    <phoneticPr fontId="11" type="noConversion"/>
  </si>
  <si>
    <t xml:space="preserve">  노면표지용도료(융착식)</t>
    <phoneticPr fontId="6" type="noConversion"/>
  </si>
  <si>
    <t>포</t>
    <phoneticPr fontId="6" type="noConversion"/>
  </si>
  <si>
    <t>설  계  내  역  서</t>
    <phoneticPr fontId="6" type="noConversion"/>
  </si>
  <si>
    <t>RSC-4</t>
    <phoneticPr fontId="6" type="noConversion"/>
  </si>
  <si>
    <t>* 차선도색-파선구간</t>
    <phoneticPr fontId="10" type="noConversion"/>
  </si>
  <si>
    <t>* 차선도색-실선구간</t>
    <phoneticPr fontId="10" type="noConversion"/>
  </si>
  <si>
    <t>* 차선도색-횡단보도, 주차장</t>
    <phoneticPr fontId="10" type="noConversion"/>
  </si>
  <si>
    <t>* 차선도색-문자기호(공용구간)</t>
    <phoneticPr fontId="10" type="noConversion"/>
  </si>
  <si>
    <t>차선도색</t>
    <phoneticPr fontId="14" type="noConversion"/>
  </si>
  <si>
    <t>폐인트</t>
    <phoneticPr fontId="6" type="noConversion"/>
  </si>
  <si>
    <t>백색</t>
    <phoneticPr fontId="6" type="noConversion"/>
  </si>
  <si>
    <t>황색</t>
    <phoneticPr fontId="6" type="noConversion"/>
  </si>
  <si>
    <t>D + E + F</t>
    <phoneticPr fontId="10" type="noConversion"/>
  </si>
  <si>
    <t>H + I</t>
    <phoneticPr fontId="6" type="noConversion"/>
  </si>
  <si>
    <t>재귀반사성능</t>
    <phoneticPr fontId="6" type="noConversion"/>
  </si>
  <si>
    <t>회</t>
    <phoneticPr fontId="6" type="noConversion"/>
  </si>
  <si>
    <t>10km/회</t>
    <phoneticPr fontId="6" type="noConversion"/>
  </si>
  <si>
    <t xml:space="preserve">  재귀반사성능</t>
    <phoneticPr fontId="6" type="noConversion"/>
  </si>
  <si>
    <t>차선</t>
    <phoneticPr fontId="6" type="noConversion"/>
  </si>
  <si>
    <t xml:space="preserve"> 2. 차선</t>
    <phoneticPr fontId="6" type="noConversion"/>
  </si>
  <si>
    <t>품질관리비</t>
    <phoneticPr fontId="14" type="noConversion"/>
  </si>
  <si>
    <t>A-Type</t>
    <phoneticPr fontId="6" type="noConversion"/>
  </si>
  <si>
    <t>A-TYPE</t>
    <phoneticPr fontId="6" type="noConversion"/>
  </si>
  <si>
    <t xml:space="preserve">   텍코팅</t>
    <phoneticPr fontId="6" type="noConversion"/>
  </si>
  <si>
    <t>RS(C)-4,30ℓ</t>
  </si>
  <si>
    <t>가설비</t>
    <phoneticPr fontId="10" type="noConversion"/>
  </si>
  <si>
    <t>운반비</t>
    <phoneticPr fontId="10" type="noConversion"/>
  </si>
  <si>
    <t xml:space="preserve">  2. 도   장   공</t>
    <phoneticPr fontId="6" type="noConversion"/>
  </si>
  <si>
    <t xml:space="preserve">  &lt;가    설    비&gt;</t>
    <phoneticPr fontId="6" type="noConversion"/>
  </si>
  <si>
    <t xml:space="preserve">  &lt;운    반    비&gt;</t>
    <phoneticPr fontId="6" type="noConversion"/>
  </si>
  <si>
    <t>* 가설비</t>
    <phoneticPr fontId="6" type="noConversion"/>
  </si>
  <si>
    <t>* 운반비</t>
    <phoneticPr fontId="6" type="noConversion"/>
  </si>
  <si>
    <t xml:space="preserve">  1) 각종운반</t>
    <phoneticPr fontId="6" type="noConversion"/>
  </si>
  <si>
    <t>포장도 보수공사</t>
    <phoneticPr fontId="6" type="noConversion"/>
  </si>
  <si>
    <t>덧씌우기</t>
    <phoneticPr fontId="6" type="noConversion"/>
  </si>
  <si>
    <t>㎡</t>
    <phoneticPr fontId="6" type="noConversion"/>
  </si>
  <si>
    <t xml:space="preserve">  1) 덧씌우기포장</t>
    <phoneticPr fontId="6" type="noConversion"/>
  </si>
  <si>
    <t xml:space="preserve">   덧씌우기</t>
    <phoneticPr fontId="6" type="noConversion"/>
  </si>
  <si>
    <t>텍코팅</t>
    <phoneticPr fontId="6" type="noConversion"/>
  </si>
  <si>
    <t>아스콘(덧씌우기)</t>
    <phoneticPr fontId="11" type="noConversion"/>
  </si>
  <si>
    <t>아스콘 덧씌우기(연속구간) 단위수량산출서</t>
    <phoneticPr fontId="11" type="noConversion"/>
  </si>
  <si>
    <t>절삭후덧씌우기-10cm</t>
    <phoneticPr fontId="11" type="noConversion"/>
  </si>
  <si>
    <t>기존표층</t>
    <phoneticPr fontId="6" type="noConversion"/>
  </si>
  <si>
    <t>하수도,Φ648</t>
  </si>
  <si>
    <t xml:space="preserve"> 3. 배   수   공</t>
    <phoneticPr fontId="6" type="noConversion"/>
  </si>
  <si>
    <t xml:space="preserve">  1) 맨홀</t>
    <phoneticPr fontId="6" type="noConversion"/>
  </si>
  <si>
    <t>맨홀인상(T=5cm)</t>
    <phoneticPr fontId="6" type="noConversion"/>
  </si>
  <si>
    <t>하수도,Φ648</t>
    <phoneticPr fontId="6" type="noConversion"/>
  </si>
  <si>
    <t xml:space="preserve">   차선도색(융착식,고휘도)</t>
    <phoneticPr fontId="6" type="noConversion"/>
  </si>
  <si>
    <t xml:space="preserve">   맨홀인상(T=5cm)</t>
    <phoneticPr fontId="6" type="noConversion"/>
  </si>
  <si>
    <t>개소</t>
    <phoneticPr fontId="6" type="noConversion"/>
  </si>
  <si>
    <t>2. 배수공</t>
    <phoneticPr fontId="6" type="noConversion"/>
  </si>
  <si>
    <t>3. 부대공</t>
    <phoneticPr fontId="11" type="noConversion"/>
  </si>
  <si>
    <t>4. 관급자재</t>
    <phoneticPr fontId="11" type="noConversion"/>
  </si>
  <si>
    <t>3. 부대공</t>
    <phoneticPr fontId="14" type="noConversion"/>
  </si>
  <si>
    <t>4. 관급자재</t>
    <phoneticPr fontId="14" type="noConversion"/>
  </si>
  <si>
    <t>* 아스팔트 덧씌우기</t>
    <phoneticPr fontId="10" type="noConversion"/>
  </si>
  <si>
    <t xml:space="preserve">  3. 배   수   공</t>
    <phoneticPr fontId="6" type="noConversion"/>
  </si>
  <si>
    <t>산근 18호표</t>
    <phoneticPr fontId="6" type="noConversion"/>
  </si>
  <si>
    <t xml:space="preserve">  1) 절삭후아스팔트덧씌우기포장</t>
    <phoneticPr fontId="6" type="noConversion"/>
  </si>
  <si>
    <t>((A+3) x 0.0315)) x 1.2</t>
    <phoneticPr fontId="14" type="noConversion"/>
  </si>
  <si>
    <t>(A+3+K/1.1) x 0.0315</t>
    <phoneticPr fontId="10" type="noConversion"/>
  </si>
  <si>
    <t>아스콘(절삭후 덧씌우기)</t>
    <phoneticPr fontId="11" type="noConversion"/>
  </si>
  <si>
    <t xml:space="preserve"> 3. 미끄럼방지포장재</t>
    <phoneticPr fontId="6" type="noConversion"/>
  </si>
  <si>
    <t xml:space="preserve"> 미끄럼방지포장재</t>
    <phoneticPr fontId="6" type="noConversion"/>
  </si>
  <si>
    <t>t=3mm</t>
    <phoneticPr fontId="37" type="noConversion"/>
  </si>
  <si>
    <t>중온아스콘</t>
    <phoneticPr fontId="6" type="noConversion"/>
  </si>
  <si>
    <t>3 x 0.03595</t>
    <phoneticPr fontId="10" type="noConversion"/>
  </si>
  <si>
    <t>3 x 0.0475</t>
    <phoneticPr fontId="10" type="noConversion"/>
  </si>
  <si>
    <t>8 x 0.1314</t>
    <phoneticPr fontId="10" type="noConversion"/>
  </si>
  <si>
    <t>D x 0.08</t>
    <phoneticPr fontId="10" type="noConversion"/>
  </si>
  <si>
    <t xml:space="preserve">  중온아스콘</t>
    <phoneticPr fontId="6" type="noConversion"/>
  </si>
  <si>
    <t>공사기간: 착공일로부터 60일</t>
    <phoneticPr fontId="11" type="noConversion"/>
  </si>
  <si>
    <t>실선</t>
    <phoneticPr fontId="6" type="noConversion"/>
  </si>
  <si>
    <t>파선</t>
    <phoneticPr fontId="6" type="noConversion"/>
  </si>
  <si>
    <t xml:space="preserve"> 3. 미끄럼방지포장재</t>
  </si>
  <si>
    <t xml:space="preserve"> 미끄럼방지포장재</t>
  </si>
  <si>
    <t>t=3mm</t>
  </si>
  <si>
    <t>석면부담금</t>
    <phoneticPr fontId="10" type="noConversion"/>
  </si>
  <si>
    <t>B*0.00006</t>
    <phoneticPr fontId="6" type="noConversion"/>
  </si>
  <si>
    <t>임금채권부담금</t>
    <phoneticPr fontId="6" type="noConversion"/>
  </si>
  <si>
    <t>B*0.0009</t>
    <phoneticPr fontId="6" type="noConversion"/>
  </si>
  <si>
    <t>(A + B) x 0.055</t>
    <phoneticPr fontId="10" type="noConversion"/>
  </si>
  <si>
    <t xml:space="preserve">  2) 그루빙</t>
    <phoneticPr fontId="6" type="noConversion"/>
  </si>
  <si>
    <t xml:space="preserve">   건식그루빙(아스팔트)</t>
    <phoneticPr fontId="6" type="noConversion"/>
  </si>
  <si>
    <t>C-Type</t>
    <phoneticPr fontId="6" type="noConversion"/>
  </si>
  <si>
    <t>C-TYPE</t>
    <phoneticPr fontId="6" type="noConversion"/>
  </si>
  <si>
    <t>횡방향, 9×4×51</t>
    <phoneticPr fontId="6" type="noConversion"/>
  </si>
  <si>
    <t>일위 2호표</t>
    <phoneticPr fontId="6" type="noConversion"/>
  </si>
  <si>
    <t>지방도 1119호선(수악오름~한남교차로) 포장도 보수공사</t>
  </si>
  <si>
    <t>187</t>
  </si>
  <si>
    <t>967</t>
  </si>
  <si>
    <t>217</t>
  </si>
  <si>
    <t>117</t>
  </si>
  <si>
    <t>1,311</t>
  </si>
  <si>
    <t>3,591</t>
  </si>
  <si>
    <t>1,527</t>
  </si>
  <si>
    <t>6,800</t>
  </si>
  <si>
    <t>5,991</t>
  </si>
  <si>
    <t>497</t>
  </si>
  <si>
    <t>7,177</t>
  </si>
  <si>
    <t>11,983</t>
  </si>
  <si>
    <t>995</t>
  </si>
  <si>
    <t>4,222</t>
  </si>
  <si>
    <t>15,767</t>
  </si>
  <si>
    <t>1,309</t>
  </si>
  <si>
    <t>5,326</t>
  </si>
  <si>
    <t>33,287</t>
  </si>
  <si>
    <t>2,765</t>
  </si>
  <si>
    <t>160,000</t>
  </si>
  <si>
    <t>8,000</t>
  </si>
  <si>
    <t>1,071,080</t>
  </si>
  <si>
    <t>2,341</t>
  </si>
  <si>
    <t>3,778,804</t>
  </si>
  <si>
    <t>181,650</t>
  </si>
  <si>
    <t>105,000</t>
  </si>
  <si>
    <t>794,400</t>
  </si>
  <si>
    <t>665,280</t>
  </si>
  <si>
    <t>3,710</t>
  </si>
  <si>
    <t>4,400</t>
  </si>
  <si>
    <t>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</si>
</sst>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2">
    <numFmt numFmtId="41" formatCode="_-* #,##0_-;\-* #,##0_-;_-* &quot;-&quot;_-;_-@_-"/>
    <numFmt numFmtId="43" formatCode="_-* #,##0.00_-;\-* #,##0.00_-;_-* &quot;-&quot;??_-;_-@_-"/>
    <numFmt numFmtId="177" formatCode="_-* #,##0.00_-;\-* #,##0.00_-;_-* &quot;-&quot;_-;_-@_-"/>
    <numFmt numFmtId="178" formatCode="#,##0.0########"/>
    <numFmt numFmtId="179" formatCode="_-* #,##0.0_-;\-* #,##0.0_-;_-* &quot;-&quot;_-;_-@_-"/>
    <numFmt numFmtId="182" formatCode="###"/>
    <numFmt numFmtId="183" formatCode="&quot;공사기간 : 착공일로부터 &quot;0&quot;개월&quot;"/>
    <numFmt numFmtId="184" formatCode="#,##0_ "/>
    <numFmt numFmtId="185" formatCode="0.000%"/>
    <numFmt numFmtId="186" formatCode="&quot;÷&quot;#,###"/>
    <numFmt numFmtId="187" formatCode="General;\-General\,&quot;&quot;;@"/>
    <numFmt numFmtId="188" formatCode="#,###&quot;m2/회, 3개 1조&quot;"/>
    <numFmt numFmtId="189" formatCode="#,###&quot;m2/조, 3개 1조&quot;"/>
    <numFmt numFmtId="190" formatCode="#,##0.0_ "/>
    <numFmt numFmtId="191" formatCode="&quot;L=&quot;#,###&quot;m&quot;"/>
    <numFmt numFmtId="192" formatCode="#,###&quot;m&quot;"/>
    <numFmt numFmtId="193" formatCode="#,###&quot;㎡&quot;"/>
    <numFmt numFmtId="194" formatCode="#,###&quot;개소&quot;"/>
    <numFmt numFmtId="195" formatCode="&quot; &quot;0.00&quot; &quot;"/>
    <numFmt numFmtId="196" formatCode="&quot; &quot;0.0&quot; &quot;"/>
    <numFmt numFmtId="197" formatCode="_(* #,##0.00_);_(* \(#,##0.00\);_(* &quot;-&quot;??_);_(@_)"/>
    <numFmt numFmtId="198" formatCode="&quot; &quot;0.000&quot; &quot;"/>
    <numFmt numFmtId="199" formatCode="0.00_ "/>
    <numFmt numFmtId="200" formatCode="_(* #,##0_);_(* \(#,##0\);_(* &quot;-&quot;??_);_(@_)"/>
    <numFmt numFmtId="201" formatCode="#,##0.00_);[Red]\(#,##0.00\)"/>
    <numFmt numFmtId="202" formatCode="&quot;(D&quot;0&quot;mm)&quot;"/>
    <numFmt numFmtId="203" formatCode="0&quot;가구&quot;"/>
    <numFmt numFmtId="204" formatCode="&quot;D&quot;0"/>
    <numFmt numFmtId="205" formatCode="##,#00&quot; ㎡&quot;"/>
    <numFmt numFmtId="206" formatCode="0.0&quot; ㎡/hr&quot;"/>
    <numFmt numFmtId="207" formatCode="0&quot;hr&quot;"/>
    <numFmt numFmtId="208" formatCode="0.0\ &quot;일&quot;"/>
    <numFmt numFmtId="209" formatCode="##,#00.0&quot; ㎡&quot;"/>
    <numFmt numFmtId="210" formatCode="0&quot;m3&quot;"/>
    <numFmt numFmtId="211" formatCode="#,##0_);[Red]\(#,##0\)"/>
    <numFmt numFmtId="212" formatCode="#,##0.000_);[Red]\(#,##0.000\)"/>
    <numFmt numFmtId="213" formatCode="0.000"/>
    <numFmt numFmtId="214" formatCode="0_ "/>
    <numFmt numFmtId="215" formatCode="0.0_ "/>
    <numFmt numFmtId="218" formatCode="#,##0.00_ "/>
    <numFmt numFmtId="219" formatCode="#,##0.0000_ "/>
    <numFmt numFmtId="225" formatCode="&quot; &quot;0&quot; &quot;"/>
  </numFmts>
  <fonts count="51">
    <font>
      <sz val="10"/>
      <name val="Arial"/>
      <family val="2"/>
    </font>
    <font>
      <sz val="10"/>
      <name val="Arial"/>
      <family val="2"/>
    </font>
    <font>
      <sz val="9"/>
      <name val="굴림체"/>
      <family val="3"/>
      <charset val="129"/>
    </font>
    <font>
      <b/>
      <sz val="10"/>
      <name val="굴림체"/>
      <family val="3"/>
      <charset val="129"/>
    </font>
    <font>
      <sz val="11"/>
      <name val="굴림체"/>
      <family val="3"/>
      <charset val="129"/>
    </font>
    <font>
      <b/>
      <sz val="9"/>
      <name val="굴림체"/>
      <family val="3"/>
      <charset val="129"/>
    </font>
    <font>
      <sz val="8"/>
      <name val="Arial"/>
      <family val="2"/>
    </font>
    <font>
      <b/>
      <sz val="9"/>
      <name val="굴림체"/>
      <family val="3"/>
      <charset val="129"/>
    </font>
    <font>
      <sz val="9"/>
      <name val="굴림체"/>
      <family val="3"/>
      <charset val="129"/>
    </font>
    <font>
      <sz val="9"/>
      <color indexed="8"/>
      <name val="굴림체"/>
      <family val="3"/>
      <charset val="129"/>
    </font>
    <font>
      <sz val="8"/>
      <name val="돋움"/>
      <family val="3"/>
      <charset val="129"/>
    </font>
    <font>
      <sz val="8"/>
      <name val="바탕"/>
      <family val="1"/>
      <charset val="129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8"/>
      <name val="굴림체"/>
      <family val="3"/>
      <charset val="129"/>
    </font>
    <font>
      <sz val="11"/>
      <name val="바탕"/>
      <family val="1"/>
      <charset val="129"/>
    </font>
    <font>
      <b/>
      <sz val="20"/>
      <name val="굴림"/>
      <family val="3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b/>
      <sz val="16"/>
      <name val="굴림체"/>
      <family val="3"/>
      <charset val="129"/>
    </font>
    <font>
      <b/>
      <sz val="10"/>
      <name val="굴림체"/>
      <family val="3"/>
      <charset val="129"/>
    </font>
    <font>
      <sz val="12"/>
      <name val="굴림체"/>
      <family val="3"/>
      <charset val="129"/>
    </font>
    <font>
      <sz val="10"/>
      <name val="굴림체"/>
      <family val="3"/>
      <charset val="129"/>
    </font>
    <font>
      <sz val="9"/>
      <name val="돋움"/>
      <family val="3"/>
      <charset val="129"/>
    </font>
    <font>
      <sz val="8"/>
      <name val="굴림"/>
      <family val="3"/>
      <charset val="129"/>
    </font>
    <font>
      <sz val="11"/>
      <name val="돋움"/>
      <family val="3"/>
      <charset val="129"/>
    </font>
    <font>
      <b/>
      <sz val="20"/>
      <name val="HY바다L"/>
      <family val="1"/>
      <charset val="129"/>
    </font>
    <font>
      <b/>
      <sz val="10"/>
      <name val="HY바다L"/>
      <family val="1"/>
      <charset val="129"/>
    </font>
    <font>
      <sz val="10"/>
      <name val="HY바다L"/>
      <family val="1"/>
      <charset val="129"/>
    </font>
    <font>
      <sz val="10"/>
      <name val="바탕"/>
      <family val="1"/>
      <charset val="129"/>
    </font>
    <font>
      <u/>
      <sz val="20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b/>
      <sz val="14"/>
      <name val="돋움"/>
      <family val="3"/>
      <charset val="129"/>
    </font>
    <font>
      <b/>
      <sz val="12"/>
      <name val="돋움"/>
      <family val="3"/>
      <charset val="129"/>
    </font>
    <font>
      <sz val="14"/>
      <name val="돋움"/>
      <family val="3"/>
      <charset val="129"/>
    </font>
    <font>
      <sz val="8"/>
      <name val="맑은 고딕"/>
      <family val="3"/>
      <charset val="129"/>
    </font>
    <font>
      <sz val="20"/>
      <name val="굴림체"/>
      <family val="3"/>
      <charset val="129"/>
    </font>
    <font>
      <b/>
      <sz val="18"/>
      <name val="돋움"/>
      <family val="3"/>
      <charset val="129"/>
    </font>
    <font>
      <sz val="14"/>
      <color indexed="8"/>
      <name val="돋움"/>
      <family val="3"/>
      <charset val="129"/>
    </font>
    <font>
      <sz val="10"/>
      <color theme="1"/>
      <name val="굴림체"/>
      <family val="3"/>
      <charset val="129"/>
    </font>
    <font>
      <sz val="9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9"/>
      <color theme="1"/>
      <name val="굴림체"/>
      <family val="3"/>
      <charset val="129"/>
    </font>
    <font>
      <sz val="14"/>
      <color theme="1"/>
      <name val="돋움"/>
      <family val="3"/>
      <charset val="129"/>
    </font>
    <font>
      <b/>
      <sz val="18"/>
      <name val="맑은 고딕"/>
      <family val="3"/>
      <charset val="129"/>
      <scheme val="major"/>
    </font>
    <font>
      <b/>
      <sz val="2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rgb="FFFFFFCC"/>
        <bgColor indexed="64"/>
      </patternFill>
    </fill>
  </fills>
  <borders count="15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/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197" fontId="9" fillId="0" borderId="0"/>
    <xf numFmtId="41" fontId="2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0" fontId="9" fillId="0" borderId="0"/>
    <xf numFmtId="0" fontId="15" fillId="0" borderId="0">
      <alignment vertical="center"/>
    </xf>
    <xf numFmtId="0" fontId="41" fillId="0" borderId="0">
      <alignment vertical="center"/>
    </xf>
    <xf numFmtId="0" fontId="1" fillId="0" borderId="0"/>
    <xf numFmtId="0" fontId="12" fillId="0" borderId="0"/>
    <xf numFmtId="0" fontId="25" fillId="0" borderId="0">
      <alignment vertical="center"/>
    </xf>
  </cellStyleXfs>
  <cellXfs count="552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vertical="center"/>
    </xf>
    <xf numFmtId="0" fontId="2" fillId="0" borderId="8" xfId="0" applyNumberFormat="1" applyFont="1" applyFill="1" applyBorder="1" applyAlignment="1" applyProtection="1">
      <alignment horizontal="center" vertical="center"/>
    </xf>
    <xf numFmtId="177" fontId="2" fillId="0" borderId="8" xfId="0" applyNumberFormat="1" applyFont="1" applyFill="1" applyBorder="1" applyAlignment="1" applyProtection="1">
      <alignment horizontal="right" vertical="center"/>
    </xf>
    <xf numFmtId="0" fontId="2" fillId="0" borderId="10" xfId="0" applyNumberFormat="1" applyFont="1" applyFill="1" applyBorder="1" applyAlignment="1" applyProtection="1">
      <alignment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177" fontId="2" fillId="0" borderId="11" xfId="0" applyNumberFormat="1" applyFont="1" applyFill="1" applyBorder="1" applyAlignment="1" applyProtection="1">
      <alignment horizontal="right" vertical="center"/>
    </xf>
    <xf numFmtId="0" fontId="2" fillId="0" borderId="12" xfId="0" applyNumberFormat="1" applyFont="1" applyFill="1" applyBorder="1" applyAlignment="1" applyProtection="1">
      <alignment vertical="center"/>
    </xf>
    <xf numFmtId="0" fontId="2" fillId="0" borderId="9" xfId="0" applyNumberFormat="1" applyFont="1" applyFill="1" applyBorder="1" applyAlignment="1" applyProtection="1">
      <alignment vertical="center"/>
    </xf>
    <xf numFmtId="178" fontId="2" fillId="0" borderId="8" xfId="0" applyNumberFormat="1" applyFont="1" applyFill="1" applyBorder="1" applyAlignment="1" applyProtection="1">
      <alignment vertical="center"/>
    </xf>
    <xf numFmtId="3" fontId="2" fillId="0" borderId="8" xfId="0" applyNumberFormat="1" applyFont="1" applyFill="1" applyBorder="1" applyAlignment="1" applyProtection="1">
      <alignment vertical="center"/>
    </xf>
    <xf numFmtId="0" fontId="5" fillId="0" borderId="7" xfId="0" applyNumberFormat="1" applyFont="1" applyFill="1" applyBorder="1" applyAlignment="1" applyProtection="1">
      <alignment vertical="center"/>
    </xf>
    <xf numFmtId="0" fontId="5" fillId="0" borderId="8" xfId="0" applyNumberFormat="1" applyFont="1" applyFill="1" applyBorder="1" applyAlignment="1" applyProtection="1">
      <alignment horizontal="center" vertical="center"/>
    </xf>
    <xf numFmtId="177" fontId="5" fillId="0" borderId="8" xfId="0" applyNumberFormat="1" applyFont="1" applyFill="1" applyBorder="1" applyAlignment="1" applyProtection="1">
      <alignment horizontal="right" vertical="center"/>
    </xf>
    <xf numFmtId="41" fontId="2" fillId="0" borderId="8" xfId="0" applyNumberFormat="1" applyFont="1" applyFill="1" applyBorder="1" applyAlignment="1" applyProtection="1">
      <alignment horizontal="right" vertical="center"/>
    </xf>
    <xf numFmtId="41" fontId="2" fillId="0" borderId="11" xfId="0" applyNumberFormat="1" applyFont="1" applyFill="1" applyBorder="1" applyAlignment="1" applyProtection="1">
      <alignment horizontal="right" vertical="center"/>
    </xf>
    <xf numFmtId="182" fontId="2" fillId="0" borderId="8" xfId="0" applyNumberFormat="1" applyFont="1" applyFill="1" applyBorder="1" applyAlignment="1" applyProtection="1">
      <alignment vertical="center"/>
    </xf>
    <xf numFmtId="0" fontId="7" fillId="0" borderId="7" xfId="0" applyNumberFormat="1" applyFont="1" applyFill="1" applyBorder="1" applyAlignment="1" applyProtection="1">
      <alignment vertical="center"/>
    </xf>
    <xf numFmtId="0" fontId="7" fillId="0" borderId="8" xfId="0" applyNumberFormat="1" applyFont="1" applyFill="1" applyBorder="1" applyAlignment="1" applyProtection="1">
      <alignment horizontal="center" vertical="center"/>
    </xf>
    <xf numFmtId="182" fontId="7" fillId="0" borderId="8" xfId="0" applyNumberFormat="1" applyFont="1" applyFill="1" applyBorder="1" applyAlignment="1" applyProtection="1">
      <alignment vertical="center"/>
    </xf>
    <xf numFmtId="177" fontId="7" fillId="0" borderId="8" xfId="0" applyNumberFormat="1" applyFont="1" applyFill="1" applyBorder="1" applyAlignment="1" applyProtection="1">
      <alignment horizontal="right" vertical="center"/>
    </xf>
    <xf numFmtId="41" fontId="7" fillId="0" borderId="8" xfId="0" applyNumberFormat="1" applyFont="1" applyFill="1" applyBorder="1" applyAlignment="1" applyProtection="1">
      <alignment horizontal="right" vertical="center"/>
    </xf>
    <xf numFmtId="0" fontId="7" fillId="0" borderId="9" xfId="0" applyNumberFormat="1" applyFont="1" applyFill="1" applyBorder="1" applyAlignment="1" applyProtection="1">
      <alignment vertical="center"/>
    </xf>
    <xf numFmtId="0" fontId="7" fillId="0" borderId="4" xfId="0" applyNumberFormat="1" applyFont="1" applyFill="1" applyBorder="1" applyAlignment="1" applyProtection="1">
      <alignment vertical="center"/>
    </xf>
    <xf numFmtId="182" fontId="2" fillId="0" borderId="11" xfId="0" applyNumberFormat="1" applyFont="1" applyFill="1" applyBorder="1" applyAlignment="1" applyProtection="1">
      <alignment vertical="center"/>
    </xf>
    <xf numFmtId="0" fontId="7" fillId="0" borderId="5" xfId="0" applyNumberFormat="1" applyFont="1" applyFill="1" applyBorder="1" applyAlignment="1" applyProtection="1">
      <alignment horizontal="center" vertical="center"/>
    </xf>
    <xf numFmtId="182" fontId="7" fillId="0" borderId="5" xfId="0" applyNumberFormat="1" applyFont="1" applyFill="1" applyBorder="1" applyAlignment="1" applyProtection="1">
      <alignment vertical="center"/>
    </xf>
    <xf numFmtId="177" fontId="7" fillId="0" borderId="5" xfId="0" applyNumberFormat="1" applyFont="1" applyFill="1" applyBorder="1" applyAlignment="1" applyProtection="1">
      <alignment horizontal="right" vertical="center"/>
    </xf>
    <xf numFmtId="41" fontId="7" fillId="0" borderId="5" xfId="0" applyNumberFormat="1" applyFont="1" applyFill="1" applyBorder="1" applyAlignment="1" applyProtection="1">
      <alignment horizontal="right" vertical="center"/>
    </xf>
    <xf numFmtId="0" fontId="7" fillId="0" borderId="6" xfId="0" applyNumberFormat="1" applyFont="1" applyFill="1" applyBorder="1" applyAlignment="1" applyProtection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9" fillId="0" borderId="0" xfId="4"/>
    <xf numFmtId="0" fontId="42" fillId="0" borderId="5" xfId="4" applyFont="1" applyBorder="1" applyAlignment="1">
      <alignment horizontal="center" vertical="center"/>
    </xf>
    <xf numFmtId="0" fontId="42" fillId="0" borderId="6" xfId="4" applyFont="1" applyBorder="1" applyAlignment="1">
      <alignment horizontal="center" vertical="center"/>
    </xf>
    <xf numFmtId="0" fontId="42" fillId="0" borderId="8" xfId="4" applyFont="1" applyBorder="1" applyAlignment="1">
      <alignment horizontal="distributed" vertical="center"/>
    </xf>
    <xf numFmtId="0" fontId="42" fillId="0" borderId="8" xfId="4" applyFont="1" applyBorder="1" applyAlignment="1">
      <alignment horizontal="center" vertical="center"/>
    </xf>
    <xf numFmtId="184" fontId="42" fillId="0" borderId="8" xfId="4" applyNumberFormat="1" applyFont="1" applyBorder="1" applyAlignment="1">
      <alignment horizontal="right" vertical="center"/>
    </xf>
    <xf numFmtId="185" fontId="42" fillId="0" borderId="8" xfId="4" applyNumberFormat="1" applyFont="1" applyBorder="1" applyAlignment="1">
      <alignment horizontal="center" vertical="center"/>
    </xf>
    <xf numFmtId="0" fontId="42" fillId="0" borderId="9" xfId="4" applyFont="1" applyBorder="1" applyAlignment="1">
      <alignment vertical="center"/>
    </xf>
    <xf numFmtId="184" fontId="43" fillId="0" borderId="8" xfId="4" applyNumberFormat="1" applyFont="1" applyBorder="1" applyAlignment="1">
      <alignment horizontal="right" vertical="center"/>
    </xf>
    <xf numFmtId="10" fontId="42" fillId="0" borderId="8" xfId="4" applyNumberFormat="1" applyFont="1" applyBorder="1" applyAlignment="1">
      <alignment horizontal="center" vertical="center"/>
    </xf>
    <xf numFmtId="0" fontId="42" fillId="0" borderId="8" xfId="8" applyFont="1" applyBorder="1" applyAlignment="1">
      <alignment horizontal="distributed" vertical="center"/>
    </xf>
    <xf numFmtId="185" fontId="42" fillId="0" borderId="8" xfId="4" applyNumberFormat="1" applyFont="1" applyBorder="1" applyAlignment="1">
      <alignment horizontal="left" vertical="center" indent="1"/>
    </xf>
    <xf numFmtId="0" fontId="42" fillId="0" borderId="9" xfId="4" applyFont="1" applyBorder="1" applyAlignment="1">
      <alignment vertical="center" wrapText="1"/>
    </xf>
    <xf numFmtId="0" fontId="42" fillId="0" borderId="30" xfId="4" applyFont="1" applyBorder="1" applyAlignment="1">
      <alignment horizontal="distributed" vertical="center"/>
    </xf>
    <xf numFmtId="0" fontId="42" fillId="0" borderId="31" xfId="4" applyFont="1" applyBorder="1" applyAlignment="1">
      <alignment horizontal="distributed" vertical="center"/>
    </xf>
    <xf numFmtId="0" fontId="42" fillId="0" borderId="11" xfId="4" applyFont="1" applyBorder="1" applyAlignment="1">
      <alignment horizontal="center" vertical="center"/>
    </xf>
    <xf numFmtId="184" fontId="43" fillId="0" borderId="11" xfId="4" applyNumberFormat="1" applyFont="1" applyBorder="1" applyAlignment="1">
      <alignment horizontal="right" vertical="center"/>
    </xf>
    <xf numFmtId="185" fontId="42" fillId="0" borderId="11" xfId="4" applyNumberFormat="1" applyFont="1" applyBorder="1" applyAlignment="1">
      <alignment horizontal="center" vertical="center"/>
    </xf>
    <xf numFmtId="0" fontId="42" fillId="0" borderId="12" xfId="4" applyFont="1" applyBorder="1" applyAlignment="1">
      <alignment vertical="center"/>
    </xf>
    <xf numFmtId="0" fontId="16" fillId="0" borderId="0" xfId="5" applyFont="1">
      <alignment vertical="center"/>
    </xf>
    <xf numFmtId="0" fontId="17" fillId="0" borderId="0" xfId="5" applyFont="1">
      <alignment vertical="center"/>
    </xf>
    <xf numFmtId="0" fontId="17" fillId="0" borderId="0" xfId="5" applyFont="1" applyAlignment="1">
      <alignment horizontal="center" vertical="center"/>
    </xf>
    <xf numFmtId="184" fontId="17" fillId="0" borderId="0" xfId="5" applyNumberFormat="1" applyFont="1">
      <alignment vertical="center"/>
    </xf>
    <xf numFmtId="0" fontId="17" fillId="0" borderId="32" xfId="5" applyFont="1" applyBorder="1" applyAlignment="1">
      <alignment horizontal="center" vertical="center"/>
    </xf>
    <xf numFmtId="0" fontId="17" fillId="0" borderId="33" xfId="5" applyFont="1" applyBorder="1" applyAlignment="1">
      <alignment horizontal="center" vertical="center"/>
    </xf>
    <xf numFmtId="184" fontId="17" fillId="0" borderId="33" xfId="5" applyNumberFormat="1" applyFont="1" applyBorder="1" applyAlignment="1">
      <alignment horizontal="center" vertical="center"/>
    </xf>
    <xf numFmtId="0" fontId="17" fillId="0" borderId="34" xfId="5" applyFont="1" applyBorder="1" applyAlignment="1">
      <alignment horizontal="center" vertical="center"/>
    </xf>
    <xf numFmtId="0" fontId="18" fillId="0" borderId="35" xfId="5" applyFont="1" applyBorder="1">
      <alignment vertical="center"/>
    </xf>
    <xf numFmtId="0" fontId="17" fillId="0" borderId="36" xfId="5" applyFont="1" applyBorder="1" applyAlignment="1">
      <alignment horizontal="center" vertical="center"/>
    </xf>
    <xf numFmtId="184" fontId="17" fillId="0" borderId="36" xfId="5" applyNumberFormat="1" applyFont="1" applyBorder="1">
      <alignment vertical="center"/>
    </xf>
    <xf numFmtId="0" fontId="17" fillId="0" borderId="37" xfId="5" applyFont="1" applyBorder="1">
      <alignment vertical="center"/>
    </xf>
    <xf numFmtId="0" fontId="17" fillId="0" borderId="7" xfId="5" applyFont="1" applyBorder="1">
      <alignment vertical="center"/>
    </xf>
    <xf numFmtId="0" fontId="17" fillId="0" borderId="8" xfId="5" applyFont="1" applyBorder="1" applyAlignment="1">
      <alignment horizontal="center" vertical="center"/>
    </xf>
    <xf numFmtId="184" fontId="17" fillId="0" borderId="8" xfId="5" applyNumberFormat="1" applyFont="1" applyBorder="1">
      <alignment vertical="center"/>
    </xf>
    <xf numFmtId="186" fontId="17" fillId="0" borderId="9" xfId="5" applyNumberFormat="1" applyFont="1" applyBorder="1">
      <alignment vertical="center"/>
    </xf>
    <xf numFmtId="0" fontId="18" fillId="0" borderId="7" xfId="5" applyFont="1" applyBorder="1">
      <alignment vertical="center"/>
    </xf>
    <xf numFmtId="0" fontId="17" fillId="0" borderId="9" xfId="5" applyFont="1" applyBorder="1">
      <alignment vertical="center"/>
    </xf>
    <xf numFmtId="0" fontId="17" fillId="0" borderId="7" xfId="5" applyFont="1" applyBorder="1" applyAlignment="1">
      <alignment horizontal="left" vertical="center"/>
    </xf>
    <xf numFmtId="187" fontId="44" fillId="0" borderId="8" xfId="4" applyNumberFormat="1" applyFont="1" applyBorder="1" applyAlignment="1">
      <alignment horizontal="center" vertical="center"/>
    </xf>
    <xf numFmtId="188" fontId="17" fillId="0" borderId="9" xfId="5" applyNumberFormat="1" applyFont="1" applyBorder="1">
      <alignment vertical="center"/>
    </xf>
    <xf numFmtId="0" fontId="17" fillId="0" borderId="8" xfId="5" applyFont="1" applyBorder="1" applyAlignment="1">
      <alignment horizontal="center" vertical="center" shrinkToFit="1"/>
    </xf>
    <xf numFmtId="189" fontId="17" fillId="0" borderId="9" xfId="5" applyNumberFormat="1" applyFont="1" applyBorder="1">
      <alignment vertical="center"/>
    </xf>
    <xf numFmtId="3" fontId="9" fillId="0" borderId="8" xfId="4" applyNumberFormat="1" applyBorder="1" applyAlignment="1">
      <alignment vertical="center"/>
    </xf>
    <xf numFmtId="0" fontId="17" fillId="0" borderId="10" xfId="5" applyFont="1" applyBorder="1">
      <alignment vertical="center"/>
    </xf>
    <xf numFmtId="0" fontId="17" fillId="0" borderId="11" xfId="5" applyFont="1" applyBorder="1" applyAlignment="1">
      <alignment horizontal="center" vertical="center"/>
    </xf>
    <xf numFmtId="0" fontId="17" fillId="0" borderId="12" xfId="5" applyFont="1" applyBorder="1">
      <alignment vertical="center"/>
    </xf>
    <xf numFmtId="0" fontId="17" fillId="0" borderId="0" xfId="5" applyFont="1" applyAlignment="1">
      <alignment horizontal="center" vertical="center" shrinkToFit="1"/>
    </xf>
    <xf numFmtId="190" fontId="17" fillId="0" borderId="0" xfId="5" applyNumberFormat="1" applyFont="1">
      <alignment vertical="center"/>
    </xf>
    <xf numFmtId="0" fontId="17" fillId="0" borderId="38" xfId="5" applyFont="1" applyBorder="1" applyAlignment="1">
      <alignment horizontal="center" vertical="center" wrapText="1"/>
    </xf>
    <xf numFmtId="0" fontId="17" fillId="0" borderId="39" xfId="5" applyFont="1" applyBorder="1" applyAlignment="1">
      <alignment horizontal="center" vertical="center" shrinkToFit="1"/>
    </xf>
    <xf numFmtId="0" fontId="17" fillId="0" borderId="40" xfId="5" applyFont="1" applyBorder="1" applyAlignment="1">
      <alignment horizontal="center" vertical="center" shrinkToFit="1"/>
    </xf>
    <xf numFmtId="0" fontId="17" fillId="0" borderId="2" xfId="5" applyFont="1" applyBorder="1" applyAlignment="1">
      <alignment horizontal="center" vertical="center"/>
    </xf>
    <xf numFmtId="191" fontId="17" fillId="0" borderId="41" xfId="5" applyNumberFormat="1" applyFont="1" applyBorder="1" applyAlignment="1">
      <alignment horizontal="center" vertical="center" shrinkToFit="1"/>
    </xf>
    <xf numFmtId="191" fontId="17" fillId="0" borderId="42" xfId="5" applyNumberFormat="1" applyFont="1" applyBorder="1" applyAlignment="1">
      <alignment horizontal="center" vertical="center" wrapText="1" shrinkToFit="1"/>
    </xf>
    <xf numFmtId="191" fontId="17" fillId="0" borderId="42" xfId="5" applyNumberFormat="1" applyFont="1" applyBorder="1" applyAlignment="1">
      <alignment horizontal="center" vertical="center" shrinkToFit="1"/>
    </xf>
    <xf numFmtId="192" fontId="17" fillId="0" borderId="43" xfId="5" applyNumberFormat="1" applyFont="1" applyBorder="1" applyAlignment="1">
      <alignment horizontal="center" vertical="center" shrinkToFit="1"/>
    </xf>
    <xf numFmtId="193" fontId="17" fillId="0" borderId="43" xfId="5" applyNumberFormat="1" applyFont="1" applyBorder="1" applyAlignment="1">
      <alignment horizontal="center" vertical="center" shrinkToFit="1"/>
    </xf>
    <xf numFmtId="193" fontId="17" fillId="0" borderId="43" xfId="5" applyNumberFormat="1" applyFont="1" applyBorder="1" applyAlignment="1">
      <alignment horizontal="center" vertical="center"/>
    </xf>
    <xf numFmtId="194" fontId="17" fillId="0" borderId="44" xfId="5" applyNumberFormat="1" applyFont="1" applyBorder="1" applyAlignment="1">
      <alignment horizontal="center" vertical="center" shrinkToFit="1"/>
    </xf>
    <xf numFmtId="0" fontId="18" fillId="0" borderId="45" xfId="5" applyFont="1" applyBorder="1" applyAlignment="1">
      <alignment vertical="center" shrinkToFit="1"/>
    </xf>
    <xf numFmtId="0" fontId="17" fillId="0" borderId="46" xfId="5" applyFont="1" applyBorder="1" applyAlignment="1">
      <alignment horizontal="center" vertical="center" shrinkToFit="1"/>
    </xf>
    <xf numFmtId="0" fontId="17" fillId="0" borderId="47" xfId="5" applyFont="1" applyBorder="1" applyAlignment="1">
      <alignment horizontal="center" vertical="center"/>
    </xf>
    <xf numFmtId="195" fontId="17" fillId="0" borderId="48" xfId="5" applyNumberFormat="1" applyFont="1" applyBorder="1" applyAlignment="1">
      <alignment horizontal="left" vertical="center"/>
    </xf>
    <xf numFmtId="184" fontId="17" fillId="0" borderId="49" xfId="5" applyNumberFormat="1" applyFont="1" applyBorder="1">
      <alignment vertical="center"/>
    </xf>
    <xf numFmtId="0" fontId="17" fillId="0" borderId="50" xfId="5" applyFont="1" applyBorder="1" applyAlignment="1">
      <alignment vertical="center" shrinkToFit="1"/>
    </xf>
    <xf numFmtId="0" fontId="17" fillId="0" borderId="51" xfId="5" applyFont="1" applyBorder="1" applyAlignment="1">
      <alignment horizontal="center" vertical="center" shrinkToFit="1"/>
    </xf>
    <xf numFmtId="0" fontId="17" fillId="0" borderId="52" xfId="5" applyFont="1" applyBorder="1" applyAlignment="1">
      <alignment horizontal="center" vertical="center"/>
    </xf>
    <xf numFmtId="196" fontId="17" fillId="0" borderId="53" xfId="5" applyNumberFormat="1" applyFont="1" applyBorder="1" applyAlignment="1">
      <alignment horizontal="right" vertical="center"/>
    </xf>
    <xf numFmtId="184" fontId="17" fillId="0" borderId="54" xfId="5" applyNumberFormat="1" applyFont="1" applyBorder="1">
      <alignment vertical="center"/>
    </xf>
    <xf numFmtId="0" fontId="17" fillId="0" borderId="45" xfId="5" applyFont="1" applyBorder="1" applyAlignment="1">
      <alignment horizontal="left" vertical="center" shrinkToFit="1"/>
    </xf>
    <xf numFmtId="0" fontId="17" fillId="0" borderId="50" xfId="5" applyFont="1" applyBorder="1" applyAlignment="1">
      <alignment horizontal="left" vertical="center" shrinkToFit="1"/>
    </xf>
    <xf numFmtId="3" fontId="9" fillId="0" borderId="55" xfId="1" applyNumberFormat="1" applyBorder="1" applyAlignment="1">
      <alignment vertical="center"/>
    </xf>
    <xf numFmtId="0" fontId="17" fillId="0" borderId="45" xfId="5" applyFont="1" applyBorder="1" applyAlignment="1">
      <alignment vertical="center" shrinkToFit="1"/>
    </xf>
    <xf numFmtId="0" fontId="17" fillId="0" borderId="56" xfId="5" applyFont="1" applyBorder="1" applyAlignment="1">
      <alignment vertical="center" shrinkToFit="1"/>
    </xf>
    <xf numFmtId="0" fontId="17" fillId="0" borderId="42" xfId="5" applyFont="1" applyBorder="1" applyAlignment="1">
      <alignment horizontal="center" vertical="center" shrinkToFit="1"/>
    </xf>
    <xf numFmtId="195" fontId="17" fillId="0" borderId="57" xfId="5" applyNumberFormat="1" applyFont="1" applyBorder="1" applyAlignment="1">
      <alignment horizontal="left" vertical="center"/>
    </xf>
    <xf numFmtId="184" fontId="17" fillId="0" borderId="21" xfId="5" applyNumberFormat="1" applyFont="1" applyBorder="1">
      <alignment vertical="center"/>
    </xf>
    <xf numFmtId="184" fontId="17" fillId="0" borderId="54" xfId="5" applyNumberFormat="1" applyFont="1" applyBorder="1" applyAlignment="1">
      <alignment horizontal="center" vertical="center"/>
    </xf>
    <xf numFmtId="198" fontId="17" fillId="0" borderId="48" xfId="5" applyNumberFormat="1" applyFont="1" applyBorder="1" applyAlignment="1">
      <alignment horizontal="left" vertical="center"/>
    </xf>
    <xf numFmtId="198" fontId="17" fillId="0" borderId="49" xfId="5" applyNumberFormat="1" applyFont="1" applyBorder="1">
      <alignment vertical="center"/>
    </xf>
    <xf numFmtId="3" fontId="17" fillId="0" borderId="53" xfId="5" applyNumberFormat="1" applyFont="1" applyBorder="1" applyAlignment="1">
      <alignment horizontal="right" vertical="center"/>
    </xf>
    <xf numFmtId="0" fontId="17" fillId="0" borderId="0" xfId="5" applyFont="1" applyAlignment="1">
      <alignment horizontal="left" vertical="center" shrinkToFit="1"/>
    </xf>
    <xf numFmtId="196" fontId="17" fillId="0" borderId="0" xfId="5" applyNumberFormat="1" applyFont="1" applyAlignment="1">
      <alignment horizontal="right" vertical="center"/>
    </xf>
    <xf numFmtId="0" fontId="41" fillId="0" borderId="0" xfId="6">
      <alignment vertical="center"/>
    </xf>
    <xf numFmtId="0" fontId="19" fillId="0" borderId="0" xfId="6" applyFont="1">
      <alignment vertical="center"/>
    </xf>
    <xf numFmtId="0" fontId="41" fillId="0" borderId="58" xfId="6" applyBorder="1">
      <alignment vertical="center"/>
    </xf>
    <xf numFmtId="199" fontId="41" fillId="0" borderId="58" xfId="6" applyNumberFormat="1" applyBorder="1">
      <alignment vertical="center"/>
    </xf>
    <xf numFmtId="0" fontId="14" fillId="0" borderId="58" xfId="6" applyFont="1" applyBorder="1">
      <alignment vertical="center"/>
    </xf>
    <xf numFmtId="0" fontId="41" fillId="0" borderId="19" xfId="6" applyBorder="1">
      <alignment vertical="center"/>
    </xf>
    <xf numFmtId="0" fontId="41" fillId="0" borderId="0" xfId="6" applyAlignment="1">
      <alignment horizontal="center" vertical="center"/>
    </xf>
    <xf numFmtId="0" fontId="41" fillId="0" borderId="0" xfId="6" applyAlignment="1">
      <alignment horizontal="left" vertical="center"/>
    </xf>
    <xf numFmtId="201" fontId="45" fillId="2" borderId="59" xfId="4" applyNumberFormat="1" applyFont="1" applyFill="1" applyBorder="1" applyAlignment="1">
      <alignment horizontal="center" vertical="center"/>
    </xf>
    <xf numFmtId="202" fontId="45" fillId="0" borderId="16" xfId="4" applyNumberFormat="1" applyFont="1" applyBorder="1" applyAlignment="1">
      <alignment horizontal="center" vertical="center"/>
    </xf>
    <xf numFmtId="201" fontId="45" fillId="0" borderId="3" xfId="4" applyNumberFormat="1" applyFont="1" applyBorder="1" applyAlignment="1">
      <alignment horizontal="center" vertical="center"/>
    </xf>
    <xf numFmtId="203" fontId="45" fillId="0" borderId="1" xfId="4" applyNumberFormat="1" applyFont="1" applyBorder="1" applyAlignment="1">
      <alignment vertical="center"/>
    </xf>
    <xf numFmtId="203" fontId="45" fillId="0" borderId="0" xfId="4" applyNumberFormat="1" applyFont="1" applyAlignment="1">
      <alignment vertical="center"/>
    </xf>
    <xf numFmtId="203" fontId="45" fillId="0" borderId="17" xfId="4" applyNumberFormat="1" applyFont="1" applyBorder="1" applyAlignment="1">
      <alignment vertical="center"/>
    </xf>
    <xf numFmtId="201" fontId="42" fillId="0" borderId="16" xfId="4" applyNumberFormat="1" applyFont="1" applyBorder="1" applyAlignment="1">
      <alignment horizontal="left" vertical="center" indent="1"/>
    </xf>
    <xf numFmtId="201" fontId="42" fillId="0" borderId="3" xfId="4" applyNumberFormat="1" applyFont="1" applyBorder="1" applyAlignment="1">
      <alignment horizontal="center" vertical="center"/>
    </xf>
    <xf numFmtId="203" fontId="46" fillId="0" borderId="1" xfId="4" applyNumberFormat="1" applyFont="1" applyBorder="1" applyAlignment="1">
      <alignment vertical="center"/>
    </xf>
    <xf numFmtId="203" fontId="46" fillId="0" borderId="0" xfId="4" applyNumberFormat="1" applyFont="1" applyAlignment="1">
      <alignment vertical="center"/>
    </xf>
    <xf numFmtId="203" fontId="46" fillId="0" borderId="17" xfId="4" applyNumberFormat="1" applyFont="1" applyBorder="1" applyAlignment="1">
      <alignment vertical="center"/>
    </xf>
    <xf numFmtId="204" fontId="46" fillId="0" borderId="0" xfId="4" applyNumberFormat="1" applyFont="1" applyAlignment="1">
      <alignment vertical="center"/>
    </xf>
    <xf numFmtId="201" fontId="46" fillId="0" borderId="0" xfId="4" applyNumberFormat="1" applyFont="1" applyAlignment="1">
      <alignment horizontal="center" vertical="center"/>
    </xf>
    <xf numFmtId="201" fontId="46" fillId="0" borderId="1" xfId="4" applyNumberFormat="1" applyFont="1" applyBorder="1" applyAlignment="1">
      <alignment horizontal="center" vertical="center"/>
    </xf>
    <xf numFmtId="208" fontId="46" fillId="0" borderId="0" xfId="4" applyNumberFormat="1" applyFont="1" applyAlignment="1">
      <alignment horizontal="center" vertical="center"/>
    </xf>
    <xf numFmtId="208" fontId="46" fillId="0" borderId="17" xfId="4" applyNumberFormat="1" applyFont="1" applyBorder="1" applyAlignment="1">
      <alignment horizontal="center" vertical="center"/>
    </xf>
    <xf numFmtId="203" fontId="46" fillId="0" borderId="0" xfId="4" applyNumberFormat="1" applyFont="1" applyAlignment="1">
      <alignment horizontal="left" vertical="center" indent="1"/>
    </xf>
    <xf numFmtId="210" fontId="46" fillId="0" borderId="0" xfId="4" applyNumberFormat="1" applyFont="1" applyAlignment="1">
      <alignment horizontal="center" vertical="center"/>
    </xf>
    <xf numFmtId="201" fontId="45" fillId="0" borderId="0" xfId="4" applyNumberFormat="1" applyFont="1" applyAlignment="1">
      <alignment horizontal="center" vertical="center"/>
    </xf>
    <xf numFmtId="201" fontId="45" fillId="0" borderId="1" xfId="4" applyNumberFormat="1" applyFont="1" applyBorder="1" applyAlignment="1">
      <alignment horizontal="center" vertical="center"/>
    </xf>
    <xf numFmtId="210" fontId="45" fillId="0" borderId="0" xfId="4" applyNumberFormat="1" applyFont="1" applyAlignment="1">
      <alignment horizontal="center" vertical="center"/>
    </xf>
    <xf numFmtId="201" fontId="42" fillId="0" borderId="18" xfId="4" applyNumberFormat="1" applyFont="1" applyBorder="1" applyAlignment="1">
      <alignment horizontal="left" vertical="center" indent="1"/>
    </xf>
    <xf numFmtId="201" fontId="42" fillId="0" borderId="60" xfId="4" applyNumberFormat="1" applyFont="1" applyBorder="1" applyAlignment="1">
      <alignment horizontal="center" vertical="center"/>
    </xf>
    <xf numFmtId="201" fontId="42" fillId="0" borderId="19" xfId="4" applyNumberFormat="1" applyFont="1" applyBorder="1" applyAlignment="1">
      <alignment horizontal="left" vertical="center"/>
    </xf>
    <xf numFmtId="211" fontId="42" fillId="0" borderId="19" xfId="4" applyNumberFormat="1" applyFont="1" applyBorder="1" applyAlignment="1">
      <alignment horizontal="center" vertical="center"/>
    </xf>
    <xf numFmtId="201" fontId="42" fillId="0" borderId="23" xfId="4" applyNumberFormat="1" applyFont="1" applyBorder="1" applyAlignment="1">
      <alignment horizontal="center" vertical="center"/>
    </xf>
    <xf numFmtId="201" fontId="42" fillId="0" borderId="19" xfId="4" applyNumberFormat="1" applyFont="1" applyBorder="1" applyAlignment="1">
      <alignment horizontal="center" vertical="center"/>
    </xf>
    <xf numFmtId="201" fontId="42" fillId="0" borderId="20" xfId="4" applyNumberFormat="1" applyFont="1" applyBorder="1" applyAlignment="1">
      <alignment horizontal="center" vertical="center"/>
    </xf>
    <xf numFmtId="201" fontId="23" fillId="0" borderId="0" xfId="4" applyNumberFormat="1" applyFont="1" applyAlignment="1">
      <alignment horizontal="center" vertical="center"/>
    </xf>
    <xf numFmtId="0" fontId="17" fillId="0" borderId="61" xfId="5" applyFont="1" applyBorder="1" applyAlignment="1">
      <alignment horizontal="center" vertical="center" wrapText="1" shrinkToFit="1"/>
    </xf>
    <xf numFmtId="0" fontId="17" fillId="0" borderId="62" xfId="5" applyFont="1" applyBorder="1" applyAlignment="1">
      <alignment horizontal="center" vertical="center" wrapText="1" shrinkToFit="1"/>
    </xf>
    <xf numFmtId="0" fontId="17" fillId="0" borderId="63" xfId="5" applyFont="1" applyBorder="1" applyAlignment="1">
      <alignment horizontal="center" vertical="center" wrapText="1"/>
    </xf>
    <xf numFmtId="0" fontId="17" fillId="0" borderId="63" xfId="5" applyFont="1" applyBorder="1" applyAlignment="1">
      <alignment horizontal="center" vertical="center" wrapText="1" shrinkToFit="1"/>
    </xf>
    <xf numFmtId="190" fontId="17" fillId="0" borderId="44" xfId="5" applyNumberFormat="1" applyFont="1" applyBorder="1" applyAlignment="1">
      <alignment horizontal="center" vertical="center" wrapText="1" shrinkToFit="1"/>
    </xf>
    <xf numFmtId="190" fontId="17" fillId="0" borderId="64" xfId="5" applyNumberFormat="1" applyFont="1" applyBorder="1" applyAlignment="1">
      <alignment horizontal="center" vertical="center" wrapText="1" shrinkToFit="1"/>
    </xf>
    <xf numFmtId="190" fontId="17" fillId="0" borderId="65" xfId="5" applyNumberFormat="1" applyFont="1" applyBorder="1" applyAlignment="1">
      <alignment horizontal="center" vertical="center" wrapText="1" shrinkToFit="1"/>
    </xf>
    <xf numFmtId="190" fontId="17" fillId="0" borderId="66" xfId="5" applyNumberFormat="1" applyFont="1" applyBorder="1" applyAlignment="1">
      <alignment horizontal="center" vertical="center" wrapText="1" shrinkToFit="1"/>
    </xf>
    <xf numFmtId="0" fontId="17" fillId="0" borderId="67" xfId="5" applyFont="1" applyBorder="1" applyAlignment="1">
      <alignment horizontal="center" vertical="center"/>
    </xf>
    <xf numFmtId="0" fontId="24" fillId="0" borderId="68" xfId="5" applyFont="1" applyBorder="1" applyAlignment="1">
      <alignment vertical="center" wrapText="1"/>
    </xf>
    <xf numFmtId="0" fontId="17" fillId="0" borderId="69" xfId="5" applyFont="1" applyBorder="1" applyAlignment="1">
      <alignment horizontal="left" vertical="center" indent="1"/>
    </xf>
    <xf numFmtId="0" fontId="17" fillId="0" borderId="70" xfId="5" applyFont="1" applyBorder="1" applyAlignment="1">
      <alignment horizontal="center" vertical="center" shrinkToFit="1"/>
    </xf>
    <xf numFmtId="190" fontId="17" fillId="0" borderId="71" xfId="5" applyNumberFormat="1" applyFont="1" applyBorder="1" applyAlignment="1">
      <alignment horizontal="center" vertical="center" shrinkToFit="1"/>
    </xf>
    <xf numFmtId="190" fontId="17" fillId="0" borderId="72" xfId="5" applyNumberFormat="1" applyFont="1" applyBorder="1" applyAlignment="1">
      <alignment horizontal="center" vertical="center" shrinkToFit="1"/>
    </xf>
    <xf numFmtId="0" fontId="17" fillId="0" borderId="73" xfId="5" applyFont="1" applyBorder="1" applyAlignment="1">
      <alignment horizontal="center" vertical="center" shrinkToFit="1"/>
    </xf>
    <xf numFmtId="190" fontId="17" fillId="0" borderId="55" xfId="5" applyNumberFormat="1" applyFont="1" applyBorder="1" applyAlignment="1">
      <alignment horizontal="center" vertical="center" shrinkToFit="1"/>
    </xf>
    <xf numFmtId="197" fontId="9" fillId="0" borderId="74" xfId="1" applyBorder="1" applyAlignment="1">
      <alignment vertical="center"/>
    </xf>
    <xf numFmtId="190" fontId="17" fillId="0" borderId="53" xfId="5" applyNumberFormat="1" applyFont="1" applyBorder="1" applyAlignment="1">
      <alignment horizontal="center" vertical="center" shrinkToFit="1"/>
    </xf>
    <xf numFmtId="0" fontId="17" fillId="0" borderId="75" xfId="5" applyFont="1" applyBorder="1" applyAlignment="1">
      <alignment horizontal="center" vertical="center" shrinkToFit="1"/>
    </xf>
    <xf numFmtId="190" fontId="17" fillId="0" borderId="52" xfId="5" applyNumberFormat="1" applyFont="1" applyBorder="1" applyAlignment="1">
      <alignment horizontal="center" vertical="center" shrinkToFit="1"/>
    </xf>
    <xf numFmtId="9" fontId="17" fillId="0" borderId="76" xfId="5" applyNumberFormat="1" applyFont="1" applyBorder="1" applyAlignment="1">
      <alignment horizontal="center" vertical="center"/>
    </xf>
    <xf numFmtId="49" fontId="17" fillId="0" borderId="0" xfId="5" applyNumberFormat="1" applyFont="1" applyAlignment="1">
      <alignment horizontal="center" vertical="center"/>
    </xf>
    <xf numFmtId="190" fontId="18" fillId="0" borderId="0" xfId="5" applyNumberFormat="1" applyFont="1">
      <alignment vertical="center"/>
    </xf>
    <xf numFmtId="0" fontId="17" fillId="0" borderId="77" xfId="5" applyFont="1" applyBorder="1" applyAlignment="1">
      <alignment horizontal="center" vertical="center"/>
    </xf>
    <xf numFmtId="0" fontId="18" fillId="0" borderId="0" xfId="5" applyFont="1">
      <alignment vertical="center"/>
    </xf>
    <xf numFmtId="41" fontId="18" fillId="0" borderId="0" xfId="2" applyFont="1" applyFill="1">
      <alignment vertical="center"/>
    </xf>
    <xf numFmtId="43" fontId="17" fillId="0" borderId="0" xfId="5" applyNumberFormat="1" applyFont="1">
      <alignment vertical="center"/>
    </xf>
    <xf numFmtId="0" fontId="17" fillId="0" borderId="18" xfId="5" applyFont="1" applyBorder="1" applyAlignment="1">
      <alignment horizontal="center" vertical="center"/>
    </xf>
    <xf numFmtId="0" fontId="24" fillId="0" borderId="78" xfId="5" applyFont="1" applyBorder="1" applyAlignment="1">
      <alignment horizontal="left" vertical="center" indent="1"/>
    </xf>
    <xf numFmtId="0" fontId="17" fillId="0" borderId="19" xfId="5" applyFont="1" applyBorder="1" applyAlignment="1">
      <alignment horizontal="left" vertical="center" indent="1"/>
    </xf>
    <xf numFmtId="0" fontId="17" fillId="0" borderId="60" xfId="5" applyFont="1" applyBorder="1" applyAlignment="1">
      <alignment horizontal="center" vertical="center" shrinkToFit="1"/>
    </xf>
    <xf numFmtId="190" fontId="17" fillId="0" borderId="79" xfId="5" applyNumberFormat="1" applyFont="1" applyBorder="1" applyAlignment="1">
      <alignment horizontal="center" vertical="center" shrinkToFit="1"/>
    </xf>
    <xf numFmtId="190" fontId="17" fillId="0" borderId="78" xfId="5" applyNumberFormat="1" applyFont="1" applyBorder="1" applyAlignment="1">
      <alignment horizontal="center" vertical="center" shrinkToFit="1"/>
    </xf>
    <xf numFmtId="0" fontId="17" fillId="0" borderId="80" xfId="5" applyFont="1" applyBorder="1" applyAlignment="1">
      <alignment horizontal="center" vertical="center" shrinkToFit="1"/>
    </xf>
    <xf numFmtId="190" fontId="17" fillId="0" borderId="81" xfId="5" applyNumberFormat="1" applyFont="1" applyBorder="1" applyAlignment="1">
      <alignment horizontal="center" vertical="center" shrinkToFit="1"/>
    </xf>
    <xf numFmtId="190" fontId="17" fillId="0" borderId="22" xfId="5" applyNumberFormat="1" applyFont="1" applyBorder="1" applyAlignment="1">
      <alignment horizontal="center" vertical="center" shrinkToFit="1"/>
    </xf>
    <xf numFmtId="0" fontId="17" fillId="0" borderId="20" xfId="5" applyFont="1" applyBorder="1" applyAlignment="1">
      <alignment horizontal="center" vertical="center"/>
    </xf>
    <xf numFmtId="49" fontId="17" fillId="4" borderId="0" xfId="5" applyNumberFormat="1" applyFont="1" applyFill="1" applyAlignment="1">
      <alignment horizontal="center" vertical="center"/>
    </xf>
    <xf numFmtId="0" fontId="18" fillId="4" borderId="0" xfId="5" applyFont="1" applyFill="1">
      <alignment vertical="center"/>
    </xf>
    <xf numFmtId="0" fontId="17" fillId="4" borderId="0" xfId="5" applyFont="1" applyFill="1">
      <alignment vertical="center"/>
    </xf>
    <xf numFmtId="0" fontId="17" fillId="0" borderId="78" xfId="5" applyFont="1" applyBorder="1" applyAlignment="1">
      <alignment horizontal="center" vertical="center"/>
    </xf>
    <xf numFmtId="0" fontId="17" fillId="0" borderId="19" xfId="5" applyFont="1" applyBorder="1" applyAlignment="1">
      <alignment horizontal="center" vertical="center"/>
    </xf>
    <xf numFmtId="0" fontId="17" fillId="0" borderId="82" xfId="5" applyFont="1" applyBorder="1">
      <alignment vertical="center"/>
    </xf>
    <xf numFmtId="0" fontId="17" fillId="0" borderId="83" xfId="5" applyFont="1" applyBorder="1">
      <alignment vertical="center"/>
    </xf>
    <xf numFmtId="0" fontId="17" fillId="0" borderId="69" xfId="5" applyFont="1" applyBorder="1">
      <alignment vertical="center"/>
    </xf>
    <xf numFmtId="0" fontId="17" fillId="0" borderId="42" xfId="5" applyFont="1" applyBorder="1">
      <alignment vertical="center"/>
    </xf>
    <xf numFmtId="0" fontId="17" fillId="3" borderId="84" xfId="5" applyFont="1" applyFill="1" applyBorder="1">
      <alignment vertical="center"/>
    </xf>
    <xf numFmtId="0" fontId="17" fillId="3" borderId="58" xfId="5" applyFont="1" applyFill="1" applyBorder="1">
      <alignment vertical="center"/>
    </xf>
    <xf numFmtId="0" fontId="17" fillId="3" borderId="85" xfId="5" applyFont="1" applyFill="1" applyBorder="1">
      <alignment vertical="center"/>
    </xf>
    <xf numFmtId="0" fontId="17" fillId="3" borderId="30" xfId="5" applyFont="1" applyFill="1" applyBorder="1">
      <alignment vertical="center"/>
    </xf>
    <xf numFmtId="0" fontId="17" fillId="0" borderId="86" xfId="5" applyFont="1" applyBorder="1">
      <alignment vertical="center"/>
    </xf>
    <xf numFmtId="0" fontId="17" fillId="0" borderId="0" xfId="5" applyFont="1" applyAlignment="1">
      <alignment horizontal="right" vertical="center"/>
    </xf>
    <xf numFmtId="0" fontId="17" fillId="0" borderId="84" xfId="5" applyFont="1" applyBorder="1">
      <alignment vertical="center"/>
    </xf>
    <xf numFmtId="0" fontId="17" fillId="0" borderId="58" xfId="5" applyFont="1" applyBorder="1">
      <alignment vertical="center"/>
    </xf>
    <xf numFmtId="0" fontId="17" fillId="0" borderId="87" xfId="5" applyFont="1" applyBorder="1">
      <alignment vertical="center"/>
    </xf>
    <xf numFmtId="0" fontId="17" fillId="0" borderId="30" xfId="5" applyFont="1" applyBorder="1">
      <alignment vertical="center"/>
    </xf>
    <xf numFmtId="2" fontId="17" fillId="0" borderId="0" xfId="5" applyNumberFormat="1" applyFont="1">
      <alignment vertical="center"/>
    </xf>
    <xf numFmtId="0" fontId="17" fillId="0" borderId="88" xfId="5" applyFont="1" applyBorder="1" applyAlignment="1">
      <alignment horizontal="center" vertical="center"/>
    </xf>
    <xf numFmtId="0" fontId="17" fillId="0" borderId="89" xfId="5" applyFont="1" applyBorder="1" applyAlignment="1">
      <alignment horizontal="center" vertical="center"/>
    </xf>
    <xf numFmtId="0" fontId="17" fillId="0" borderId="51" xfId="5" applyFont="1" applyBorder="1" applyAlignment="1">
      <alignment horizontal="center" vertical="center"/>
    </xf>
    <xf numFmtId="0" fontId="17" fillId="0" borderId="50" xfId="5" applyFont="1" applyBorder="1">
      <alignment vertical="center"/>
    </xf>
    <xf numFmtId="0" fontId="17" fillId="0" borderId="90" xfId="5" applyFont="1" applyBorder="1">
      <alignment vertical="center"/>
    </xf>
    <xf numFmtId="0" fontId="17" fillId="0" borderId="91" xfId="5" applyFont="1" applyBorder="1" applyAlignment="1">
      <alignment horizontal="center" vertical="center"/>
    </xf>
    <xf numFmtId="0" fontId="17" fillId="0" borderId="0" xfId="4" applyFont="1" applyAlignment="1">
      <alignment vertical="center"/>
    </xf>
    <xf numFmtId="0" fontId="17" fillId="0" borderId="0" xfId="4" applyFont="1" applyAlignment="1">
      <alignment vertical="center" shrinkToFit="1"/>
    </xf>
    <xf numFmtId="0" fontId="17" fillId="0" borderId="0" xfId="4" applyFont="1" applyAlignment="1">
      <alignment horizontal="center" vertical="center" shrinkToFit="1"/>
    </xf>
    <xf numFmtId="0" fontId="27" fillId="0" borderId="92" xfId="4" applyFont="1" applyBorder="1" applyAlignment="1">
      <alignment horizontal="center" vertical="center" wrapText="1"/>
    </xf>
    <xf numFmtId="0" fontId="27" fillId="0" borderId="5" xfId="4" applyFont="1" applyBorder="1" applyAlignment="1">
      <alignment horizontal="center" vertical="center" wrapText="1"/>
    </xf>
    <xf numFmtId="0" fontId="27" fillId="0" borderId="6" xfId="4" applyFont="1" applyBorder="1" applyAlignment="1">
      <alignment horizontal="center" vertical="center" wrapText="1"/>
    </xf>
    <xf numFmtId="0" fontId="27" fillId="0" borderId="93" xfId="4" applyFont="1" applyBorder="1" applyAlignment="1">
      <alignment horizontal="center" vertical="center" shrinkToFit="1"/>
    </xf>
    <xf numFmtId="0" fontId="27" fillId="0" borderId="94" xfId="4" applyFont="1" applyBorder="1" applyAlignment="1">
      <alignment horizontal="center" vertical="center" shrinkToFit="1"/>
    </xf>
    <xf numFmtId="0" fontId="28" fillId="0" borderId="95" xfId="4" applyFont="1" applyBorder="1" applyAlignment="1">
      <alignment horizontal="center" vertical="center"/>
    </xf>
    <xf numFmtId="3" fontId="28" fillId="0" borderId="8" xfId="4" applyNumberFormat="1" applyFont="1" applyBorder="1" applyAlignment="1">
      <alignment horizontal="right" vertical="center" shrinkToFit="1"/>
    </xf>
    <xf numFmtId="3" fontId="28" fillId="0" borderId="9" xfId="4" applyNumberFormat="1" applyFont="1" applyBorder="1" applyAlignment="1">
      <alignment horizontal="right" vertical="center" shrinkToFit="1"/>
    </xf>
    <xf numFmtId="0" fontId="29" fillId="0" borderId="0" xfId="4" applyFont="1" applyAlignment="1">
      <alignment vertical="center"/>
    </xf>
    <xf numFmtId="0" fontId="28" fillId="0" borderId="7" xfId="4" applyFont="1" applyBorder="1" applyAlignment="1">
      <alignment horizontal="center" vertical="center"/>
    </xf>
    <xf numFmtId="0" fontId="28" fillId="0" borderId="8" xfId="4" applyFont="1" applyBorder="1" applyAlignment="1">
      <alignment horizontal="right" vertical="center" shrinkToFit="1"/>
    </xf>
    <xf numFmtId="214" fontId="28" fillId="0" borderId="8" xfId="4" applyNumberFormat="1" applyFont="1" applyBorder="1" applyAlignment="1">
      <alignment horizontal="right" vertical="center" shrinkToFit="1"/>
    </xf>
    <xf numFmtId="214" fontId="28" fillId="0" borderId="9" xfId="4" applyNumberFormat="1" applyFont="1" applyBorder="1" applyAlignment="1">
      <alignment horizontal="right" vertical="center" shrinkToFit="1"/>
    </xf>
    <xf numFmtId="0" fontId="28" fillId="0" borderId="10" xfId="4" applyFont="1" applyBorder="1" applyAlignment="1">
      <alignment horizontal="center" vertical="center"/>
    </xf>
    <xf numFmtId="0" fontId="28" fillId="0" borderId="11" xfId="4" applyFont="1" applyBorder="1" applyAlignment="1">
      <alignment horizontal="left" vertical="center" shrinkToFit="1"/>
    </xf>
    <xf numFmtId="215" fontId="28" fillId="0" borderId="11" xfId="4" applyNumberFormat="1" applyFont="1" applyBorder="1" applyAlignment="1">
      <alignment horizontal="left" vertical="center" shrinkToFit="1"/>
    </xf>
    <xf numFmtId="215" fontId="28" fillId="0" borderId="12" xfId="4" applyNumberFormat="1" applyFont="1" applyBorder="1" applyAlignment="1">
      <alignment horizontal="left" vertical="center" shrinkToFit="1"/>
    </xf>
    <xf numFmtId="0" fontId="8" fillId="0" borderId="0" xfId="7" applyFont="1" applyAlignment="1">
      <alignment vertical="center"/>
    </xf>
    <xf numFmtId="0" fontId="1" fillId="0" borderId="0" xfId="7"/>
    <xf numFmtId="0" fontId="31" fillId="0" borderId="1" xfId="7" applyFont="1" applyBorder="1" applyAlignment="1">
      <alignment horizontal="center" vertical="center"/>
    </xf>
    <xf numFmtId="0" fontId="31" fillId="0" borderId="2" xfId="7" applyFont="1" applyBorder="1" applyAlignment="1">
      <alignment horizontal="center" vertical="center"/>
    </xf>
    <xf numFmtId="0" fontId="31" fillId="0" borderId="3" xfId="7" applyFont="1" applyBorder="1" applyAlignment="1">
      <alignment horizontal="center" vertical="center"/>
    </xf>
    <xf numFmtId="41" fontId="33" fillId="0" borderId="5" xfId="7" applyNumberFormat="1" applyFont="1" applyBorder="1" applyAlignment="1">
      <alignment horizontal="right" vertical="center"/>
    </xf>
    <xf numFmtId="0" fontId="32" fillId="0" borderId="6" xfId="7" applyFont="1" applyBorder="1" applyAlignment="1">
      <alignment vertical="center"/>
    </xf>
    <xf numFmtId="0" fontId="32" fillId="0" borderId="7" xfId="7" applyFont="1" applyBorder="1" applyAlignment="1">
      <alignment vertical="center"/>
    </xf>
    <xf numFmtId="0" fontId="32" fillId="0" borderId="8" xfId="7" applyFont="1" applyBorder="1" applyAlignment="1">
      <alignment horizontal="center" vertical="center"/>
    </xf>
    <xf numFmtId="0" fontId="32" fillId="0" borderId="8" xfId="7" applyFont="1" applyBorder="1" applyAlignment="1">
      <alignment vertical="center"/>
    </xf>
    <xf numFmtId="177" fontId="32" fillId="0" borderId="8" xfId="7" applyNumberFormat="1" applyFont="1" applyBorder="1" applyAlignment="1">
      <alignment horizontal="right" vertical="center"/>
    </xf>
    <xf numFmtId="41" fontId="32" fillId="0" borderId="8" xfId="7" applyNumberFormat="1" applyFont="1" applyBorder="1" applyAlignment="1">
      <alignment horizontal="right" vertical="center"/>
    </xf>
    <xf numFmtId="0" fontId="32" fillId="0" borderId="9" xfId="7" applyFont="1" applyBorder="1" applyAlignment="1">
      <alignment vertical="center"/>
    </xf>
    <xf numFmtId="0" fontId="32" fillId="0" borderId="28" xfId="7" applyFont="1" applyBorder="1" applyAlignment="1">
      <alignment horizontal="center" vertical="center"/>
    </xf>
    <xf numFmtId="0" fontId="32" fillId="0" borderId="28" xfId="7" applyFont="1" applyBorder="1" applyAlignment="1">
      <alignment vertical="center"/>
    </xf>
    <xf numFmtId="177" fontId="32" fillId="0" borderId="28" xfId="7" applyNumberFormat="1" applyFont="1" applyBorder="1" applyAlignment="1">
      <alignment horizontal="right" vertical="center"/>
    </xf>
    <xf numFmtId="41" fontId="32" fillId="0" borderId="28" xfId="7" applyNumberFormat="1" applyFont="1" applyBorder="1" applyAlignment="1">
      <alignment horizontal="right" vertical="center"/>
    </xf>
    <xf numFmtId="0" fontId="32" fillId="0" borderId="29" xfId="7" applyFont="1" applyBorder="1" applyAlignment="1">
      <alignment vertical="center"/>
    </xf>
    <xf numFmtId="0" fontId="32" fillId="0" borderId="10" xfId="7" applyFont="1" applyBorder="1" applyAlignment="1">
      <alignment horizontal="center" vertical="center"/>
    </xf>
    <xf numFmtId="0" fontId="32" fillId="0" borderId="11" xfId="7" applyFont="1" applyBorder="1" applyAlignment="1">
      <alignment horizontal="center" vertical="center"/>
    </xf>
    <xf numFmtId="0" fontId="32" fillId="0" borderId="11" xfId="7" applyFont="1" applyBorder="1" applyAlignment="1">
      <alignment vertical="center"/>
    </xf>
    <xf numFmtId="177" fontId="32" fillId="0" borderId="11" xfId="7" applyNumberFormat="1" applyFont="1" applyBorder="1" applyAlignment="1">
      <alignment horizontal="right" vertical="center"/>
    </xf>
    <xf numFmtId="41" fontId="32" fillId="0" borderId="11" xfId="7" applyNumberFormat="1" applyFont="1" applyBorder="1" applyAlignment="1">
      <alignment horizontal="right" vertical="center"/>
    </xf>
    <xf numFmtId="0" fontId="32" fillId="0" borderId="12" xfId="7" applyFont="1" applyBorder="1" applyAlignment="1">
      <alignment vertical="center"/>
    </xf>
    <xf numFmtId="0" fontId="36" fillId="0" borderId="8" xfId="6" applyFont="1" applyFill="1" applyBorder="1" applyAlignment="1">
      <alignment horizontal="center" vertical="center"/>
    </xf>
    <xf numFmtId="0" fontId="36" fillId="0" borderId="8" xfId="6" applyFont="1" applyFill="1" applyBorder="1" applyAlignment="1">
      <alignment horizontal="center" vertical="center" wrapText="1"/>
    </xf>
    <xf numFmtId="0" fontId="36" fillId="0" borderId="9" xfId="6" applyFont="1" applyFill="1" applyBorder="1" applyAlignment="1">
      <alignment vertical="center" wrapText="1"/>
    </xf>
    <xf numFmtId="0" fontId="36" fillId="0" borderId="11" xfId="6" applyFont="1" applyFill="1" applyBorder="1" applyAlignment="1">
      <alignment horizontal="center" vertical="center"/>
    </xf>
    <xf numFmtId="0" fontId="36" fillId="0" borderId="11" xfId="6" applyFont="1" applyFill="1" applyBorder="1" applyAlignment="1">
      <alignment horizontal="center" vertical="center" wrapText="1"/>
    </xf>
    <xf numFmtId="0" fontId="36" fillId="0" borderId="12" xfId="6" applyFont="1" applyFill="1" applyBorder="1" applyAlignment="1">
      <alignment vertical="center" wrapText="1"/>
    </xf>
    <xf numFmtId="0" fontId="47" fillId="0" borderId="7" xfId="9" applyFont="1" applyFill="1" applyBorder="1">
      <alignment vertical="center"/>
    </xf>
    <xf numFmtId="0" fontId="47" fillId="0" borderId="96" xfId="0" applyFont="1" applyBorder="1" applyAlignment="1">
      <alignment horizontal="center" vertical="center" wrapText="1"/>
    </xf>
    <xf numFmtId="0" fontId="47" fillId="0" borderId="8" xfId="9" applyFont="1" applyFill="1" applyBorder="1" applyAlignment="1">
      <alignment horizontal="center" vertical="center"/>
    </xf>
    <xf numFmtId="0" fontId="17" fillId="0" borderId="97" xfId="5" applyFont="1" applyBorder="1">
      <alignment vertical="center"/>
    </xf>
    <xf numFmtId="0" fontId="17" fillId="0" borderId="28" xfId="5" applyFont="1" applyBorder="1" applyAlignment="1">
      <alignment horizontal="center" vertical="center"/>
    </xf>
    <xf numFmtId="3" fontId="9" fillId="0" borderId="28" xfId="4" applyNumberFormat="1" applyBorder="1" applyAlignment="1">
      <alignment vertical="center"/>
    </xf>
    <xf numFmtId="0" fontId="17" fillId="0" borderId="29" xfId="5" applyFont="1" applyBorder="1">
      <alignment vertical="center"/>
    </xf>
    <xf numFmtId="10" fontId="42" fillId="0" borderId="9" xfId="4" applyNumberFormat="1" applyFont="1" applyBorder="1" applyAlignment="1">
      <alignment horizontal="left" vertical="center"/>
    </xf>
    <xf numFmtId="218" fontId="17" fillId="0" borderId="53" xfId="5" applyNumberFormat="1" applyFont="1" applyBorder="1" applyAlignment="1">
      <alignment horizontal="center" vertical="center" shrinkToFit="1"/>
    </xf>
    <xf numFmtId="188" fontId="17" fillId="0" borderId="9" xfId="5" applyNumberFormat="1" applyFont="1" applyBorder="1" applyAlignment="1">
      <alignment horizontal="center" vertical="center"/>
    </xf>
    <xf numFmtId="187" fontId="47" fillId="0" borderId="8" xfId="0" applyNumberFormat="1" applyFont="1" applyBorder="1" applyAlignment="1">
      <alignment horizontal="center" vertical="center"/>
    </xf>
    <xf numFmtId="219" fontId="17" fillId="0" borderId="0" xfId="5" applyNumberFormat="1" applyFont="1">
      <alignment vertical="center"/>
    </xf>
    <xf numFmtId="4" fontId="17" fillId="0" borderId="53" xfId="5" applyNumberFormat="1" applyFont="1" applyBorder="1" applyAlignment="1">
      <alignment horizontal="center" vertical="center" shrinkToFit="1"/>
    </xf>
    <xf numFmtId="0" fontId="4" fillId="0" borderId="7" xfId="7" applyFont="1" applyBorder="1" applyAlignment="1">
      <alignment vertical="center"/>
    </xf>
    <xf numFmtId="0" fontId="5" fillId="0" borderId="95" xfId="0" applyNumberFormat="1" applyFont="1" applyFill="1" applyBorder="1" applyAlignment="1" applyProtection="1">
      <alignment vertical="center"/>
    </xf>
    <xf numFmtId="3" fontId="5" fillId="0" borderId="8" xfId="0" applyNumberFormat="1" applyFont="1" applyFill="1" applyBorder="1" applyAlignment="1" applyProtection="1">
      <alignment vertical="center"/>
    </xf>
    <xf numFmtId="41" fontId="5" fillId="0" borderId="8" xfId="0" applyNumberFormat="1" applyFont="1" applyFill="1" applyBorder="1" applyAlignment="1" applyProtection="1">
      <alignment horizontal="right" vertical="center"/>
    </xf>
    <xf numFmtId="0" fontId="33" fillId="0" borderId="4" xfId="7" applyFont="1" applyBorder="1" applyAlignment="1">
      <alignment vertical="center"/>
    </xf>
    <xf numFmtId="0" fontId="33" fillId="0" borderId="5" xfId="7" applyFont="1" applyBorder="1" applyAlignment="1">
      <alignment horizontal="center" vertical="center"/>
    </xf>
    <xf numFmtId="0" fontId="33" fillId="0" borderId="5" xfId="7" applyFont="1" applyBorder="1" applyAlignment="1">
      <alignment vertical="center"/>
    </xf>
    <xf numFmtId="177" fontId="33" fillId="0" borderId="5" xfId="7" applyNumberFormat="1" applyFont="1" applyBorder="1" applyAlignment="1">
      <alignment horizontal="right" vertical="center"/>
    </xf>
    <xf numFmtId="3" fontId="9" fillId="0" borderId="11" xfId="4" applyNumberFormat="1" applyBorder="1" applyAlignment="1">
      <alignment vertical="center"/>
    </xf>
    <xf numFmtId="0" fontId="5" fillId="0" borderId="4" xfId="0" applyNumberFormat="1" applyFont="1" applyFill="1" applyBorder="1" applyAlignment="1" applyProtection="1">
      <alignment vertical="center"/>
    </xf>
    <xf numFmtId="0" fontId="17" fillId="0" borderId="56" xfId="5" applyFont="1" applyBorder="1" applyAlignment="1">
      <alignment horizontal="left" vertical="center" shrinkToFit="1"/>
    </xf>
    <xf numFmtId="196" fontId="17" fillId="0" borderId="41" xfId="5" applyNumberFormat="1" applyFont="1" applyBorder="1" applyAlignment="1">
      <alignment horizontal="right" vertical="center"/>
    </xf>
    <xf numFmtId="195" fontId="17" fillId="0" borderId="41" xfId="5" applyNumberFormat="1" applyFont="1" applyBorder="1" applyAlignment="1">
      <alignment horizontal="left" vertical="center"/>
    </xf>
    <xf numFmtId="184" fontId="17" fillId="0" borderId="98" xfId="5" applyNumberFormat="1" applyFont="1" applyBorder="1">
      <alignment vertical="center"/>
    </xf>
    <xf numFmtId="0" fontId="17" fillId="0" borderId="99" xfId="5" applyFont="1" applyBorder="1">
      <alignment vertical="center"/>
    </xf>
    <xf numFmtId="0" fontId="17" fillId="0" borderId="95" xfId="5" applyFont="1" applyBorder="1">
      <alignment vertical="center"/>
    </xf>
    <xf numFmtId="3" fontId="17" fillId="0" borderId="75" xfId="5" applyNumberFormat="1" applyFont="1" applyBorder="1" applyAlignment="1">
      <alignment horizontal="center" vertical="center" shrinkToFit="1"/>
    </xf>
    <xf numFmtId="190" fontId="17" fillId="0" borderId="8" xfId="5" applyNumberFormat="1" applyFont="1" applyBorder="1">
      <alignment vertical="center"/>
    </xf>
    <xf numFmtId="190" fontId="17" fillId="0" borderId="53" xfId="5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41" fontId="2" fillId="0" borderId="8" xfId="0" applyNumberFormat="1" applyFont="1" applyBorder="1" applyAlignment="1">
      <alignment horizontal="right" vertical="center"/>
    </xf>
    <xf numFmtId="3" fontId="9" fillId="0" borderId="57" xfId="1" applyNumberFormat="1" applyBorder="1" applyAlignment="1">
      <alignment vertical="center"/>
    </xf>
    <xf numFmtId="0" fontId="17" fillId="0" borderId="100" xfId="5" applyFont="1" applyBorder="1" applyAlignment="1">
      <alignment horizontal="left" vertical="center" shrinkToFit="1"/>
    </xf>
    <xf numFmtId="0" fontId="17" fillId="0" borderId="101" xfId="5" applyFont="1" applyBorder="1" applyAlignment="1">
      <alignment horizontal="center" vertical="center" shrinkToFit="1"/>
    </xf>
    <xf numFmtId="0" fontId="17" fillId="0" borderId="102" xfId="5" applyFont="1" applyBorder="1" applyAlignment="1">
      <alignment horizontal="center" vertical="center"/>
    </xf>
    <xf numFmtId="196" fontId="17" fillId="0" borderId="103" xfId="5" applyNumberFormat="1" applyFont="1" applyBorder="1" applyAlignment="1">
      <alignment horizontal="right" vertical="center"/>
    </xf>
    <xf numFmtId="3" fontId="9" fillId="0" borderId="104" xfId="1" applyNumberFormat="1" applyBorder="1" applyAlignment="1">
      <alignment vertical="center"/>
    </xf>
    <xf numFmtId="184" fontId="17" fillId="0" borderId="105" xfId="5" applyNumberFormat="1" applyFont="1" applyBorder="1">
      <alignment vertical="center"/>
    </xf>
    <xf numFmtId="0" fontId="18" fillId="0" borderId="8" xfId="5" applyFont="1" applyBorder="1" applyAlignment="1">
      <alignment horizontal="center" vertical="center"/>
    </xf>
    <xf numFmtId="184" fontId="18" fillId="0" borderId="8" xfId="5" applyNumberFormat="1" applyFont="1" applyBorder="1">
      <alignment vertical="center"/>
    </xf>
    <xf numFmtId="186" fontId="18" fillId="0" borderId="9" xfId="5" applyNumberFormat="1" applyFont="1" applyBorder="1">
      <alignment vertical="center"/>
    </xf>
    <xf numFmtId="0" fontId="17" fillId="0" borderId="56" xfId="5" applyFont="1" applyBorder="1" applyAlignment="1">
      <alignment horizontal="left" vertical="center"/>
    </xf>
    <xf numFmtId="0" fontId="35" fillId="0" borderId="33" xfId="6" applyFont="1" applyBorder="1" applyAlignment="1">
      <alignment horizontal="center" vertical="center"/>
    </xf>
    <xf numFmtId="0" fontId="35" fillId="0" borderId="33" xfId="6" applyFont="1" applyBorder="1" applyAlignment="1">
      <alignment horizontal="center" vertical="center" shrinkToFit="1"/>
    </xf>
    <xf numFmtId="0" fontId="35" fillId="0" borderId="33" xfId="6" applyFont="1" applyBorder="1" applyAlignment="1">
      <alignment horizontal="center" vertical="center" wrapText="1"/>
    </xf>
    <xf numFmtId="0" fontId="35" fillId="0" borderId="33" xfId="6" applyFont="1" applyBorder="1" applyAlignment="1">
      <alignment horizontal="center" vertical="center" wrapText="1" shrinkToFit="1"/>
    </xf>
    <xf numFmtId="0" fontId="35" fillId="0" borderId="34" xfId="6" applyFont="1" applyBorder="1" applyAlignment="1">
      <alignment horizontal="center" vertical="center"/>
    </xf>
    <xf numFmtId="0" fontId="36" fillId="0" borderId="98" xfId="6" applyFont="1" applyBorder="1" applyAlignment="1">
      <alignment horizontal="center" vertical="center" wrapText="1"/>
    </xf>
    <xf numFmtId="0" fontId="36" fillId="0" borderId="98" xfId="6" applyFont="1" applyBorder="1" applyAlignment="1">
      <alignment horizontal="center" vertical="center"/>
    </xf>
    <xf numFmtId="179" fontId="36" fillId="0" borderId="98" xfId="3" applyNumberFormat="1" applyFont="1" applyFill="1" applyBorder="1" applyAlignment="1">
      <alignment vertical="center"/>
    </xf>
    <xf numFmtId="0" fontId="36" fillId="0" borderId="99" xfId="6" applyFont="1" applyBorder="1" applyAlignment="1">
      <alignment vertical="center" wrapText="1"/>
    </xf>
    <xf numFmtId="0" fontId="34" fillId="0" borderId="8" xfId="6" applyFont="1" applyBorder="1" applyAlignment="1">
      <alignment horizontal="center" vertical="center" wrapText="1"/>
    </xf>
    <xf numFmtId="179" fontId="34" fillId="0" borderId="8" xfId="3" applyNumberFormat="1" applyFont="1" applyFill="1" applyBorder="1" applyAlignment="1">
      <alignment vertical="center"/>
    </xf>
    <xf numFmtId="0" fontId="36" fillId="0" borderId="8" xfId="6" applyFont="1" applyBorder="1" applyAlignment="1">
      <alignment horizontal="center" vertical="center" wrapText="1"/>
    </xf>
    <xf numFmtId="0" fontId="36" fillId="0" borderId="8" xfId="6" applyFont="1" applyBorder="1" applyAlignment="1">
      <alignment horizontal="center" vertical="center"/>
    </xf>
    <xf numFmtId="179" fontId="36" fillId="0" borderId="8" xfId="3" applyNumberFormat="1" applyFont="1" applyFill="1" applyBorder="1" applyAlignment="1">
      <alignment vertical="center"/>
    </xf>
    <xf numFmtId="0" fontId="36" fillId="0" borderId="9" xfId="6" applyFont="1" applyBorder="1" applyAlignment="1">
      <alignment vertical="center" wrapText="1"/>
    </xf>
    <xf numFmtId="213" fontId="36" fillId="0" borderId="8" xfId="6" applyNumberFormat="1" applyFont="1" applyBorder="1" applyAlignment="1">
      <alignment horizontal="center" vertical="center" wrapText="1"/>
    </xf>
    <xf numFmtId="0" fontId="36" fillId="0" borderId="9" xfId="6" applyFont="1" applyBorder="1">
      <alignment vertical="center"/>
    </xf>
    <xf numFmtId="0" fontId="48" fillId="0" borderId="9" xfId="6" applyFont="1" applyBorder="1" applyAlignment="1">
      <alignment vertical="center" wrapText="1"/>
    </xf>
    <xf numFmtId="0" fontId="36" fillId="0" borderId="8" xfId="6" applyFont="1" applyBorder="1" applyAlignment="1">
      <alignment horizontal="center" vertical="center" shrinkToFit="1"/>
    </xf>
    <xf numFmtId="179" fontId="36" fillId="0" borderId="8" xfId="6" applyNumberFormat="1" applyFont="1" applyBorder="1">
      <alignment vertical="center"/>
    </xf>
    <xf numFmtId="0" fontId="34" fillId="0" borderId="8" xfId="6" applyFont="1" applyBorder="1" applyAlignment="1">
      <alignment horizontal="center" vertical="center" shrinkToFit="1"/>
    </xf>
    <xf numFmtId="179" fontId="34" fillId="0" borderId="8" xfId="6" applyNumberFormat="1" applyFont="1" applyBorder="1">
      <alignment vertical="center"/>
    </xf>
    <xf numFmtId="0" fontId="40" fillId="0" borderId="8" xfId="0" applyFont="1" applyBorder="1" applyAlignment="1">
      <alignment horizontal="center" vertical="center"/>
    </xf>
    <xf numFmtId="43" fontId="40" fillId="0" borderId="8" xfId="0" applyNumberFormat="1" applyFont="1" applyBorder="1" applyAlignment="1">
      <alignment vertical="center"/>
    </xf>
    <xf numFmtId="0" fontId="40" fillId="0" borderId="11" xfId="0" applyFont="1" applyBorder="1" applyAlignment="1">
      <alignment horizontal="center" vertical="center"/>
    </xf>
    <xf numFmtId="43" fontId="40" fillId="0" borderId="11" xfId="0" applyNumberFormat="1" applyFont="1" applyBorder="1" applyAlignment="1">
      <alignment vertical="center"/>
    </xf>
    <xf numFmtId="177" fontId="2" fillId="0" borderId="8" xfId="0" applyNumberFormat="1" applyFont="1" applyBorder="1" applyAlignment="1">
      <alignment horizontal="right" vertical="center"/>
    </xf>
    <xf numFmtId="0" fontId="42" fillId="0" borderId="8" xfId="4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182" fontId="2" fillId="0" borderId="8" xfId="0" applyNumberFormat="1" applyFont="1" applyBorder="1" applyAlignment="1">
      <alignment vertical="center"/>
    </xf>
    <xf numFmtId="0" fontId="47" fillId="0" borderId="7" xfId="9" applyFont="1" applyBorder="1">
      <alignment vertical="center"/>
    </xf>
    <xf numFmtId="3" fontId="2" fillId="0" borderId="8" xfId="0" applyNumberFormat="1" applyFont="1" applyBorder="1" applyAlignment="1">
      <alignment vertical="center"/>
    </xf>
    <xf numFmtId="178" fontId="2" fillId="0" borderId="8" xfId="0" applyNumberFormat="1" applyFont="1" applyBorder="1" applyAlignment="1">
      <alignment vertical="center"/>
    </xf>
    <xf numFmtId="225" fontId="17" fillId="0" borderId="53" xfId="5" applyNumberFormat="1" applyFont="1" applyBorder="1" applyAlignment="1">
      <alignment horizontal="right" vertical="center"/>
    </xf>
    <xf numFmtId="0" fontId="42" fillId="0" borderId="110" xfId="4" applyFont="1" applyBorder="1" applyAlignment="1">
      <alignment horizontal="center" vertical="center"/>
    </xf>
    <xf numFmtId="0" fontId="42" fillId="0" borderId="58" xfId="4" applyFont="1" applyBorder="1" applyAlignment="1">
      <alignment horizontal="center" vertical="center"/>
    </xf>
    <xf numFmtId="0" fontId="42" fillId="0" borderId="111" xfId="4" applyFont="1" applyBorder="1" applyAlignment="1">
      <alignment horizontal="center" vertical="center"/>
    </xf>
    <xf numFmtId="0" fontId="42" fillId="0" borderId="112" xfId="4" applyFont="1" applyBorder="1" applyAlignment="1">
      <alignment horizontal="center" vertical="center"/>
    </xf>
    <xf numFmtId="0" fontId="42" fillId="0" borderId="28" xfId="4" applyFont="1" applyBorder="1" applyAlignment="1">
      <alignment horizontal="center" vertical="center"/>
    </xf>
    <xf numFmtId="0" fontId="42" fillId="0" borderId="2" xfId="4" applyFont="1" applyBorder="1" applyAlignment="1">
      <alignment horizontal="center" vertical="center"/>
    </xf>
    <xf numFmtId="0" fontId="42" fillId="0" borderId="98" xfId="4" applyFont="1" applyBorder="1" applyAlignment="1">
      <alignment horizontal="center" vertical="center"/>
    </xf>
    <xf numFmtId="1" fontId="45" fillId="0" borderId="19" xfId="4" applyNumberFormat="1" applyFont="1" applyBorder="1" applyAlignment="1">
      <alignment horizontal="left" vertical="center"/>
    </xf>
    <xf numFmtId="0" fontId="49" fillId="0" borderId="0" xfId="4" applyFont="1" applyAlignment="1">
      <alignment horizontal="center" vertical="center"/>
    </xf>
    <xf numFmtId="183" fontId="45" fillId="0" borderId="0" xfId="4" applyNumberFormat="1" applyFont="1" applyAlignment="1">
      <alignment horizontal="right" vertical="center"/>
    </xf>
    <xf numFmtId="0" fontId="42" fillId="0" borderId="13" xfId="4" applyFont="1" applyBorder="1" applyAlignment="1">
      <alignment horizontal="distributed" vertical="center" wrapText="1" indent="6"/>
    </xf>
    <xf numFmtId="0" fontId="42" fillId="0" borderId="14" xfId="4" applyFont="1" applyBorder="1" applyAlignment="1">
      <alignment horizontal="distributed" vertical="center" wrapText="1" indent="6"/>
    </xf>
    <xf numFmtId="0" fontId="42" fillId="0" borderId="24" xfId="4" applyFont="1" applyBorder="1" applyAlignment="1">
      <alignment horizontal="distributed" vertical="center" wrapText="1" indent="6"/>
    </xf>
    <xf numFmtId="0" fontId="42" fillId="0" borderId="97" xfId="4" applyFont="1" applyBorder="1" applyAlignment="1">
      <alignment horizontal="center" vertical="center" wrapText="1"/>
    </xf>
    <xf numFmtId="0" fontId="42" fillId="0" borderId="109" xfId="4" applyFont="1" applyBorder="1" applyAlignment="1">
      <alignment horizontal="center" vertical="center" wrapText="1"/>
    </xf>
    <xf numFmtId="0" fontId="42" fillId="0" borderId="95" xfId="4" applyFont="1" applyBorder="1" applyAlignment="1">
      <alignment horizontal="center" vertical="center" wrapText="1"/>
    </xf>
    <xf numFmtId="0" fontId="42" fillId="0" borderId="8" xfId="4" applyFont="1" applyBorder="1" applyAlignment="1">
      <alignment horizontal="center" vertical="center" wrapText="1"/>
    </xf>
    <xf numFmtId="0" fontId="42" fillId="0" borderId="8" xfId="4" applyFont="1" applyBorder="1" applyAlignment="1">
      <alignment horizontal="center" vertical="center"/>
    </xf>
    <xf numFmtId="0" fontId="42" fillId="0" borderId="28" xfId="4" applyFont="1" applyBorder="1" applyAlignment="1">
      <alignment horizontal="center" vertical="center" wrapText="1"/>
    </xf>
    <xf numFmtId="0" fontId="42" fillId="0" borderId="2" xfId="4" applyFont="1" applyBorder="1" applyAlignment="1">
      <alignment horizontal="center" vertical="center" wrapText="1"/>
    </xf>
    <xf numFmtId="0" fontId="42" fillId="0" borderId="98" xfId="4" applyFont="1" applyBorder="1" applyAlignment="1">
      <alignment horizontal="center" vertical="center" wrapText="1"/>
    </xf>
    <xf numFmtId="0" fontId="42" fillId="0" borderId="28" xfId="8" applyFont="1" applyBorder="1" applyAlignment="1">
      <alignment horizontal="distributed" vertical="center"/>
    </xf>
    <xf numFmtId="0" fontId="42" fillId="0" borderId="2" xfId="8" applyFont="1" applyBorder="1" applyAlignment="1">
      <alignment horizontal="distributed" vertical="center"/>
    </xf>
    <xf numFmtId="0" fontId="42" fillId="0" borderId="98" xfId="8" applyFont="1" applyBorder="1" applyAlignment="1">
      <alignment horizontal="distributed" vertical="center"/>
    </xf>
    <xf numFmtId="10" fontId="42" fillId="0" borderId="28" xfId="4" applyNumberFormat="1" applyFont="1" applyBorder="1" applyAlignment="1">
      <alignment horizontal="center" vertical="center"/>
    </xf>
    <xf numFmtId="10" fontId="42" fillId="0" borderId="98" xfId="4" applyNumberFormat="1" applyFont="1" applyBorder="1" applyAlignment="1">
      <alignment horizontal="center" vertical="center"/>
    </xf>
    <xf numFmtId="0" fontId="31" fillId="0" borderId="113" xfId="7" applyFont="1" applyBorder="1" applyAlignment="1">
      <alignment horizontal="center" vertical="center"/>
    </xf>
    <xf numFmtId="0" fontId="31" fillId="0" borderId="26" xfId="7" applyFont="1" applyBorder="1" applyAlignment="1">
      <alignment horizontal="center" vertical="center"/>
    </xf>
    <xf numFmtId="0" fontId="30" fillId="0" borderId="0" xfId="7" applyFont="1" applyAlignment="1">
      <alignment horizontal="center" vertical="center"/>
    </xf>
    <xf numFmtId="1" fontId="22" fillId="0" borderId="0" xfId="7" applyNumberFormat="1" applyFont="1" applyAlignment="1">
      <alignment vertical="center"/>
    </xf>
    <xf numFmtId="0" fontId="22" fillId="0" borderId="0" xfId="7" applyFont="1" applyAlignment="1">
      <alignment vertical="center"/>
    </xf>
    <xf numFmtId="0" fontId="31" fillId="0" borderId="114" xfId="7" applyFont="1" applyBorder="1" applyAlignment="1">
      <alignment horizontal="center" vertical="center"/>
    </xf>
    <xf numFmtId="0" fontId="31" fillId="0" borderId="13" xfId="7" applyFont="1" applyBorder="1" applyAlignment="1">
      <alignment horizontal="center" vertical="center"/>
    </xf>
    <xf numFmtId="0" fontId="31" fillId="0" borderId="115" xfId="7" applyFont="1" applyBorder="1" applyAlignment="1">
      <alignment horizontal="center" vertical="center"/>
    </xf>
    <xf numFmtId="0" fontId="31" fillId="0" borderId="106" xfId="7" applyFont="1" applyBorder="1" applyAlignment="1">
      <alignment horizontal="center" vertical="center"/>
    </xf>
    <xf numFmtId="0" fontId="31" fillId="0" borderId="25" xfId="7" applyFont="1" applyBorder="1" applyAlignment="1">
      <alignment horizontal="center" vertical="center"/>
    </xf>
    <xf numFmtId="0" fontId="31" fillId="0" borderId="5" xfId="7" applyFont="1" applyBorder="1" applyAlignment="1">
      <alignment horizontal="center" vertical="center"/>
    </xf>
    <xf numFmtId="0" fontId="31" fillId="0" borderId="92" xfId="7" applyFont="1" applyBorder="1" applyAlignment="1">
      <alignment horizontal="center" vertical="center"/>
    </xf>
    <xf numFmtId="0" fontId="38" fillId="0" borderId="0" xfId="0" applyNumberFormat="1" applyFont="1" applyFill="1" applyAlignment="1" applyProtection="1">
      <alignment horizontal="center" vertical="center"/>
    </xf>
    <xf numFmtId="0" fontId="22" fillId="0" borderId="0" xfId="0" applyNumberFormat="1" applyFont="1" applyFill="1" applyAlignment="1" applyProtection="1">
      <alignment vertical="center"/>
    </xf>
    <xf numFmtId="0" fontId="3" fillId="0" borderId="114" xfId="0" applyNumberFormat="1" applyFont="1" applyFill="1" applyBorder="1" applyAlignment="1" applyProtection="1">
      <alignment horizontal="center" vertical="center"/>
    </xf>
    <xf numFmtId="0" fontId="3" fillId="0" borderId="13" xfId="0" applyNumberFormat="1" applyFont="1" applyFill="1" applyBorder="1" applyAlignment="1" applyProtection="1">
      <alignment horizontal="center" vertical="center"/>
    </xf>
    <xf numFmtId="0" fontId="3" fillId="0" borderId="115" xfId="0" applyNumberFormat="1" applyFont="1" applyFill="1" applyBorder="1" applyAlignment="1" applyProtection="1">
      <alignment horizontal="center" vertical="center"/>
    </xf>
    <xf numFmtId="0" fontId="3" fillId="0" borderId="106" xfId="0" applyNumberFormat="1" applyFont="1" applyFill="1" applyBorder="1" applyAlignment="1" applyProtection="1">
      <alignment horizontal="center" vertical="center"/>
    </xf>
    <xf numFmtId="0" fontId="3" fillId="0" borderId="25" xfId="0" applyNumberFormat="1" applyFont="1" applyFill="1" applyBorder="1" applyAlignment="1" applyProtection="1">
      <alignment horizontal="center" vertical="center"/>
    </xf>
    <xf numFmtId="0" fontId="3" fillId="0" borderId="116" xfId="0" applyNumberFormat="1" applyFont="1" applyFill="1" applyBorder="1" applyAlignment="1" applyProtection="1">
      <alignment horizontal="center" vertical="center"/>
    </xf>
    <xf numFmtId="0" fontId="3" fillId="0" borderId="117" xfId="0" applyNumberFormat="1" applyFont="1" applyFill="1" applyBorder="1" applyAlignment="1" applyProtection="1">
      <alignment horizontal="center" vertical="center"/>
    </xf>
    <xf numFmtId="0" fontId="3" fillId="0" borderId="26" xfId="0" applyNumberFormat="1" applyFont="1" applyFill="1" applyBorder="1" applyAlignment="1" applyProtection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92" xfId="0" applyNumberFormat="1" applyFont="1" applyFill="1" applyBorder="1" applyAlignment="1" applyProtection="1">
      <alignment horizontal="center" vertical="center"/>
    </xf>
    <xf numFmtId="0" fontId="16" fillId="0" borderId="0" xfId="5" applyFont="1" applyAlignment="1">
      <alignment horizontal="center" vertical="center"/>
    </xf>
    <xf numFmtId="0" fontId="17" fillId="0" borderId="118" xfId="5" applyFont="1" applyBorder="1" applyAlignment="1">
      <alignment horizontal="center" vertical="center"/>
    </xf>
    <xf numFmtId="0" fontId="17" fillId="0" borderId="56" xfId="5" applyFont="1" applyBorder="1" applyAlignment="1">
      <alignment horizontal="center" vertical="center"/>
    </xf>
    <xf numFmtId="0" fontId="17" fillId="0" borderId="119" xfId="5" applyFont="1" applyBorder="1" applyAlignment="1">
      <alignment horizontal="center" vertical="center"/>
    </xf>
    <xf numFmtId="0" fontId="17" fillId="0" borderId="120" xfId="5" applyFont="1" applyBorder="1" applyAlignment="1">
      <alignment horizontal="center" vertical="center" shrinkToFit="1"/>
    </xf>
    <xf numFmtId="0" fontId="17" fillId="0" borderId="121" xfId="5" applyFont="1" applyBorder="1" applyAlignment="1">
      <alignment horizontal="center" vertical="center" shrinkToFit="1"/>
    </xf>
    <xf numFmtId="0" fontId="17" fillId="0" borderId="122" xfId="5" applyFont="1" applyBorder="1" applyAlignment="1">
      <alignment horizontal="center" vertical="center" shrinkToFit="1"/>
    </xf>
    <xf numFmtId="0" fontId="17" fillId="0" borderId="25" xfId="5" applyFont="1" applyBorder="1" applyAlignment="1">
      <alignment horizontal="center" vertical="center"/>
    </xf>
    <xf numFmtId="0" fontId="17" fillId="0" borderId="2" xfId="5" applyFont="1" applyBorder="1" applyAlignment="1">
      <alignment horizontal="center" vertical="center"/>
    </xf>
    <xf numFmtId="0" fontId="17" fillId="0" borderId="66" xfId="5" applyFont="1" applyBorder="1" applyAlignment="1">
      <alignment horizontal="center" vertical="center"/>
    </xf>
    <xf numFmtId="0" fontId="17" fillId="0" borderId="39" xfId="5" applyFont="1" applyBorder="1" applyAlignment="1">
      <alignment horizontal="center" vertical="center" shrinkToFit="1"/>
    </xf>
    <xf numFmtId="0" fontId="17" fillId="0" borderId="38" xfId="5" applyFont="1" applyBorder="1" applyAlignment="1">
      <alignment horizontal="center" vertical="center" shrinkToFit="1"/>
    </xf>
    <xf numFmtId="0" fontId="17" fillId="0" borderId="123" xfId="5" applyFont="1" applyBorder="1" applyAlignment="1">
      <alignment horizontal="center" vertical="center" shrinkToFit="1"/>
    </xf>
    <xf numFmtId="190" fontId="17" fillId="0" borderId="26" xfId="5" applyNumberFormat="1" applyFont="1" applyBorder="1" applyAlignment="1">
      <alignment horizontal="center" vertical="center"/>
    </xf>
    <xf numFmtId="190" fontId="17" fillId="0" borderId="21" xfId="5" applyNumberFormat="1" applyFont="1" applyBorder="1" applyAlignment="1">
      <alignment horizontal="center" vertical="center"/>
    </xf>
    <xf numFmtId="190" fontId="17" fillId="0" borderId="124" xfId="5" applyNumberFormat="1" applyFont="1" applyBorder="1" applyAlignment="1">
      <alignment horizontal="center" vertical="center"/>
    </xf>
    <xf numFmtId="9" fontId="41" fillId="0" borderId="28" xfId="6" applyNumberFormat="1" applyBorder="1" applyAlignment="1">
      <alignment horizontal="center" vertical="center"/>
    </xf>
    <xf numFmtId="0" fontId="41" fillId="0" borderId="28" xfId="6" applyBorder="1" applyAlignment="1">
      <alignment horizontal="center" vertical="center"/>
    </xf>
    <xf numFmtId="0" fontId="41" fillId="0" borderId="29" xfId="6" applyBorder="1" applyAlignment="1">
      <alignment horizontal="center" vertical="center"/>
    </xf>
    <xf numFmtId="0" fontId="41" fillId="0" borderId="10" xfId="6" applyBorder="1" applyAlignment="1">
      <alignment horizontal="center" vertical="center"/>
    </xf>
    <xf numFmtId="0" fontId="41" fillId="0" borderId="11" xfId="6" applyBorder="1" applyAlignment="1">
      <alignment horizontal="center" vertical="center"/>
    </xf>
    <xf numFmtId="200" fontId="9" fillId="0" borderId="19" xfId="1" applyNumberFormat="1" applyBorder="1" applyAlignment="1">
      <alignment vertical="center"/>
    </xf>
    <xf numFmtId="0" fontId="21" fillId="0" borderId="19" xfId="6" applyFont="1" applyBorder="1" applyAlignment="1">
      <alignment horizontal="center" vertical="center"/>
    </xf>
    <xf numFmtId="199" fontId="41" fillId="0" borderId="11" xfId="6" applyNumberFormat="1" applyBorder="1" applyAlignment="1">
      <alignment horizontal="center" vertical="center"/>
    </xf>
    <xf numFmtId="0" fontId="41" fillId="0" borderId="12" xfId="6" applyBorder="1" applyAlignment="1">
      <alignment horizontal="center" vertical="center"/>
    </xf>
    <xf numFmtId="199" fontId="41" fillId="0" borderId="19" xfId="6" applyNumberFormat="1" applyBorder="1" applyAlignment="1">
      <alignment horizontal="center" vertical="center"/>
    </xf>
    <xf numFmtId="0" fontId="41" fillId="0" borderId="19" xfId="6" applyBorder="1" applyAlignment="1">
      <alignment horizontal="center" vertical="center"/>
    </xf>
    <xf numFmtId="0" fontId="41" fillId="0" borderId="19" xfId="6" quotePrefix="1" applyBorder="1" applyAlignment="1">
      <alignment horizontal="center" vertical="center"/>
    </xf>
    <xf numFmtId="2" fontId="41" fillId="0" borderId="58" xfId="6" applyNumberFormat="1" applyBorder="1" applyAlignment="1">
      <alignment horizontal="center" vertical="center"/>
    </xf>
    <xf numFmtId="0" fontId="41" fillId="0" borderId="58" xfId="6" applyBorder="1" applyAlignment="1">
      <alignment horizontal="center" vertical="center"/>
    </xf>
    <xf numFmtId="0" fontId="41" fillId="0" borderId="58" xfId="6" quotePrefix="1" applyBorder="1" applyAlignment="1">
      <alignment horizontal="center" vertical="center"/>
    </xf>
    <xf numFmtId="0" fontId="41" fillId="0" borderId="30" xfId="6" applyBorder="1" applyAlignment="1">
      <alignment horizontal="center" vertical="center"/>
    </xf>
    <xf numFmtId="199" fontId="41" fillId="0" borderId="28" xfId="6" applyNumberFormat="1" applyBorder="1" applyAlignment="1">
      <alignment horizontal="center" vertical="center"/>
    </xf>
    <xf numFmtId="0" fontId="41" fillId="0" borderId="128" xfId="6" applyBorder="1" applyAlignment="1">
      <alignment horizontal="center" vertical="center"/>
    </xf>
    <xf numFmtId="0" fontId="41" fillId="0" borderId="87" xfId="6" applyBorder="1" applyAlignment="1">
      <alignment horizontal="center" vertical="center"/>
    </xf>
    <xf numFmtId="0" fontId="41" fillId="0" borderId="27" xfId="6" applyBorder="1" applyAlignment="1">
      <alignment horizontal="center" vertical="center"/>
    </xf>
    <xf numFmtId="0" fontId="41" fillId="0" borderId="8" xfId="6" applyBorder="1" applyAlignment="1">
      <alignment horizontal="center" vertical="center"/>
    </xf>
    <xf numFmtId="199" fontId="41" fillId="0" borderId="84" xfId="6" applyNumberFormat="1" applyBorder="1" applyAlignment="1">
      <alignment horizontal="center" vertical="center"/>
    </xf>
    <xf numFmtId="199" fontId="41" fillId="0" borderId="58" xfId="6" applyNumberFormat="1" applyBorder="1" applyAlignment="1">
      <alignment horizontal="center" vertical="center"/>
    </xf>
    <xf numFmtId="0" fontId="14" fillId="0" borderId="58" xfId="6" applyFont="1" applyBorder="1" applyAlignment="1">
      <alignment horizontal="center" vertical="center"/>
    </xf>
    <xf numFmtId="0" fontId="21" fillId="0" borderId="58" xfId="6" applyFont="1" applyBorder="1" applyAlignment="1">
      <alignment horizontal="center" vertical="center"/>
    </xf>
    <xf numFmtId="0" fontId="20" fillId="2" borderId="5" xfId="6" applyFont="1" applyFill="1" applyBorder="1" applyAlignment="1">
      <alignment horizontal="center" vertical="center"/>
    </xf>
    <xf numFmtId="0" fontId="20" fillId="2" borderId="6" xfId="6" applyFont="1" applyFill="1" applyBorder="1" applyAlignment="1">
      <alignment horizontal="center" vertical="center"/>
    </xf>
    <xf numFmtId="0" fontId="41" fillId="0" borderId="16" xfId="6" applyBorder="1" applyAlignment="1">
      <alignment horizontal="center" vertical="center"/>
    </xf>
    <xf numFmtId="0" fontId="41" fillId="0" borderId="0" xfId="6" applyAlignment="1">
      <alignment horizontal="center" vertical="center"/>
    </xf>
    <xf numFmtId="0" fontId="41" fillId="0" borderId="1" xfId="6" applyBorder="1" applyAlignment="1">
      <alignment horizontal="center" vertical="center"/>
    </xf>
    <xf numFmtId="0" fontId="41" fillId="0" borderId="129" xfId="6" applyBorder="1" applyAlignment="1">
      <alignment horizontal="center" vertical="center"/>
    </xf>
    <xf numFmtId="0" fontId="41" fillId="0" borderId="107" xfId="6" applyBorder="1" applyAlignment="1">
      <alignment horizontal="center" vertical="center"/>
    </xf>
    <xf numFmtId="0" fontId="41" fillId="0" borderId="108" xfId="6" applyBorder="1" applyAlignment="1">
      <alignment horizontal="center" vertical="center"/>
    </xf>
    <xf numFmtId="0" fontId="19" fillId="0" borderId="125" xfId="6" applyFont="1" applyBorder="1" applyAlignment="1">
      <alignment horizontal="center" vertical="center"/>
    </xf>
    <xf numFmtId="0" fontId="20" fillId="2" borderId="4" xfId="6" applyFont="1" applyFill="1" applyBorder="1" applyAlignment="1">
      <alignment horizontal="center" vertical="center"/>
    </xf>
    <xf numFmtId="0" fontId="20" fillId="2" borderId="92" xfId="6" applyFont="1" applyFill="1" applyBorder="1" applyAlignment="1">
      <alignment horizontal="center" vertical="center"/>
    </xf>
    <xf numFmtId="0" fontId="20" fillId="2" borderId="126" xfId="6" applyFont="1" applyFill="1" applyBorder="1" applyAlignment="1">
      <alignment horizontal="center" vertical="center"/>
    </xf>
    <xf numFmtId="0" fontId="20" fillId="2" borderId="127" xfId="6" applyFont="1" applyFill="1" applyBorder="1" applyAlignment="1">
      <alignment horizontal="center" vertical="center"/>
    </xf>
    <xf numFmtId="0" fontId="17" fillId="0" borderId="62" xfId="5" applyFont="1" applyBorder="1" applyAlignment="1">
      <alignment horizontal="center" vertical="center"/>
    </xf>
    <xf numFmtId="0" fontId="17" fillId="0" borderId="134" xfId="5" applyFont="1" applyBorder="1" applyAlignment="1">
      <alignment horizontal="center" vertical="center"/>
    </xf>
    <xf numFmtId="0" fontId="17" fillId="0" borderId="61" xfId="5" applyFont="1" applyBorder="1" applyAlignment="1">
      <alignment horizontal="center" vertical="center" wrapText="1" shrinkToFit="1"/>
    </xf>
    <xf numFmtId="0" fontId="17" fillId="0" borderId="130" xfId="5" applyFont="1" applyBorder="1" applyAlignment="1">
      <alignment horizontal="center" vertical="center" shrinkToFit="1"/>
    </xf>
    <xf numFmtId="0" fontId="17" fillId="0" borderId="15" xfId="5" applyFont="1" applyBorder="1" applyAlignment="1">
      <alignment horizontal="center" vertical="center" shrinkToFit="1"/>
    </xf>
    <xf numFmtId="0" fontId="17" fillId="0" borderId="131" xfId="5" applyFont="1" applyBorder="1" applyAlignment="1">
      <alignment horizontal="center" vertical="center" shrinkToFit="1"/>
    </xf>
    <xf numFmtId="0" fontId="17" fillId="0" borderId="132" xfId="5" applyFont="1" applyBorder="1" applyAlignment="1">
      <alignment horizontal="center" vertical="center"/>
    </xf>
    <xf numFmtId="0" fontId="17" fillId="0" borderId="133" xfId="5" applyFont="1" applyBorder="1" applyAlignment="1">
      <alignment horizontal="center" vertical="center"/>
    </xf>
    <xf numFmtId="0" fontId="17" fillId="0" borderId="123" xfId="5" applyFont="1" applyBorder="1" applyAlignment="1">
      <alignment horizontal="center" vertical="center" wrapText="1" shrinkToFit="1"/>
    </xf>
    <xf numFmtId="0" fontId="17" fillId="0" borderId="130" xfId="5" applyFont="1" applyBorder="1" applyAlignment="1">
      <alignment horizontal="center" vertical="center" wrapText="1" shrinkToFit="1"/>
    </xf>
    <xf numFmtId="0" fontId="17" fillId="0" borderId="135" xfId="5" applyFont="1" applyBorder="1" applyAlignment="1">
      <alignment horizontal="center" vertical="center" shrinkToFit="1"/>
    </xf>
    <xf numFmtId="0" fontId="22" fillId="0" borderId="8" xfId="6" applyFont="1" applyBorder="1" applyAlignment="1">
      <alignment horizontal="center" vertical="center"/>
    </xf>
    <xf numFmtId="0" fontId="22" fillId="0" borderId="84" xfId="6" applyFont="1" applyBorder="1" applyAlignment="1">
      <alignment horizontal="center" vertical="center"/>
    </xf>
    <xf numFmtId="0" fontId="22" fillId="0" borderId="58" xfId="6" applyFont="1" applyBorder="1" applyAlignment="1">
      <alignment horizontal="center" vertical="center"/>
    </xf>
    <xf numFmtId="0" fontId="22" fillId="0" borderId="30" xfId="6" applyFont="1" applyBorder="1" applyAlignment="1">
      <alignment horizontal="center" vertical="center"/>
    </xf>
    <xf numFmtId="2" fontId="22" fillId="0" borderId="84" xfId="6" applyNumberFormat="1" applyFont="1" applyBorder="1" applyAlignment="1">
      <alignment horizontal="center" vertical="center"/>
    </xf>
    <xf numFmtId="2" fontId="22" fillId="0" borderId="58" xfId="6" applyNumberFormat="1" applyFont="1" applyBorder="1" applyAlignment="1">
      <alignment horizontal="center" vertical="center"/>
    </xf>
    <xf numFmtId="2" fontId="22" fillId="0" borderId="30" xfId="6" applyNumberFormat="1" applyFont="1" applyBorder="1" applyAlignment="1">
      <alignment horizontal="center" vertical="center"/>
    </xf>
    <xf numFmtId="0" fontId="41" fillId="0" borderId="84" xfId="6" applyBorder="1" applyAlignment="1">
      <alignment horizontal="center" vertical="center"/>
    </xf>
    <xf numFmtId="0" fontId="20" fillId="2" borderId="84" xfId="6" applyFont="1" applyFill="1" applyBorder="1" applyAlignment="1">
      <alignment horizontal="center" vertical="center"/>
    </xf>
    <xf numFmtId="0" fontId="20" fillId="2" borderId="58" xfId="6" applyFont="1" applyFill="1" applyBorder="1" applyAlignment="1">
      <alignment horizontal="center" vertical="center"/>
    </xf>
    <xf numFmtId="0" fontId="20" fillId="2" borderId="30" xfId="6" applyFont="1" applyFill="1" applyBorder="1" applyAlignment="1">
      <alignment horizontal="center" vertical="center"/>
    </xf>
    <xf numFmtId="0" fontId="41" fillId="0" borderId="136" xfId="6" applyBorder="1" applyAlignment="1">
      <alignment horizontal="center" vertical="center" wrapText="1"/>
    </xf>
    <xf numFmtId="0" fontId="20" fillId="2" borderId="8" xfId="6" applyFont="1" applyFill="1" applyBorder="1" applyAlignment="1">
      <alignment horizontal="center" vertical="center"/>
    </xf>
    <xf numFmtId="199" fontId="41" fillId="0" borderId="30" xfId="6" applyNumberFormat="1" applyBorder="1" applyAlignment="1">
      <alignment horizontal="center" vertical="center"/>
    </xf>
    <xf numFmtId="2" fontId="41" fillId="0" borderId="8" xfId="6" applyNumberFormat="1" applyBorder="1" applyAlignment="1">
      <alignment horizontal="center" vertical="center"/>
    </xf>
    <xf numFmtId="210" fontId="46" fillId="0" borderId="0" xfId="4" applyNumberFormat="1" applyFont="1" applyAlignment="1">
      <alignment horizontal="center" vertical="center"/>
    </xf>
    <xf numFmtId="203" fontId="46" fillId="0" borderId="0" xfId="4" applyNumberFormat="1" applyFont="1" applyAlignment="1">
      <alignment horizontal="left" vertical="center" indent="1"/>
    </xf>
    <xf numFmtId="208" fontId="46" fillId="0" borderId="0" xfId="4" applyNumberFormat="1" applyFont="1" applyAlignment="1">
      <alignment horizontal="center" vertical="center"/>
    </xf>
    <xf numFmtId="208" fontId="46" fillId="0" borderId="17" xfId="4" applyNumberFormat="1" applyFont="1" applyBorder="1" applyAlignment="1">
      <alignment horizontal="center" vertical="center"/>
    </xf>
    <xf numFmtId="206" fontId="46" fillId="0" borderId="0" xfId="4" applyNumberFormat="1" applyFont="1" applyAlignment="1">
      <alignment horizontal="center" vertical="center"/>
    </xf>
    <xf numFmtId="207" fontId="46" fillId="0" borderId="0" xfId="4" applyNumberFormat="1" applyFont="1" applyAlignment="1">
      <alignment horizontal="center" vertical="center"/>
    </xf>
    <xf numFmtId="209" fontId="46" fillId="0" borderId="0" xfId="4" applyNumberFormat="1" applyFont="1" applyAlignment="1">
      <alignment horizontal="center" vertical="center"/>
    </xf>
    <xf numFmtId="201" fontId="45" fillId="0" borderId="0" xfId="4" applyNumberFormat="1" applyFont="1" applyAlignment="1">
      <alignment horizontal="center" vertical="center"/>
    </xf>
    <xf numFmtId="208" fontId="45" fillId="0" borderId="3" xfId="4" applyNumberFormat="1" applyFont="1" applyBorder="1" applyAlignment="1">
      <alignment horizontal="center" vertical="center"/>
    </xf>
    <xf numFmtId="208" fontId="45" fillId="0" borderId="17" xfId="4" applyNumberFormat="1" applyFont="1" applyBorder="1" applyAlignment="1">
      <alignment horizontal="center" vertical="center"/>
    </xf>
    <xf numFmtId="205" fontId="46" fillId="0" borderId="0" xfId="4" applyNumberFormat="1" applyFont="1" applyAlignment="1">
      <alignment horizontal="center" vertical="center"/>
    </xf>
    <xf numFmtId="201" fontId="50" fillId="0" borderId="0" xfId="4" applyNumberFormat="1" applyFont="1" applyAlignment="1">
      <alignment horizontal="center" vertical="center"/>
    </xf>
    <xf numFmtId="201" fontId="45" fillId="2" borderId="92" xfId="4" applyNumberFormat="1" applyFont="1" applyFill="1" applyBorder="1" applyAlignment="1">
      <alignment horizontal="center" vertical="center"/>
    </xf>
    <xf numFmtId="201" fontId="45" fillId="2" borderId="126" xfId="4" applyNumberFormat="1" applyFont="1" applyFill="1" applyBorder="1" applyAlignment="1">
      <alignment horizontal="center" vertical="center"/>
    </xf>
    <xf numFmtId="201" fontId="45" fillId="2" borderId="127" xfId="4" applyNumberFormat="1" applyFont="1" applyFill="1" applyBorder="1" applyAlignment="1">
      <alignment horizontal="center" vertical="center"/>
    </xf>
    <xf numFmtId="201" fontId="45" fillId="2" borderId="137" xfId="4" applyNumberFormat="1" applyFont="1" applyFill="1" applyBorder="1" applyAlignment="1">
      <alignment horizontal="center" vertical="center"/>
    </xf>
    <xf numFmtId="203" fontId="45" fillId="0" borderId="87" xfId="4" applyNumberFormat="1" applyFont="1" applyBorder="1" applyAlignment="1">
      <alignment horizontal="left" vertical="center"/>
    </xf>
    <xf numFmtId="199" fontId="17" fillId="0" borderId="0" xfId="5" applyNumberFormat="1" applyFont="1" applyAlignment="1">
      <alignment horizontal="center" vertical="center"/>
    </xf>
    <xf numFmtId="0" fontId="17" fillId="0" borderId="0" xfId="5" applyFont="1" applyAlignment="1">
      <alignment horizontal="center" vertical="center"/>
    </xf>
    <xf numFmtId="2" fontId="17" fillId="0" borderId="0" xfId="5" applyNumberFormat="1" applyFont="1" applyAlignment="1">
      <alignment horizontal="center" vertical="center"/>
    </xf>
    <xf numFmtId="0" fontId="17" fillId="0" borderId="69" xfId="5" applyFont="1" applyBorder="1" applyAlignment="1">
      <alignment horizontal="center" vertical="center"/>
    </xf>
    <xf numFmtId="0" fontId="17" fillId="0" borderId="70" xfId="5" applyFont="1" applyBorder="1" applyAlignment="1">
      <alignment horizontal="center" vertical="center"/>
    </xf>
    <xf numFmtId="0" fontId="17" fillId="0" borderId="144" xfId="5" applyFont="1" applyBorder="1" applyAlignment="1">
      <alignment horizontal="center" vertical="center"/>
    </xf>
    <xf numFmtId="2" fontId="17" fillId="0" borderId="69" xfId="5" applyNumberFormat="1" applyFont="1" applyBorder="1" applyAlignment="1">
      <alignment horizontal="center" vertical="center"/>
    </xf>
    <xf numFmtId="0" fontId="17" fillId="0" borderId="148" xfId="5" applyFont="1" applyBorder="1">
      <alignment vertical="center"/>
    </xf>
    <xf numFmtId="212" fontId="17" fillId="0" borderId="149" xfId="5" applyNumberFormat="1" applyFont="1" applyBorder="1" applyAlignment="1">
      <alignment horizontal="center" vertical="center"/>
    </xf>
    <xf numFmtId="212" fontId="17" fillId="0" borderId="148" xfId="5" applyNumberFormat="1" applyFont="1" applyBorder="1" applyAlignment="1">
      <alignment horizontal="center" vertical="center"/>
    </xf>
    <xf numFmtId="212" fontId="17" fillId="0" borderId="150" xfId="5" applyNumberFormat="1" applyFont="1" applyBorder="1" applyAlignment="1">
      <alignment horizontal="center" vertical="center"/>
    </xf>
    <xf numFmtId="0" fontId="17" fillId="0" borderId="75" xfId="5" applyFont="1" applyBorder="1" applyAlignment="1">
      <alignment horizontal="center" vertical="center"/>
    </xf>
    <xf numFmtId="0" fontId="17" fillId="0" borderId="55" xfId="5" applyFont="1" applyBorder="1" applyAlignment="1">
      <alignment horizontal="center" vertical="center"/>
    </xf>
    <xf numFmtId="0" fontId="17" fillId="0" borderId="72" xfId="5" applyFont="1" applyBorder="1" applyAlignment="1">
      <alignment horizontal="center" vertical="center"/>
    </xf>
    <xf numFmtId="0" fontId="17" fillId="0" borderId="82" xfId="5" applyFont="1" applyBorder="1">
      <alignment vertical="center"/>
    </xf>
    <xf numFmtId="0" fontId="17" fillId="0" borderId="82" xfId="5" applyFont="1" applyBorder="1" applyAlignment="1">
      <alignment horizontal="center" vertical="center"/>
    </xf>
    <xf numFmtId="201" fontId="17" fillId="0" borderId="73" xfId="5" applyNumberFormat="1" applyFont="1" applyBorder="1" applyAlignment="1">
      <alignment horizontal="center" vertical="center"/>
    </xf>
    <xf numFmtId="201" fontId="17" fillId="0" borderId="82" xfId="5" applyNumberFormat="1" applyFont="1" applyBorder="1" applyAlignment="1">
      <alignment horizontal="center" vertical="center"/>
    </xf>
    <xf numFmtId="201" fontId="17" fillId="0" borderId="143" xfId="5" applyNumberFormat="1" applyFont="1" applyBorder="1" applyAlignment="1">
      <alignment horizontal="center" vertical="center"/>
    </xf>
    <xf numFmtId="201" fontId="17" fillId="0" borderId="70" xfId="5" applyNumberFormat="1" applyFont="1" applyBorder="1" applyAlignment="1">
      <alignment horizontal="center" vertical="center"/>
    </xf>
    <xf numFmtId="201" fontId="17" fillId="0" borderId="69" xfId="5" applyNumberFormat="1" applyFont="1" applyBorder="1" applyAlignment="1">
      <alignment horizontal="center" vertical="center"/>
    </xf>
    <xf numFmtId="201" fontId="17" fillId="0" borderId="76" xfId="5" applyNumberFormat="1" applyFont="1" applyBorder="1" applyAlignment="1">
      <alignment horizontal="center" vertical="center"/>
    </xf>
    <xf numFmtId="0" fontId="17" fillId="0" borderId="145" xfId="5" applyFont="1" applyBorder="1" applyAlignment="1">
      <alignment horizontal="center" vertical="center"/>
    </xf>
    <xf numFmtId="0" fontId="17" fillId="0" borderId="146" xfId="5" applyFont="1" applyBorder="1" applyAlignment="1">
      <alignment horizontal="center" vertical="center"/>
    </xf>
    <xf numFmtId="0" fontId="17" fillId="0" borderId="147" xfId="5" applyFont="1" applyBorder="1" applyAlignment="1">
      <alignment horizontal="center" vertical="center"/>
    </xf>
    <xf numFmtId="1" fontId="17" fillId="0" borderId="148" xfId="5" applyNumberFormat="1" applyFont="1" applyBorder="1" applyAlignment="1">
      <alignment horizontal="center" vertical="center"/>
    </xf>
    <xf numFmtId="0" fontId="17" fillId="0" borderId="148" xfId="5" applyFont="1" applyBorder="1" applyAlignment="1">
      <alignment horizontal="center" vertical="center"/>
    </xf>
    <xf numFmtId="212" fontId="17" fillId="0" borderId="70" xfId="5" applyNumberFormat="1" applyFont="1" applyBorder="1" applyAlignment="1">
      <alignment horizontal="center" vertical="center"/>
    </xf>
    <xf numFmtId="212" fontId="17" fillId="0" borderId="69" xfId="5" applyNumberFormat="1" applyFont="1" applyBorder="1" applyAlignment="1">
      <alignment horizontal="center" vertical="center"/>
    </xf>
    <xf numFmtId="212" fontId="17" fillId="0" borderId="76" xfId="5" applyNumberFormat="1" applyFont="1" applyBorder="1" applyAlignment="1">
      <alignment horizontal="center" vertical="center"/>
    </xf>
    <xf numFmtId="0" fontId="17" fillId="0" borderId="138" xfId="5" applyFont="1" applyBorder="1" applyAlignment="1">
      <alignment horizontal="center" vertical="center"/>
    </xf>
    <xf numFmtId="0" fontId="17" fillId="0" borderId="139" xfId="5" applyFont="1" applyBorder="1" applyAlignment="1">
      <alignment horizontal="center" vertical="center"/>
    </xf>
    <xf numFmtId="0" fontId="17" fillId="0" borderId="140" xfId="5" applyFont="1" applyBorder="1" applyAlignment="1">
      <alignment horizontal="center" vertical="center"/>
    </xf>
    <xf numFmtId="0" fontId="17" fillId="0" borderId="141" xfId="5" applyFont="1" applyBorder="1" applyAlignment="1">
      <alignment horizontal="center" vertical="center"/>
    </xf>
    <xf numFmtId="0" fontId="17" fillId="0" borderId="142" xfId="5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36" fillId="0" borderId="151" xfId="6" applyFont="1" applyBorder="1" applyAlignment="1">
      <alignment horizontal="center" vertical="center" wrapText="1"/>
    </xf>
    <xf numFmtId="0" fontId="36" fillId="0" borderId="98" xfId="6" applyFont="1" applyBorder="1" applyAlignment="1">
      <alignment horizontal="center" vertical="center" wrapText="1"/>
    </xf>
    <xf numFmtId="0" fontId="36" fillId="0" borderId="7" xfId="6" applyFont="1" applyBorder="1" applyAlignment="1">
      <alignment horizontal="center" vertical="center" wrapText="1"/>
    </xf>
    <xf numFmtId="0" fontId="36" fillId="0" borderId="8" xfId="6" applyFont="1" applyBorder="1" applyAlignment="1">
      <alignment horizontal="center" vertical="center" wrapText="1"/>
    </xf>
    <xf numFmtId="0" fontId="36" fillId="0" borderId="8" xfId="6" applyFont="1" applyBorder="1" applyAlignment="1">
      <alignment horizontal="center" vertical="center"/>
    </xf>
    <xf numFmtId="0" fontId="39" fillId="0" borderId="0" xfId="6" applyFont="1" applyAlignment="1">
      <alignment horizontal="center" vertical="center"/>
    </xf>
    <xf numFmtId="0" fontId="39" fillId="0" borderId="19" xfId="6" applyFont="1" applyBorder="1" applyAlignment="1">
      <alignment horizontal="center" vertical="center"/>
    </xf>
    <xf numFmtId="0" fontId="35" fillId="0" borderId="32" xfId="6" applyFont="1" applyBorder="1" applyAlignment="1">
      <alignment horizontal="center" vertical="center"/>
    </xf>
    <xf numFmtId="0" fontId="35" fillId="0" borderId="33" xfId="6" applyFont="1" applyBorder="1" applyAlignment="1">
      <alignment horizontal="center" vertical="center"/>
    </xf>
    <xf numFmtId="0" fontId="36" fillId="0" borderId="95" xfId="6" applyFont="1" applyBorder="1" applyAlignment="1">
      <alignment horizontal="center" vertical="center" wrapText="1"/>
    </xf>
    <xf numFmtId="0" fontId="36" fillId="0" borderId="28" xfId="6" applyFont="1" applyBorder="1" applyAlignment="1">
      <alignment horizontal="center" vertical="center" wrapText="1"/>
    </xf>
    <xf numFmtId="0" fontId="36" fillId="0" borderId="2" xfId="6" applyFont="1" applyBorder="1" applyAlignment="1">
      <alignment horizontal="center" vertical="center" wrapText="1"/>
    </xf>
    <xf numFmtId="0" fontId="26" fillId="0" borderId="0" xfId="4" applyFont="1" applyAlignment="1">
      <alignment horizontal="center" vertical="center"/>
    </xf>
    <xf numFmtId="0" fontId="27" fillId="0" borderId="4" xfId="4" applyFont="1" applyBorder="1" applyAlignment="1">
      <alignment horizontal="center" vertical="center" wrapText="1"/>
    </xf>
    <xf numFmtId="0" fontId="27" fillId="0" borderId="152" xfId="4" applyFont="1" applyBorder="1" applyAlignment="1">
      <alignment horizontal="center" vertical="center" wrapText="1"/>
    </xf>
  </cellXfs>
  <cellStyles count="10">
    <cellStyle name="쉼표 [0] 2" xfId="1"/>
    <cellStyle name="쉼표 [0] 2 2" xfId="2"/>
    <cellStyle name="쉼표 [0] 4" xfId="3"/>
    <cellStyle name="표준" xfId="0" builtinId="0"/>
    <cellStyle name="표준 2" xfId="4"/>
    <cellStyle name="표준 2 2" xfId="5"/>
    <cellStyle name="표준 3" xfId="6"/>
    <cellStyle name="표준 42" xfId="7"/>
    <cellStyle name="표준_(생초)내역서1211" xfId="8"/>
    <cellStyle name="표준_Book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35</xdr:row>
      <xdr:rowOff>0</xdr:rowOff>
    </xdr:from>
    <xdr:to>
      <xdr:col>6</xdr:col>
      <xdr:colOff>0</xdr:colOff>
      <xdr:row>37</xdr:row>
      <xdr:rowOff>0</xdr:rowOff>
    </xdr:to>
    <xdr:sp macro="" textlink="">
      <xdr:nvSpPr>
        <xdr:cNvPr id="25015" name="Line 13">
          <a:extLst>
            <a:ext uri="{FF2B5EF4-FFF2-40B4-BE49-F238E27FC236}">
              <a16:creationId xmlns:a16="http://schemas.microsoft.com/office/drawing/2014/main" id="{17AA5B64-7A16-4D7C-807D-28265AB6065A}"/>
            </a:ext>
          </a:extLst>
        </xdr:cNvPr>
        <xdr:cNvSpPr>
          <a:spLocks noChangeShapeType="1"/>
        </xdr:cNvSpPr>
      </xdr:nvSpPr>
      <xdr:spPr bwMode="auto">
        <a:xfrm flipH="1">
          <a:off x="4352925" y="9858375"/>
          <a:ext cx="600075" cy="5715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35</xdr:row>
      <xdr:rowOff>0</xdr:rowOff>
    </xdr:from>
    <xdr:to>
      <xdr:col>5</xdr:col>
      <xdr:colOff>0</xdr:colOff>
      <xdr:row>37</xdr:row>
      <xdr:rowOff>0</xdr:rowOff>
    </xdr:to>
    <xdr:sp macro="" textlink="">
      <xdr:nvSpPr>
        <xdr:cNvPr id="25016" name="Line 13">
          <a:extLst>
            <a:ext uri="{FF2B5EF4-FFF2-40B4-BE49-F238E27FC236}">
              <a16:creationId xmlns:a16="http://schemas.microsoft.com/office/drawing/2014/main" id="{369D7446-8E47-4990-9733-682B8331E94B}"/>
            </a:ext>
          </a:extLst>
        </xdr:cNvPr>
        <xdr:cNvSpPr>
          <a:spLocks noChangeShapeType="1"/>
        </xdr:cNvSpPr>
      </xdr:nvSpPr>
      <xdr:spPr bwMode="auto">
        <a:xfrm flipH="1">
          <a:off x="3724275" y="9858375"/>
          <a:ext cx="628650" cy="5715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35</xdr:row>
      <xdr:rowOff>0</xdr:rowOff>
    </xdr:from>
    <xdr:to>
      <xdr:col>7</xdr:col>
      <xdr:colOff>0</xdr:colOff>
      <xdr:row>37</xdr:row>
      <xdr:rowOff>0</xdr:rowOff>
    </xdr:to>
    <xdr:sp macro="" textlink="">
      <xdr:nvSpPr>
        <xdr:cNvPr id="25017" name="Line 13">
          <a:extLst>
            <a:ext uri="{FF2B5EF4-FFF2-40B4-BE49-F238E27FC236}">
              <a16:creationId xmlns:a16="http://schemas.microsoft.com/office/drawing/2014/main" id="{6F456D1C-E606-44E7-8627-8704B56E25AA}"/>
            </a:ext>
          </a:extLst>
        </xdr:cNvPr>
        <xdr:cNvSpPr>
          <a:spLocks noChangeShapeType="1"/>
        </xdr:cNvSpPr>
      </xdr:nvSpPr>
      <xdr:spPr bwMode="auto">
        <a:xfrm flipH="1">
          <a:off x="4953000" y="9858375"/>
          <a:ext cx="552450" cy="5715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35</xdr:row>
      <xdr:rowOff>0</xdr:rowOff>
    </xdr:from>
    <xdr:to>
      <xdr:col>8</xdr:col>
      <xdr:colOff>0</xdr:colOff>
      <xdr:row>37</xdr:row>
      <xdr:rowOff>0</xdr:rowOff>
    </xdr:to>
    <xdr:sp macro="" textlink="">
      <xdr:nvSpPr>
        <xdr:cNvPr id="25018" name="Line 13">
          <a:extLst>
            <a:ext uri="{FF2B5EF4-FFF2-40B4-BE49-F238E27FC236}">
              <a16:creationId xmlns:a16="http://schemas.microsoft.com/office/drawing/2014/main" id="{68F18F18-742D-4AF0-8EA0-1084C782D4D4}"/>
            </a:ext>
          </a:extLst>
        </xdr:cNvPr>
        <xdr:cNvSpPr>
          <a:spLocks noChangeShapeType="1"/>
        </xdr:cNvSpPr>
      </xdr:nvSpPr>
      <xdr:spPr bwMode="auto">
        <a:xfrm flipH="1">
          <a:off x="5505450" y="9858375"/>
          <a:ext cx="523875" cy="5715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35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5019" name="Line 13">
          <a:extLst>
            <a:ext uri="{FF2B5EF4-FFF2-40B4-BE49-F238E27FC236}">
              <a16:creationId xmlns:a16="http://schemas.microsoft.com/office/drawing/2014/main" id="{2824C66A-F67D-4CCB-9DF5-01249C787149}"/>
            </a:ext>
          </a:extLst>
        </xdr:cNvPr>
        <xdr:cNvSpPr>
          <a:spLocks noChangeShapeType="1"/>
        </xdr:cNvSpPr>
      </xdr:nvSpPr>
      <xdr:spPr bwMode="auto">
        <a:xfrm flipH="1">
          <a:off x="6029325" y="9858375"/>
          <a:ext cx="533400" cy="5715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35</xdr:row>
      <xdr:rowOff>0</xdr:rowOff>
    </xdr:from>
    <xdr:to>
      <xdr:col>10</xdr:col>
      <xdr:colOff>0</xdr:colOff>
      <xdr:row>37</xdr:row>
      <xdr:rowOff>0</xdr:rowOff>
    </xdr:to>
    <xdr:sp macro="" textlink="">
      <xdr:nvSpPr>
        <xdr:cNvPr id="25020" name="Line 13">
          <a:extLst>
            <a:ext uri="{FF2B5EF4-FFF2-40B4-BE49-F238E27FC236}">
              <a16:creationId xmlns:a16="http://schemas.microsoft.com/office/drawing/2014/main" id="{19FECB41-79D2-4343-94D3-FE39C95A6D40}"/>
            </a:ext>
          </a:extLst>
        </xdr:cNvPr>
        <xdr:cNvSpPr>
          <a:spLocks noChangeShapeType="1"/>
        </xdr:cNvSpPr>
      </xdr:nvSpPr>
      <xdr:spPr bwMode="auto">
        <a:xfrm flipH="1">
          <a:off x="6562725" y="9858375"/>
          <a:ext cx="571500" cy="5715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35</xdr:row>
      <xdr:rowOff>0</xdr:rowOff>
    </xdr:from>
    <xdr:to>
      <xdr:col>11</xdr:col>
      <xdr:colOff>0</xdr:colOff>
      <xdr:row>37</xdr:row>
      <xdr:rowOff>0</xdr:rowOff>
    </xdr:to>
    <xdr:sp macro="" textlink="">
      <xdr:nvSpPr>
        <xdr:cNvPr id="25021" name="Line 13">
          <a:extLst>
            <a:ext uri="{FF2B5EF4-FFF2-40B4-BE49-F238E27FC236}">
              <a16:creationId xmlns:a16="http://schemas.microsoft.com/office/drawing/2014/main" id="{6EB026B9-CFC4-4958-88C7-308DF53D56A5}"/>
            </a:ext>
          </a:extLst>
        </xdr:cNvPr>
        <xdr:cNvSpPr>
          <a:spLocks noChangeShapeType="1"/>
        </xdr:cNvSpPr>
      </xdr:nvSpPr>
      <xdr:spPr bwMode="auto">
        <a:xfrm flipH="1">
          <a:off x="7134225" y="9858375"/>
          <a:ext cx="581025" cy="5715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35</xdr:row>
      <xdr:rowOff>0</xdr:rowOff>
    </xdr:from>
    <xdr:to>
      <xdr:col>12</xdr:col>
      <xdr:colOff>0</xdr:colOff>
      <xdr:row>37</xdr:row>
      <xdr:rowOff>0</xdr:rowOff>
    </xdr:to>
    <xdr:sp macro="" textlink="">
      <xdr:nvSpPr>
        <xdr:cNvPr id="25022" name="Line 13">
          <a:extLst>
            <a:ext uri="{FF2B5EF4-FFF2-40B4-BE49-F238E27FC236}">
              <a16:creationId xmlns:a16="http://schemas.microsoft.com/office/drawing/2014/main" id="{08C6B394-F229-47C6-8E08-773D3DD94E71}"/>
            </a:ext>
          </a:extLst>
        </xdr:cNvPr>
        <xdr:cNvSpPr>
          <a:spLocks noChangeShapeType="1"/>
        </xdr:cNvSpPr>
      </xdr:nvSpPr>
      <xdr:spPr bwMode="auto">
        <a:xfrm flipH="1">
          <a:off x="7715250" y="9858375"/>
          <a:ext cx="523875" cy="5715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35</xdr:row>
      <xdr:rowOff>0</xdr:rowOff>
    </xdr:from>
    <xdr:to>
      <xdr:col>13</xdr:col>
      <xdr:colOff>0</xdr:colOff>
      <xdr:row>37</xdr:row>
      <xdr:rowOff>0</xdr:rowOff>
    </xdr:to>
    <xdr:sp macro="" textlink="">
      <xdr:nvSpPr>
        <xdr:cNvPr id="25023" name="Line 13">
          <a:extLst>
            <a:ext uri="{FF2B5EF4-FFF2-40B4-BE49-F238E27FC236}">
              <a16:creationId xmlns:a16="http://schemas.microsoft.com/office/drawing/2014/main" id="{3D1FEC9D-BA5F-42A6-B95A-8ABBB90DD8B7}"/>
            </a:ext>
          </a:extLst>
        </xdr:cNvPr>
        <xdr:cNvSpPr>
          <a:spLocks noChangeShapeType="1"/>
        </xdr:cNvSpPr>
      </xdr:nvSpPr>
      <xdr:spPr bwMode="auto">
        <a:xfrm flipH="1">
          <a:off x="8239125" y="9858375"/>
          <a:ext cx="533400" cy="5715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11</xdr:row>
      <xdr:rowOff>0</xdr:rowOff>
    </xdr:from>
    <xdr:to>
      <xdr:col>7</xdr:col>
      <xdr:colOff>0</xdr:colOff>
      <xdr:row>13</xdr:row>
      <xdr:rowOff>0</xdr:rowOff>
    </xdr:to>
    <xdr:sp macro="" textlink="">
      <xdr:nvSpPr>
        <xdr:cNvPr id="25024" name="Line 13">
          <a:extLst>
            <a:ext uri="{FF2B5EF4-FFF2-40B4-BE49-F238E27FC236}">
              <a16:creationId xmlns:a16="http://schemas.microsoft.com/office/drawing/2014/main" id="{7F62451A-0E30-47CB-A733-6E756F97E292}"/>
            </a:ext>
          </a:extLst>
        </xdr:cNvPr>
        <xdr:cNvSpPr>
          <a:spLocks noChangeShapeType="1"/>
        </xdr:cNvSpPr>
      </xdr:nvSpPr>
      <xdr:spPr bwMode="auto">
        <a:xfrm flipH="1">
          <a:off x="4953000" y="3000375"/>
          <a:ext cx="552450" cy="5715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7</xdr:row>
      <xdr:rowOff>0</xdr:rowOff>
    </xdr:from>
    <xdr:to>
      <xdr:col>10</xdr:col>
      <xdr:colOff>0</xdr:colOff>
      <xdr:row>9</xdr:row>
      <xdr:rowOff>0</xdr:rowOff>
    </xdr:to>
    <xdr:sp macro="" textlink="">
      <xdr:nvSpPr>
        <xdr:cNvPr id="25025" name="Line 13">
          <a:extLst>
            <a:ext uri="{FF2B5EF4-FFF2-40B4-BE49-F238E27FC236}">
              <a16:creationId xmlns:a16="http://schemas.microsoft.com/office/drawing/2014/main" id="{7166DD60-560A-4DE5-8010-5A628588BF4C}"/>
            </a:ext>
          </a:extLst>
        </xdr:cNvPr>
        <xdr:cNvSpPr>
          <a:spLocks noChangeShapeType="1"/>
        </xdr:cNvSpPr>
      </xdr:nvSpPr>
      <xdr:spPr bwMode="auto">
        <a:xfrm flipH="1">
          <a:off x="6562725" y="1857375"/>
          <a:ext cx="571500" cy="5715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25026" name="Line 13">
          <a:extLst>
            <a:ext uri="{FF2B5EF4-FFF2-40B4-BE49-F238E27FC236}">
              <a16:creationId xmlns:a16="http://schemas.microsoft.com/office/drawing/2014/main" id="{E017C623-1CB4-4C99-AD16-0B79DBE8FB74}"/>
            </a:ext>
          </a:extLst>
        </xdr:cNvPr>
        <xdr:cNvSpPr>
          <a:spLocks noChangeShapeType="1"/>
        </xdr:cNvSpPr>
      </xdr:nvSpPr>
      <xdr:spPr bwMode="auto">
        <a:xfrm flipH="1">
          <a:off x="4352925" y="1857375"/>
          <a:ext cx="600075" cy="5715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7</xdr:row>
      <xdr:rowOff>0</xdr:rowOff>
    </xdr:from>
    <xdr:to>
      <xdr:col>5</xdr:col>
      <xdr:colOff>0</xdr:colOff>
      <xdr:row>9</xdr:row>
      <xdr:rowOff>0</xdr:rowOff>
    </xdr:to>
    <xdr:sp macro="" textlink="">
      <xdr:nvSpPr>
        <xdr:cNvPr id="25027" name="Line 13">
          <a:extLst>
            <a:ext uri="{FF2B5EF4-FFF2-40B4-BE49-F238E27FC236}">
              <a16:creationId xmlns:a16="http://schemas.microsoft.com/office/drawing/2014/main" id="{189C8973-9915-4EB0-87B5-12AE4913652F}"/>
            </a:ext>
          </a:extLst>
        </xdr:cNvPr>
        <xdr:cNvSpPr>
          <a:spLocks noChangeShapeType="1"/>
        </xdr:cNvSpPr>
      </xdr:nvSpPr>
      <xdr:spPr bwMode="auto">
        <a:xfrm flipH="1">
          <a:off x="3724275" y="1857375"/>
          <a:ext cx="628650" cy="5715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0</xdr:colOff>
      <xdr:row>37</xdr:row>
      <xdr:rowOff>0</xdr:rowOff>
    </xdr:to>
    <xdr:sp macro="" textlink="">
      <xdr:nvSpPr>
        <xdr:cNvPr id="25028" name="Line 13">
          <a:extLst>
            <a:ext uri="{FF2B5EF4-FFF2-40B4-BE49-F238E27FC236}">
              <a16:creationId xmlns:a16="http://schemas.microsoft.com/office/drawing/2014/main" id="{1E00E712-ADDC-4331-8A9B-4FE69204183A}"/>
            </a:ext>
          </a:extLst>
        </xdr:cNvPr>
        <xdr:cNvSpPr>
          <a:spLocks noChangeShapeType="1"/>
        </xdr:cNvSpPr>
      </xdr:nvSpPr>
      <xdr:spPr bwMode="auto">
        <a:xfrm flipH="1">
          <a:off x="4352925" y="9858375"/>
          <a:ext cx="600075" cy="5715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35</xdr:row>
      <xdr:rowOff>9525</xdr:rowOff>
    </xdr:from>
    <xdr:to>
      <xdr:col>7</xdr:col>
      <xdr:colOff>0</xdr:colOff>
      <xdr:row>37</xdr:row>
      <xdr:rowOff>9525</xdr:rowOff>
    </xdr:to>
    <xdr:sp macro="" textlink="">
      <xdr:nvSpPr>
        <xdr:cNvPr id="25029" name="Line 13">
          <a:extLst>
            <a:ext uri="{FF2B5EF4-FFF2-40B4-BE49-F238E27FC236}">
              <a16:creationId xmlns:a16="http://schemas.microsoft.com/office/drawing/2014/main" id="{11F54A36-D25B-4A84-9ED5-BD026AD14546}"/>
            </a:ext>
          </a:extLst>
        </xdr:cNvPr>
        <xdr:cNvSpPr>
          <a:spLocks noChangeShapeType="1"/>
        </xdr:cNvSpPr>
      </xdr:nvSpPr>
      <xdr:spPr bwMode="auto">
        <a:xfrm flipH="1">
          <a:off x="4953000" y="9867900"/>
          <a:ext cx="552450" cy="5715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35</xdr:row>
      <xdr:rowOff>0</xdr:rowOff>
    </xdr:from>
    <xdr:to>
      <xdr:col>8</xdr:col>
      <xdr:colOff>0</xdr:colOff>
      <xdr:row>37</xdr:row>
      <xdr:rowOff>0</xdr:rowOff>
    </xdr:to>
    <xdr:sp macro="" textlink="">
      <xdr:nvSpPr>
        <xdr:cNvPr id="25030" name="Line 13">
          <a:extLst>
            <a:ext uri="{FF2B5EF4-FFF2-40B4-BE49-F238E27FC236}">
              <a16:creationId xmlns:a16="http://schemas.microsoft.com/office/drawing/2014/main" id="{5C314E25-DD8C-46BE-8605-6027D1DE5FA0}"/>
            </a:ext>
          </a:extLst>
        </xdr:cNvPr>
        <xdr:cNvSpPr>
          <a:spLocks noChangeShapeType="1"/>
        </xdr:cNvSpPr>
      </xdr:nvSpPr>
      <xdr:spPr bwMode="auto">
        <a:xfrm flipH="1">
          <a:off x="5505450" y="9858375"/>
          <a:ext cx="523875" cy="5715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35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5031" name="Line 13">
          <a:extLst>
            <a:ext uri="{FF2B5EF4-FFF2-40B4-BE49-F238E27FC236}">
              <a16:creationId xmlns:a16="http://schemas.microsoft.com/office/drawing/2014/main" id="{E3476305-61A0-42CD-BEAC-EC99B2EFDC1A}"/>
            </a:ext>
          </a:extLst>
        </xdr:cNvPr>
        <xdr:cNvSpPr>
          <a:spLocks noChangeShapeType="1"/>
        </xdr:cNvSpPr>
      </xdr:nvSpPr>
      <xdr:spPr bwMode="auto">
        <a:xfrm flipH="1">
          <a:off x="6029325" y="9858375"/>
          <a:ext cx="533400" cy="5715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35</xdr:row>
      <xdr:rowOff>0</xdr:rowOff>
    </xdr:from>
    <xdr:to>
      <xdr:col>10</xdr:col>
      <xdr:colOff>0</xdr:colOff>
      <xdr:row>37</xdr:row>
      <xdr:rowOff>0</xdr:rowOff>
    </xdr:to>
    <xdr:sp macro="" textlink="">
      <xdr:nvSpPr>
        <xdr:cNvPr id="25032" name="Line 13">
          <a:extLst>
            <a:ext uri="{FF2B5EF4-FFF2-40B4-BE49-F238E27FC236}">
              <a16:creationId xmlns:a16="http://schemas.microsoft.com/office/drawing/2014/main" id="{AE921313-7C7F-4F6E-A008-E17A825E6BDD}"/>
            </a:ext>
          </a:extLst>
        </xdr:cNvPr>
        <xdr:cNvSpPr>
          <a:spLocks noChangeShapeType="1"/>
        </xdr:cNvSpPr>
      </xdr:nvSpPr>
      <xdr:spPr bwMode="auto">
        <a:xfrm flipH="1">
          <a:off x="6562725" y="9858375"/>
          <a:ext cx="571500" cy="5715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35</xdr:row>
      <xdr:rowOff>0</xdr:rowOff>
    </xdr:from>
    <xdr:to>
      <xdr:col>11</xdr:col>
      <xdr:colOff>0</xdr:colOff>
      <xdr:row>37</xdr:row>
      <xdr:rowOff>0</xdr:rowOff>
    </xdr:to>
    <xdr:sp macro="" textlink="">
      <xdr:nvSpPr>
        <xdr:cNvPr id="25033" name="Line 13">
          <a:extLst>
            <a:ext uri="{FF2B5EF4-FFF2-40B4-BE49-F238E27FC236}">
              <a16:creationId xmlns:a16="http://schemas.microsoft.com/office/drawing/2014/main" id="{A61546AA-CAD9-4D49-8CD8-A5AC17D390CB}"/>
            </a:ext>
          </a:extLst>
        </xdr:cNvPr>
        <xdr:cNvSpPr>
          <a:spLocks noChangeShapeType="1"/>
        </xdr:cNvSpPr>
      </xdr:nvSpPr>
      <xdr:spPr bwMode="auto">
        <a:xfrm flipH="1">
          <a:off x="7134225" y="9858375"/>
          <a:ext cx="581025" cy="5715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35</xdr:row>
      <xdr:rowOff>0</xdr:rowOff>
    </xdr:from>
    <xdr:to>
      <xdr:col>12</xdr:col>
      <xdr:colOff>0</xdr:colOff>
      <xdr:row>37</xdr:row>
      <xdr:rowOff>0</xdr:rowOff>
    </xdr:to>
    <xdr:sp macro="" textlink="">
      <xdr:nvSpPr>
        <xdr:cNvPr id="25034" name="Line 13">
          <a:extLst>
            <a:ext uri="{FF2B5EF4-FFF2-40B4-BE49-F238E27FC236}">
              <a16:creationId xmlns:a16="http://schemas.microsoft.com/office/drawing/2014/main" id="{41F425A0-0322-43B0-A707-F63D2C4DE06B}"/>
            </a:ext>
          </a:extLst>
        </xdr:cNvPr>
        <xdr:cNvSpPr>
          <a:spLocks noChangeShapeType="1"/>
        </xdr:cNvSpPr>
      </xdr:nvSpPr>
      <xdr:spPr bwMode="auto">
        <a:xfrm flipH="1">
          <a:off x="7715250" y="9858375"/>
          <a:ext cx="523875" cy="5715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35</xdr:row>
      <xdr:rowOff>0</xdr:rowOff>
    </xdr:from>
    <xdr:to>
      <xdr:col>13</xdr:col>
      <xdr:colOff>0</xdr:colOff>
      <xdr:row>37</xdr:row>
      <xdr:rowOff>0</xdr:rowOff>
    </xdr:to>
    <xdr:sp macro="" textlink="">
      <xdr:nvSpPr>
        <xdr:cNvPr id="25035" name="Line 13">
          <a:extLst>
            <a:ext uri="{FF2B5EF4-FFF2-40B4-BE49-F238E27FC236}">
              <a16:creationId xmlns:a16="http://schemas.microsoft.com/office/drawing/2014/main" id="{7D58FC60-F9AA-4B56-B55F-EC31C4321773}"/>
            </a:ext>
          </a:extLst>
        </xdr:cNvPr>
        <xdr:cNvSpPr>
          <a:spLocks noChangeShapeType="1"/>
        </xdr:cNvSpPr>
      </xdr:nvSpPr>
      <xdr:spPr bwMode="auto">
        <a:xfrm flipH="1">
          <a:off x="8239125" y="9858375"/>
          <a:ext cx="533400" cy="5715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37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25036" name="Line 13">
          <a:extLst>
            <a:ext uri="{FF2B5EF4-FFF2-40B4-BE49-F238E27FC236}">
              <a16:creationId xmlns:a16="http://schemas.microsoft.com/office/drawing/2014/main" id="{D70AB849-588D-4128-8FBC-45F067EA13B7}"/>
            </a:ext>
          </a:extLst>
        </xdr:cNvPr>
        <xdr:cNvSpPr>
          <a:spLocks noChangeShapeType="1"/>
        </xdr:cNvSpPr>
      </xdr:nvSpPr>
      <xdr:spPr bwMode="auto">
        <a:xfrm flipH="1">
          <a:off x="4352925" y="10429875"/>
          <a:ext cx="600075" cy="5715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5</xdr:col>
      <xdr:colOff>0</xdr:colOff>
      <xdr:row>39</xdr:row>
      <xdr:rowOff>0</xdr:rowOff>
    </xdr:to>
    <xdr:sp macro="" textlink="">
      <xdr:nvSpPr>
        <xdr:cNvPr id="25037" name="Line 13">
          <a:extLst>
            <a:ext uri="{FF2B5EF4-FFF2-40B4-BE49-F238E27FC236}">
              <a16:creationId xmlns:a16="http://schemas.microsoft.com/office/drawing/2014/main" id="{E3AC6856-0419-45B4-BE7B-D65DAB11C56C}"/>
            </a:ext>
          </a:extLst>
        </xdr:cNvPr>
        <xdr:cNvSpPr>
          <a:spLocks noChangeShapeType="1"/>
        </xdr:cNvSpPr>
      </xdr:nvSpPr>
      <xdr:spPr bwMode="auto">
        <a:xfrm flipH="1">
          <a:off x="3724275" y="10429875"/>
          <a:ext cx="628650" cy="5715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37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25038" name="Line 13">
          <a:extLst>
            <a:ext uri="{FF2B5EF4-FFF2-40B4-BE49-F238E27FC236}">
              <a16:creationId xmlns:a16="http://schemas.microsoft.com/office/drawing/2014/main" id="{A84BC9FB-ED7F-49AA-9959-7563AC3D3088}"/>
            </a:ext>
          </a:extLst>
        </xdr:cNvPr>
        <xdr:cNvSpPr>
          <a:spLocks noChangeShapeType="1"/>
        </xdr:cNvSpPr>
      </xdr:nvSpPr>
      <xdr:spPr bwMode="auto">
        <a:xfrm flipH="1">
          <a:off x="4953000" y="10429875"/>
          <a:ext cx="552450" cy="5715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37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5039" name="Line 13">
          <a:extLst>
            <a:ext uri="{FF2B5EF4-FFF2-40B4-BE49-F238E27FC236}">
              <a16:creationId xmlns:a16="http://schemas.microsoft.com/office/drawing/2014/main" id="{D88ACD85-A7E2-444F-9957-D847EA48C345}"/>
            </a:ext>
          </a:extLst>
        </xdr:cNvPr>
        <xdr:cNvSpPr>
          <a:spLocks noChangeShapeType="1"/>
        </xdr:cNvSpPr>
      </xdr:nvSpPr>
      <xdr:spPr bwMode="auto">
        <a:xfrm flipH="1">
          <a:off x="5505450" y="10429875"/>
          <a:ext cx="523875" cy="5715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37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5040" name="Line 13">
          <a:extLst>
            <a:ext uri="{FF2B5EF4-FFF2-40B4-BE49-F238E27FC236}">
              <a16:creationId xmlns:a16="http://schemas.microsoft.com/office/drawing/2014/main" id="{0B60E0E8-97C1-470B-9664-AC71E97F94F2}"/>
            </a:ext>
          </a:extLst>
        </xdr:cNvPr>
        <xdr:cNvSpPr>
          <a:spLocks noChangeShapeType="1"/>
        </xdr:cNvSpPr>
      </xdr:nvSpPr>
      <xdr:spPr bwMode="auto">
        <a:xfrm flipH="1">
          <a:off x="6029325" y="10429875"/>
          <a:ext cx="533400" cy="5715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25041" name="Line 13">
          <a:extLst>
            <a:ext uri="{FF2B5EF4-FFF2-40B4-BE49-F238E27FC236}">
              <a16:creationId xmlns:a16="http://schemas.microsoft.com/office/drawing/2014/main" id="{9E687E92-325C-4946-8393-8A981E98DCDD}"/>
            </a:ext>
          </a:extLst>
        </xdr:cNvPr>
        <xdr:cNvSpPr>
          <a:spLocks noChangeShapeType="1"/>
        </xdr:cNvSpPr>
      </xdr:nvSpPr>
      <xdr:spPr bwMode="auto">
        <a:xfrm flipH="1">
          <a:off x="6562725" y="10429875"/>
          <a:ext cx="571500" cy="5715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37</xdr:row>
      <xdr:rowOff>0</xdr:rowOff>
    </xdr:from>
    <xdr:to>
      <xdr:col>11</xdr:col>
      <xdr:colOff>0</xdr:colOff>
      <xdr:row>39</xdr:row>
      <xdr:rowOff>0</xdr:rowOff>
    </xdr:to>
    <xdr:sp macro="" textlink="">
      <xdr:nvSpPr>
        <xdr:cNvPr id="25042" name="Line 13">
          <a:extLst>
            <a:ext uri="{FF2B5EF4-FFF2-40B4-BE49-F238E27FC236}">
              <a16:creationId xmlns:a16="http://schemas.microsoft.com/office/drawing/2014/main" id="{38FBF534-3256-41DA-958B-CF0284DA6FB3}"/>
            </a:ext>
          </a:extLst>
        </xdr:cNvPr>
        <xdr:cNvSpPr>
          <a:spLocks noChangeShapeType="1"/>
        </xdr:cNvSpPr>
      </xdr:nvSpPr>
      <xdr:spPr bwMode="auto">
        <a:xfrm flipH="1">
          <a:off x="7134225" y="10429875"/>
          <a:ext cx="581025" cy="5715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37</xdr:row>
      <xdr:rowOff>0</xdr:rowOff>
    </xdr:from>
    <xdr:to>
      <xdr:col>12</xdr:col>
      <xdr:colOff>0</xdr:colOff>
      <xdr:row>39</xdr:row>
      <xdr:rowOff>0</xdr:rowOff>
    </xdr:to>
    <xdr:sp macro="" textlink="">
      <xdr:nvSpPr>
        <xdr:cNvPr id="25043" name="Line 13">
          <a:extLst>
            <a:ext uri="{FF2B5EF4-FFF2-40B4-BE49-F238E27FC236}">
              <a16:creationId xmlns:a16="http://schemas.microsoft.com/office/drawing/2014/main" id="{B4BDB84A-A61A-4DCA-8E45-89AB651E113D}"/>
            </a:ext>
          </a:extLst>
        </xdr:cNvPr>
        <xdr:cNvSpPr>
          <a:spLocks noChangeShapeType="1"/>
        </xdr:cNvSpPr>
      </xdr:nvSpPr>
      <xdr:spPr bwMode="auto">
        <a:xfrm flipH="1">
          <a:off x="7715250" y="10429875"/>
          <a:ext cx="523875" cy="5715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37</xdr:row>
      <xdr:rowOff>0</xdr:rowOff>
    </xdr:from>
    <xdr:to>
      <xdr:col>13</xdr:col>
      <xdr:colOff>0</xdr:colOff>
      <xdr:row>39</xdr:row>
      <xdr:rowOff>0</xdr:rowOff>
    </xdr:to>
    <xdr:sp macro="" textlink="">
      <xdr:nvSpPr>
        <xdr:cNvPr id="25044" name="Line 13">
          <a:extLst>
            <a:ext uri="{FF2B5EF4-FFF2-40B4-BE49-F238E27FC236}">
              <a16:creationId xmlns:a16="http://schemas.microsoft.com/office/drawing/2014/main" id="{7DA07A90-94A4-4C31-859D-D668BDF2B20B}"/>
            </a:ext>
          </a:extLst>
        </xdr:cNvPr>
        <xdr:cNvSpPr>
          <a:spLocks noChangeShapeType="1"/>
        </xdr:cNvSpPr>
      </xdr:nvSpPr>
      <xdr:spPr bwMode="auto">
        <a:xfrm flipH="1">
          <a:off x="8239125" y="10429875"/>
          <a:ext cx="533400" cy="5715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37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25045" name="Line 13">
          <a:extLst>
            <a:ext uri="{FF2B5EF4-FFF2-40B4-BE49-F238E27FC236}">
              <a16:creationId xmlns:a16="http://schemas.microsoft.com/office/drawing/2014/main" id="{B09628C0-1ECD-42B6-AB60-B1E8CBB2C1B3}"/>
            </a:ext>
          </a:extLst>
        </xdr:cNvPr>
        <xdr:cNvSpPr>
          <a:spLocks noChangeShapeType="1"/>
        </xdr:cNvSpPr>
      </xdr:nvSpPr>
      <xdr:spPr bwMode="auto">
        <a:xfrm flipH="1">
          <a:off x="4352925" y="10429875"/>
          <a:ext cx="600075" cy="5715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37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25046" name="Line 13">
          <a:extLst>
            <a:ext uri="{FF2B5EF4-FFF2-40B4-BE49-F238E27FC236}">
              <a16:creationId xmlns:a16="http://schemas.microsoft.com/office/drawing/2014/main" id="{14CBE0CB-95C3-4BCA-A495-B15EF0DC09E4}"/>
            </a:ext>
          </a:extLst>
        </xdr:cNvPr>
        <xdr:cNvSpPr>
          <a:spLocks noChangeShapeType="1"/>
        </xdr:cNvSpPr>
      </xdr:nvSpPr>
      <xdr:spPr bwMode="auto">
        <a:xfrm flipH="1">
          <a:off x="4953000" y="10429875"/>
          <a:ext cx="552450" cy="5715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37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5047" name="Line 13">
          <a:extLst>
            <a:ext uri="{FF2B5EF4-FFF2-40B4-BE49-F238E27FC236}">
              <a16:creationId xmlns:a16="http://schemas.microsoft.com/office/drawing/2014/main" id="{277100F2-A26E-47F3-A784-8C0967680B06}"/>
            </a:ext>
          </a:extLst>
        </xdr:cNvPr>
        <xdr:cNvSpPr>
          <a:spLocks noChangeShapeType="1"/>
        </xdr:cNvSpPr>
      </xdr:nvSpPr>
      <xdr:spPr bwMode="auto">
        <a:xfrm flipH="1">
          <a:off x="5505450" y="10429875"/>
          <a:ext cx="523875" cy="5715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37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5048" name="Line 13">
          <a:extLst>
            <a:ext uri="{FF2B5EF4-FFF2-40B4-BE49-F238E27FC236}">
              <a16:creationId xmlns:a16="http://schemas.microsoft.com/office/drawing/2014/main" id="{9E98877D-E7C6-4D7C-92DB-268A45669913}"/>
            </a:ext>
          </a:extLst>
        </xdr:cNvPr>
        <xdr:cNvSpPr>
          <a:spLocks noChangeShapeType="1"/>
        </xdr:cNvSpPr>
      </xdr:nvSpPr>
      <xdr:spPr bwMode="auto">
        <a:xfrm flipH="1">
          <a:off x="6029325" y="10429875"/>
          <a:ext cx="533400" cy="5715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25049" name="Line 13">
          <a:extLst>
            <a:ext uri="{FF2B5EF4-FFF2-40B4-BE49-F238E27FC236}">
              <a16:creationId xmlns:a16="http://schemas.microsoft.com/office/drawing/2014/main" id="{6B41FFF1-8E5F-44BB-9E9A-B114B32A1A5E}"/>
            </a:ext>
          </a:extLst>
        </xdr:cNvPr>
        <xdr:cNvSpPr>
          <a:spLocks noChangeShapeType="1"/>
        </xdr:cNvSpPr>
      </xdr:nvSpPr>
      <xdr:spPr bwMode="auto">
        <a:xfrm flipH="1">
          <a:off x="6562725" y="10429875"/>
          <a:ext cx="571500" cy="5715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37</xdr:row>
      <xdr:rowOff>0</xdr:rowOff>
    </xdr:from>
    <xdr:to>
      <xdr:col>11</xdr:col>
      <xdr:colOff>0</xdr:colOff>
      <xdr:row>39</xdr:row>
      <xdr:rowOff>0</xdr:rowOff>
    </xdr:to>
    <xdr:sp macro="" textlink="">
      <xdr:nvSpPr>
        <xdr:cNvPr id="25050" name="Line 13">
          <a:extLst>
            <a:ext uri="{FF2B5EF4-FFF2-40B4-BE49-F238E27FC236}">
              <a16:creationId xmlns:a16="http://schemas.microsoft.com/office/drawing/2014/main" id="{5D28ED87-1AC7-443E-9461-774772C90B13}"/>
            </a:ext>
          </a:extLst>
        </xdr:cNvPr>
        <xdr:cNvSpPr>
          <a:spLocks noChangeShapeType="1"/>
        </xdr:cNvSpPr>
      </xdr:nvSpPr>
      <xdr:spPr bwMode="auto">
        <a:xfrm flipH="1">
          <a:off x="7134225" y="10429875"/>
          <a:ext cx="581025" cy="5715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37</xdr:row>
      <xdr:rowOff>0</xdr:rowOff>
    </xdr:from>
    <xdr:to>
      <xdr:col>12</xdr:col>
      <xdr:colOff>0</xdr:colOff>
      <xdr:row>39</xdr:row>
      <xdr:rowOff>0</xdr:rowOff>
    </xdr:to>
    <xdr:sp macro="" textlink="">
      <xdr:nvSpPr>
        <xdr:cNvPr id="25051" name="Line 13">
          <a:extLst>
            <a:ext uri="{FF2B5EF4-FFF2-40B4-BE49-F238E27FC236}">
              <a16:creationId xmlns:a16="http://schemas.microsoft.com/office/drawing/2014/main" id="{43F4B94B-09D1-4F3E-B3C3-1295D02E960D}"/>
            </a:ext>
          </a:extLst>
        </xdr:cNvPr>
        <xdr:cNvSpPr>
          <a:spLocks noChangeShapeType="1"/>
        </xdr:cNvSpPr>
      </xdr:nvSpPr>
      <xdr:spPr bwMode="auto">
        <a:xfrm flipH="1">
          <a:off x="7715250" y="10429875"/>
          <a:ext cx="523875" cy="5715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37</xdr:row>
      <xdr:rowOff>0</xdr:rowOff>
    </xdr:from>
    <xdr:to>
      <xdr:col>13</xdr:col>
      <xdr:colOff>0</xdr:colOff>
      <xdr:row>39</xdr:row>
      <xdr:rowOff>0</xdr:rowOff>
    </xdr:to>
    <xdr:sp macro="" textlink="">
      <xdr:nvSpPr>
        <xdr:cNvPr id="25052" name="Line 13">
          <a:extLst>
            <a:ext uri="{FF2B5EF4-FFF2-40B4-BE49-F238E27FC236}">
              <a16:creationId xmlns:a16="http://schemas.microsoft.com/office/drawing/2014/main" id="{3E62B389-7D23-4E6A-A5CB-B13FF76B6BF7}"/>
            </a:ext>
          </a:extLst>
        </xdr:cNvPr>
        <xdr:cNvSpPr>
          <a:spLocks noChangeShapeType="1"/>
        </xdr:cNvSpPr>
      </xdr:nvSpPr>
      <xdr:spPr bwMode="auto">
        <a:xfrm flipH="1">
          <a:off x="8239125" y="10429875"/>
          <a:ext cx="533400" cy="5715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25053" name="Line 13">
          <a:extLst>
            <a:ext uri="{FF2B5EF4-FFF2-40B4-BE49-F238E27FC236}">
              <a16:creationId xmlns:a16="http://schemas.microsoft.com/office/drawing/2014/main" id="{8B51C0C6-C9F7-4A3D-929D-A930113BFD6A}"/>
            </a:ext>
          </a:extLst>
        </xdr:cNvPr>
        <xdr:cNvSpPr>
          <a:spLocks noChangeShapeType="1"/>
        </xdr:cNvSpPr>
      </xdr:nvSpPr>
      <xdr:spPr bwMode="auto">
        <a:xfrm flipH="1">
          <a:off x="6029325" y="3000375"/>
          <a:ext cx="533400" cy="5715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9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25054" name="Line 13">
          <a:extLst>
            <a:ext uri="{FF2B5EF4-FFF2-40B4-BE49-F238E27FC236}">
              <a16:creationId xmlns:a16="http://schemas.microsoft.com/office/drawing/2014/main" id="{E154F544-7459-45F5-B310-118F2AECB3DB}"/>
            </a:ext>
          </a:extLst>
        </xdr:cNvPr>
        <xdr:cNvSpPr>
          <a:spLocks noChangeShapeType="1"/>
        </xdr:cNvSpPr>
      </xdr:nvSpPr>
      <xdr:spPr bwMode="auto">
        <a:xfrm flipH="1">
          <a:off x="6562725" y="2428875"/>
          <a:ext cx="571500" cy="5715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INetCache/IE/37FVDVGO/Users/USER/Documents/e-&#47700;&#50500;&#47532;%20&#47700;&#49888;&#51200;/Message%20&#48155;&#51008;%20&#54028;&#51068;/R0JYY0dMejNpLzkrN3d2UnJjM1R2Zz09_202303091300090009/&#51648;&#48169;&#46020;1132&#54840;&#49440;(&#54413;&#52380;&#52488;&#46321;&#54617;&#44368;~&#44256;&#47581;&#45212;&#46028;&#48124;&#48149;)&#54252;&#51109;&#46020;%20&#48372;&#49688;&#44277;&#4932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INetCache/IE/37FVDVGO/&#45236;&#50669;&#49436;_2024&#51201;&#5085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입력"/>
      <sheetName val="표지"/>
      <sheetName val="원가"/>
      <sheetName val="내역"/>
      <sheetName val="수량표지"/>
      <sheetName val="내역적용수량"/>
      <sheetName val="수량산출서(포장보수)"/>
      <sheetName val="포장보수 계획산출"/>
      <sheetName val="위치도"/>
      <sheetName val="단위수량(노견청소)"/>
      <sheetName val="단위수량(표층기계포설)"/>
      <sheetName val="단위수량(절삭 후 덧씌우기)"/>
      <sheetName val="단위수량(덧씌우기)"/>
      <sheetName val="단위수량(소파보수 표층)"/>
      <sheetName val="차선제거계획산출"/>
      <sheetName val="차선제거 수량 기초"/>
      <sheetName val="단가표지"/>
      <sheetName val="일위"/>
      <sheetName val="토공"/>
      <sheetName val="포장"/>
      <sheetName val="부대"/>
      <sheetName val="기계경비"/>
      <sheetName val="기계경비산출"/>
      <sheetName val="건설기준"/>
      <sheetName val="손료"/>
      <sheetName val="운전경비"/>
      <sheetName val="기계가격"/>
      <sheetName val="재료비"/>
      <sheetName val="노임"/>
    </sheetNames>
    <sheetDataSet>
      <sheetData sheetId="0" refreshError="1">
        <row r="9">
          <cell r="G9">
            <v>1</v>
          </cell>
        </row>
      </sheetData>
      <sheetData sheetId="1" refreshError="1"/>
      <sheetData sheetId="2" refreshError="1">
        <row r="29">
          <cell r="F29">
            <v>22461000</v>
          </cell>
        </row>
        <row r="30">
          <cell r="F30">
            <v>49497000</v>
          </cell>
        </row>
        <row r="31">
          <cell r="F31">
            <v>71958000</v>
          </cell>
        </row>
      </sheetData>
      <sheetData sheetId="3" refreshError="1">
        <row r="21">
          <cell r="F21">
            <v>11021920</v>
          </cell>
        </row>
      </sheetData>
      <sheetData sheetId="4" refreshError="1"/>
      <sheetData sheetId="5" refreshError="1"/>
      <sheetData sheetId="6" refreshError="1">
        <row r="7">
          <cell r="O7">
            <v>0</v>
          </cell>
        </row>
        <row r="31">
          <cell r="O31">
            <v>0</v>
          </cell>
        </row>
        <row r="38">
          <cell r="C38" t="str">
            <v>식</v>
          </cell>
        </row>
        <row r="56">
          <cell r="C56" t="str">
            <v>톤</v>
          </cell>
        </row>
      </sheetData>
      <sheetData sheetId="7" refreshError="1">
        <row r="16">
          <cell r="C16">
            <v>0</v>
          </cell>
          <cell r="F16">
            <v>0</v>
          </cell>
          <cell r="I16">
            <v>0</v>
          </cell>
        </row>
      </sheetData>
      <sheetData sheetId="8" refreshError="1"/>
      <sheetData sheetId="9" refreshError="1"/>
      <sheetData sheetId="10" refreshError="1">
        <row r="28">
          <cell r="A28" t="str">
            <v>택코팅</v>
          </cell>
        </row>
        <row r="31">
          <cell r="B31" t="str">
            <v>WC-2,t13mm</v>
          </cell>
          <cell r="C31" t="str">
            <v>톤</v>
          </cell>
        </row>
      </sheetData>
      <sheetData sheetId="11" refreshError="1">
        <row r="29">
          <cell r="A29" t="str">
            <v>절삭후 덧씌우기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심사결과"/>
      <sheetName val="원가계산서(심사전)"/>
      <sheetName val="원가계산서"/>
      <sheetName val="내역서(심사전)"/>
      <sheetName val="내역서"/>
      <sheetName val="일위대가목록"/>
      <sheetName val="일위대가_산근"/>
      <sheetName val="내역적용수량"/>
      <sheetName val="수량산출서(포장보수)"/>
      <sheetName val="포장공자재집계표"/>
      <sheetName val="안전(수)"/>
      <sheetName val="교통신호수"/>
      <sheetName val="포장보수 계획산출"/>
      <sheetName val="단위수량(절삭 후 덧씌우기)"/>
      <sheetName val="수량산출서(차선)"/>
      <sheetName val="수량산출기초(차선)"/>
      <sheetName val="전역변수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>
        <row r="41">
          <cell r="B41" t="str">
            <v>WC-2,T=13mm</v>
          </cell>
        </row>
        <row r="42">
          <cell r="B42" t="str">
            <v>WC-2,T=13mm</v>
          </cell>
        </row>
      </sheetData>
      <sheetData sheetId="6" refreshError="1"/>
      <sheetData sheetId="7" refreshError="1"/>
      <sheetData sheetId="8"/>
      <sheetData sheetId="9"/>
      <sheetData sheetId="10"/>
      <sheetData sheetId="1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39"/>
  <sheetViews>
    <sheetView tabSelected="1" view="pageBreakPreview" zoomScaleNormal="100" zoomScaleSheetLayoutView="100" workbookViewId="0">
      <selection activeCell="C63" sqref="C63"/>
    </sheetView>
  </sheetViews>
  <sheetFormatPr defaultRowHeight="11.25"/>
  <cols>
    <col min="1" max="2" width="5" style="39" customWidth="1"/>
    <col min="3" max="3" width="23.7109375" style="39" customWidth="1"/>
    <col min="4" max="5" width="18.28515625" style="39" customWidth="1"/>
    <col min="6" max="6" width="11.140625" style="39" customWidth="1"/>
    <col min="7" max="7" width="25.5703125" style="39" customWidth="1"/>
    <col min="8" max="16384" width="9.140625" style="39"/>
  </cols>
  <sheetData>
    <row r="1" spans="1:7" ht="26.25">
      <c r="A1" s="359" t="s">
        <v>114</v>
      </c>
      <c r="B1" s="359"/>
      <c r="C1" s="359"/>
      <c r="D1" s="359"/>
      <c r="E1" s="359"/>
      <c r="F1" s="359"/>
      <c r="G1" s="359"/>
    </row>
    <row r="2" spans="1:7" ht="21.75" customHeight="1" thickBot="1">
      <c r="A2" s="358" t="s">
        <v>539</v>
      </c>
      <c r="B2" s="358"/>
      <c r="C2" s="358"/>
      <c r="D2" s="358"/>
      <c r="E2" s="358"/>
      <c r="F2" s="360" t="s">
        <v>522</v>
      </c>
      <c r="G2" s="360"/>
    </row>
    <row r="3" spans="1:7" ht="24.75" customHeight="1">
      <c r="A3" s="361" t="s">
        <v>115</v>
      </c>
      <c r="B3" s="362"/>
      <c r="C3" s="362"/>
      <c r="D3" s="363"/>
      <c r="E3" s="40" t="s">
        <v>116</v>
      </c>
      <c r="F3" s="40" t="s">
        <v>117</v>
      </c>
      <c r="G3" s="41" t="s">
        <v>118</v>
      </c>
    </row>
    <row r="4" spans="1:7" ht="24.75" customHeight="1">
      <c r="A4" s="364" t="s">
        <v>119</v>
      </c>
      <c r="B4" s="367" t="s">
        <v>120</v>
      </c>
      <c r="C4" s="42" t="s">
        <v>121</v>
      </c>
      <c r="D4" s="43">
        <v>1</v>
      </c>
      <c r="E4" s="44">
        <v>8233630</v>
      </c>
      <c r="F4" s="45"/>
      <c r="G4" s="46"/>
    </row>
    <row r="5" spans="1:7" ht="24.75" customHeight="1">
      <c r="A5" s="365"/>
      <c r="B5" s="368"/>
      <c r="C5" s="42" t="s">
        <v>122</v>
      </c>
      <c r="D5" s="43">
        <v>2</v>
      </c>
      <c r="E5" s="44"/>
      <c r="F5" s="45"/>
      <c r="G5" s="46"/>
    </row>
    <row r="6" spans="1:7" ht="24.75" customHeight="1">
      <c r="A6" s="365"/>
      <c r="B6" s="368"/>
      <c r="C6" s="42" t="s">
        <v>123</v>
      </c>
      <c r="D6" s="43" t="s">
        <v>124</v>
      </c>
      <c r="E6" s="47">
        <v>8233630</v>
      </c>
      <c r="F6" s="45"/>
      <c r="G6" s="46"/>
    </row>
    <row r="7" spans="1:7" ht="24.75" customHeight="1">
      <c r="A7" s="365"/>
      <c r="B7" s="367" t="s">
        <v>125</v>
      </c>
      <c r="C7" s="42" t="s">
        <v>126</v>
      </c>
      <c r="D7" s="43">
        <v>3</v>
      </c>
      <c r="E7" s="44">
        <v>16738862</v>
      </c>
      <c r="F7" s="45"/>
      <c r="G7" s="46"/>
    </row>
    <row r="8" spans="1:7" ht="24.75" customHeight="1">
      <c r="A8" s="365"/>
      <c r="B8" s="368"/>
      <c r="C8" s="42" t="s">
        <v>127</v>
      </c>
      <c r="D8" s="43">
        <v>4</v>
      </c>
      <c r="E8" s="44">
        <v>3197122</v>
      </c>
      <c r="F8" s="48">
        <v>0.191</v>
      </c>
      <c r="G8" s="279">
        <v>0.191</v>
      </c>
    </row>
    <row r="9" spans="1:7" ht="24.75" customHeight="1">
      <c r="A9" s="365"/>
      <c r="B9" s="368"/>
      <c r="C9" s="42" t="s">
        <v>123</v>
      </c>
      <c r="D9" s="43" t="s">
        <v>128</v>
      </c>
      <c r="E9" s="47">
        <v>19935984</v>
      </c>
      <c r="F9" s="48"/>
      <c r="G9" s="46" t="s">
        <v>129</v>
      </c>
    </row>
    <row r="10" spans="1:7" ht="24.75" customHeight="1">
      <c r="A10" s="365"/>
      <c r="B10" s="369" t="s">
        <v>130</v>
      </c>
      <c r="C10" s="42" t="s">
        <v>131</v>
      </c>
      <c r="D10" s="43">
        <v>5</v>
      </c>
      <c r="E10" s="44">
        <v>5887472</v>
      </c>
      <c r="F10" s="48"/>
      <c r="G10" s="46"/>
    </row>
    <row r="11" spans="1:7" ht="24.75" customHeight="1">
      <c r="A11" s="365"/>
      <c r="B11" s="370"/>
      <c r="C11" s="42" t="s">
        <v>132</v>
      </c>
      <c r="D11" s="43">
        <v>6</v>
      </c>
      <c r="E11" s="44">
        <v>709721</v>
      </c>
      <c r="F11" s="48">
        <v>3.56E-2</v>
      </c>
      <c r="G11" s="46" t="s">
        <v>133</v>
      </c>
    </row>
    <row r="12" spans="1:7" ht="24.75" customHeight="1">
      <c r="A12" s="365"/>
      <c r="B12" s="370"/>
      <c r="C12" s="49" t="s">
        <v>134</v>
      </c>
      <c r="D12" s="43">
        <v>7</v>
      </c>
      <c r="E12" s="44">
        <v>201353</v>
      </c>
      <c r="F12" s="48">
        <v>1.01E-2</v>
      </c>
      <c r="G12" s="46" t="s">
        <v>135</v>
      </c>
    </row>
    <row r="13" spans="1:7" ht="24.75" customHeight="1">
      <c r="A13" s="365"/>
      <c r="B13" s="370"/>
      <c r="C13" s="49" t="s">
        <v>136</v>
      </c>
      <c r="D13" s="43">
        <v>8</v>
      </c>
      <c r="E13" s="44">
        <v>601762.08890000009</v>
      </c>
      <c r="F13" s="50">
        <v>3.5950000000000003E-2</v>
      </c>
      <c r="G13" s="46" t="s">
        <v>517</v>
      </c>
    </row>
    <row r="14" spans="1:7" ht="24.75" customHeight="1">
      <c r="A14" s="365"/>
      <c r="B14" s="370"/>
      <c r="C14" s="49" t="s">
        <v>137</v>
      </c>
      <c r="D14" s="43">
        <v>9</v>
      </c>
      <c r="E14" s="44">
        <v>795095.94500000007</v>
      </c>
      <c r="F14" s="48">
        <v>4.7500000000000001E-2</v>
      </c>
      <c r="G14" s="46" t="s">
        <v>518</v>
      </c>
    </row>
    <row r="15" spans="1:7" ht="24.75" customHeight="1">
      <c r="A15" s="365"/>
      <c r="B15" s="370"/>
      <c r="C15" s="372" t="s">
        <v>138</v>
      </c>
      <c r="D15" s="355">
        <v>10</v>
      </c>
      <c r="E15" s="44">
        <v>2753550</v>
      </c>
      <c r="F15" s="375">
        <v>3.15E-2</v>
      </c>
      <c r="G15" s="51" t="s">
        <v>511</v>
      </c>
    </row>
    <row r="16" spans="1:7" ht="24.75" customHeight="1">
      <c r="A16" s="365"/>
      <c r="B16" s="370"/>
      <c r="C16" s="373"/>
      <c r="D16" s="356"/>
      <c r="E16" s="44">
        <v>943960</v>
      </c>
      <c r="F16" s="376"/>
      <c r="G16" s="51" t="s">
        <v>510</v>
      </c>
    </row>
    <row r="17" spans="1:7" ht="24.75" customHeight="1">
      <c r="A17" s="365"/>
      <c r="B17" s="370"/>
      <c r="C17" s="374"/>
      <c r="D17" s="357"/>
      <c r="E17" s="44">
        <v>943960</v>
      </c>
      <c r="F17" s="48"/>
      <c r="G17" s="51" t="s">
        <v>139</v>
      </c>
    </row>
    <row r="18" spans="1:7" ht="24.75" customHeight="1">
      <c r="A18" s="365"/>
      <c r="B18" s="370"/>
      <c r="C18" s="49" t="s">
        <v>140</v>
      </c>
      <c r="D18" s="43">
        <v>11</v>
      </c>
      <c r="E18" s="44">
        <v>79071.538481460011</v>
      </c>
      <c r="F18" s="48">
        <v>0.13139999999999999</v>
      </c>
      <c r="G18" s="51" t="s">
        <v>519</v>
      </c>
    </row>
    <row r="19" spans="1:7" ht="24.75" customHeight="1">
      <c r="A19" s="365"/>
      <c r="B19" s="370"/>
      <c r="C19" s="42" t="s">
        <v>141</v>
      </c>
      <c r="D19" s="43">
        <v>12</v>
      </c>
      <c r="E19" s="44">
        <v>384993</v>
      </c>
      <c r="F19" s="48">
        <v>2.3E-2</v>
      </c>
      <c r="G19" s="46" t="s">
        <v>142</v>
      </c>
    </row>
    <row r="20" spans="1:7" ht="24.75" customHeight="1">
      <c r="A20" s="365"/>
      <c r="B20" s="370"/>
      <c r="C20" s="42" t="s">
        <v>143</v>
      </c>
      <c r="D20" s="43">
        <v>13</v>
      </c>
      <c r="E20" s="44">
        <v>209847</v>
      </c>
      <c r="F20" s="48">
        <v>6.7999999999999996E-3</v>
      </c>
      <c r="G20" s="46" t="s">
        <v>144</v>
      </c>
    </row>
    <row r="21" spans="1:7" ht="24.75" customHeight="1">
      <c r="A21" s="365"/>
      <c r="B21" s="370"/>
      <c r="C21" s="42" t="s">
        <v>145</v>
      </c>
      <c r="D21" s="43">
        <v>14</v>
      </c>
      <c r="E21" s="44"/>
      <c r="F21" s="45"/>
      <c r="G21" s="46"/>
    </row>
    <row r="22" spans="1:7" ht="24.75" customHeight="1">
      <c r="A22" s="365"/>
      <c r="B22" s="370"/>
      <c r="C22" s="42" t="s">
        <v>146</v>
      </c>
      <c r="D22" s="43">
        <v>15</v>
      </c>
      <c r="E22" s="44"/>
      <c r="F22" s="45"/>
      <c r="G22" s="46"/>
    </row>
    <row r="23" spans="1:7" ht="24.75" customHeight="1">
      <c r="A23" s="365"/>
      <c r="B23" s="370"/>
      <c r="C23" s="42" t="s">
        <v>147</v>
      </c>
      <c r="D23" s="43">
        <v>16</v>
      </c>
      <c r="E23" s="44">
        <v>277739</v>
      </c>
      <c r="F23" s="48">
        <v>8.9999999999999993E-3</v>
      </c>
      <c r="G23" s="46" t="s">
        <v>148</v>
      </c>
    </row>
    <row r="24" spans="1:7" ht="24.75" customHeight="1">
      <c r="A24" s="365"/>
      <c r="B24" s="370"/>
      <c r="C24" s="42" t="s">
        <v>475</v>
      </c>
      <c r="D24" s="43">
        <v>17</v>
      </c>
      <c r="E24" s="44">
        <v>1071080</v>
      </c>
      <c r="F24" s="48"/>
      <c r="G24" s="46"/>
    </row>
    <row r="25" spans="1:7" ht="24.75" customHeight="1">
      <c r="A25" s="365"/>
      <c r="B25" s="370"/>
      <c r="C25" s="42" t="s">
        <v>476</v>
      </c>
      <c r="D25" s="43">
        <v>18</v>
      </c>
      <c r="E25" s="44">
        <v>3791094</v>
      </c>
      <c r="F25" s="48"/>
      <c r="G25" s="46"/>
    </row>
    <row r="26" spans="1:7" ht="24.75" customHeight="1">
      <c r="A26" s="365"/>
      <c r="B26" s="370"/>
      <c r="C26" s="42" t="s">
        <v>528</v>
      </c>
      <c r="D26" s="344">
        <v>19</v>
      </c>
      <c r="E26" s="44">
        <v>1196.15904</v>
      </c>
      <c r="F26" s="45">
        <v>6.0000000000000002E-5</v>
      </c>
      <c r="G26" s="46" t="s">
        <v>529</v>
      </c>
    </row>
    <row r="27" spans="1:7" ht="24.75" customHeight="1">
      <c r="A27" s="365"/>
      <c r="B27" s="370"/>
      <c r="C27" s="42" t="s">
        <v>530</v>
      </c>
      <c r="D27" s="344">
        <v>20</v>
      </c>
      <c r="E27" s="44">
        <v>17942.385599999998</v>
      </c>
      <c r="F27" s="48">
        <v>8.9999999999999998E-4</v>
      </c>
      <c r="G27" s="46" t="s">
        <v>531</v>
      </c>
    </row>
    <row r="28" spans="1:7" ht="24.75" customHeight="1">
      <c r="A28" s="365"/>
      <c r="B28" s="370"/>
      <c r="C28" s="42" t="s">
        <v>149</v>
      </c>
      <c r="D28" s="43">
        <v>19</v>
      </c>
      <c r="E28" s="44">
        <v>1549328</v>
      </c>
      <c r="F28" s="48">
        <v>5.5E-2</v>
      </c>
      <c r="G28" s="46" t="s">
        <v>532</v>
      </c>
    </row>
    <row r="29" spans="1:7" ht="24.75" customHeight="1">
      <c r="A29" s="365"/>
      <c r="B29" s="370"/>
      <c r="C29" s="42" t="s">
        <v>470</v>
      </c>
      <c r="D29" s="43">
        <v>20</v>
      </c>
      <c r="E29" s="44">
        <v>1250722</v>
      </c>
      <c r="F29" s="48"/>
      <c r="G29" s="46"/>
    </row>
    <row r="30" spans="1:7" ht="24.75" customHeight="1">
      <c r="A30" s="365"/>
      <c r="B30" s="370"/>
      <c r="C30" s="42" t="s">
        <v>150</v>
      </c>
      <c r="D30" s="43">
        <v>21</v>
      </c>
      <c r="E30" s="44">
        <v>2948160</v>
      </c>
      <c r="F30" s="48"/>
      <c r="G30" s="46"/>
    </row>
    <row r="31" spans="1:7" ht="24.75" customHeight="1">
      <c r="A31" s="366"/>
      <c r="B31" s="371"/>
      <c r="C31" s="42" t="s">
        <v>123</v>
      </c>
      <c r="D31" s="43" t="s">
        <v>151</v>
      </c>
      <c r="E31" s="47">
        <v>20720537.11702146</v>
      </c>
      <c r="F31" s="48"/>
      <c r="G31" s="46"/>
    </row>
    <row r="32" spans="1:7" ht="24.75" customHeight="1">
      <c r="A32" s="351"/>
      <c r="B32" s="352"/>
      <c r="C32" s="52" t="s">
        <v>152</v>
      </c>
      <c r="D32" s="43" t="s">
        <v>153</v>
      </c>
      <c r="E32" s="47">
        <v>48890151.117021456</v>
      </c>
      <c r="F32" s="48"/>
      <c r="G32" s="46" t="s">
        <v>154</v>
      </c>
    </row>
    <row r="33" spans="1:7" ht="24.75" customHeight="1">
      <c r="A33" s="351"/>
      <c r="B33" s="352"/>
      <c r="C33" s="52" t="s">
        <v>155</v>
      </c>
      <c r="D33" s="43" t="s">
        <v>156</v>
      </c>
      <c r="E33" s="44">
        <v>3911212</v>
      </c>
      <c r="F33" s="48">
        <v>0.08</v>
      </c>
      <c r="G33" s="46" t="s">
        <v>520</v>
      </c>
    </row>
    <row r="34" spans="1:7" ht="24.75" customHeight="1">
      <c r="A34" s="351"/>
      <c r="B34" s="352"/>
      <c r="C34" s="52" t="s">
        <v>157</v>
      </c>
      <c r="D34" s="43" t="s">
        <v>158</v>
      </c>
      <c r="E34" s="44">
        <v>6685159.9675532179</v>
      </c>
      <c r="F34" s="48">
        <v>0.15</v>
      </c>
      <c r="G34" s="46" t="s">
        <v>159</v>
      </c>
    </row>
    <row r="35" spans="1:7" ht="24.75" customHeight="1">
      <c r="A35" s="351"/>
      <c r="B35" s="352"/>
      <c r="C35" s="52" t="s">
        <v>160</v>
      </c>
      <c r="D35" s="43" t="s">
        <v>161</v>
      </c>
      <c r="E35" s="47">
        <v>59486523.084574677</v>
      </c>
      <c r="F35" s="48"/>
      <c r="G35" s="46" t="s">
        <v>462</v>
      </c>
    </row>
    <row r="36" spans="1:7" ht="24.75" customHeight="1">
      <c r="A36" s="351"/>
      <c r="B36" s="352"/>
      <c r="C36" s="52" t="s">
        <v>162</v>
      </c>
      <c r="D36" s="43" t="s">
        <v>163</v>
      </c>
      <c r="E36" s="44">
        <v>5948652</v>
      </c>
      <c r="F36" s="48">
        <v>0.1</v>
      </c>
      <c r="G36" s="46" t="s">
        <v>463</v>
      </c>
    </row>
    <row r="37" spans="1:7" ht="24.75" customHeight="1">
      <c r="A37" s="351"/>
      <c r="B37" s="352"/>
      <c r="C37" s="52" t="s">
        <v>164</v>
      </c>
      <c r="D37" s="43" t="s">
        <v>165</v>
      </c>
      <c r="E37" s="47">
        <v>65435000</v>
      </c>
      <c r="F37" s="45"/>
      <c r="G37" s="46"/>
    </row>
    <row r="38" spans="1:7" ht="24.75" customHeight="1">
      <c r="A38" s="351"/>
      <c r="B38" s="352"/>
      <c r="C38" s="52" t="s">
        <v>166</v>
      </c>
      <c r="D38" s="43" t="s">
        <v>167</v>
      </c>
      <c r="E38" s="47">
        <v>68686000</v>
      </c>
      <c r="F38" s="45"/>
      <c r="G38" s="46"/>
    </row>
    <row r="39" spans="1:7" ht="24.75" customHeight="1" thickBot="1">
      <c r="A39" s="353"/>
      <c r="B39" s="354"/>
      <c r="C39" s="53" t="s">
        <v>168</v>
      </c>
      <c r="D39" s="54" t="s">
        <v>169</v>
      </c>
      <c r="E39" s="55">
        <v>134121000</v>
      </c>
      <c r="F39" s="56"/>
      <c r="G39" s="57"/>
    </row>
  </sheetData>
  <mergeCells count="19">
    <mergeCell ref="A2:E2"/>
    <mergeCell ref="A1:G1"/>
    <mergeCell ref="F2:G2"/>
    <mergeCell ref="A3:D3"/>
    <mergeCell ref="A4:A31"/>
    <mergeCell ref="B4:B6"/>
    <mergeCell ref="B7:B9"/>
    <mergeCell ref="B10:B31"/>
    <mergeCell ref="C15:C17"/>
    <mergeCell ref="F15:F16"/>
    <mergeCell ref="A36:B36"/>
    <mergeCell ref="A37:B37"/>
    <mergeCell ref="A38:B38"/>
    <mergeCell ref="A39:B39"/>
    <mergeCell ref="D15:D17"/>
    <mergeCell ref="A32:B32"/>
    <mergeCell ref="A33:B33"/>
    <mergeCell ref="A34:B34"/>
    <mergeCell ref="A35:B35"/>
  </mergeCells>
  <phoneticPr fontId="6" type="noConversion"/>
  <pageMargins left="0.46" right="0.32" top="0.35" bottom="0.2" header="0.3" footer="0.17"/>
  <pageSetup paperSize="9" scale="8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3"/>
  <sheetViews>
    <sheetView view="pageBreakPreview" zoomScaleNormal="100" zoomScaleSheetLayoutView="100" workbookViewId="0">
      <selection activeCell="X24" sqref="X24:Y24"/>
    </sheetView>
  </sheetViews>
  <sheetFormatPr defaultRowHeight="11.25"/>
  <cols>
    <col min="1" max="1" width="28" style="59" bestFit="1" customWidth="1"/>
    <col min="2" max="2" width="12" style="59" bestFit="1" customWidth="1"/>
    <col min="3" max="36" width="1.85546875" style="59" customWidth="1"/>
    <col min="37" max="16384" width="9.140625" style="59"/>
  </cols>
  <sheetData>
    <row r="1" spans="1:36" s="58" customFormat="1" ht="25.5">
      <c r="A1" s="401" t="s">
        <v>490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  <c r="S1" s="401"/>
      <c r="T1" s="401"/>
      <c r="U1" s="401"/>
      <c r="V1" s="401"/>
      <c r="W1" s="401"/>
      <c r="X1" s="401"/>
      <c r="Y1" s="401"/>
      <c r="Z1" s="401"/>
      <c r="AA1" s="401"/>
      <c r="AB1" s="401"/>
      <c r="AC1" s="401"/>
      <c r="AD1" s="401"/>
      <c r="AE1" s="401"/>
      <c r="AF1" s="401"/>
      <c r="AG1" s="401"/>
      <c r="AH1" s="401"/>
      <c r="AI1" s="401"/>
      <c r="AJ1" s="401"/>
    </row>
    <row r="6" spans="1:36" ht="17.25" customHeight="1">
      <c r="N6" s="201" t="s">
        <v>321</v>
      </c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</row>
    <row r="7" spans="1:36" ht="17.25" customHeight="1">
      <c r="N7" s="202" t="s">
        <v>322</v>
      </c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</row>
    <row r="8" spans="1:36">
      <c r="N8" s="204"/>
    </row>
    <row r="9" spans="1:36">
      <c r="N9" s="204"/>
    </row>
    <row r="10" spans="1:36">
      <c r="I10" s="205"/>
      <c r="J10" s="206"/>
      <c r="K10" s="206"/>
      <c r="L10" s="206"/>
      <c r="M10" s="206"/>
      <c r="N10" s="207"/>
      <c r="O10" s="206"/>
      <c r="P10" s="206"/>
      <c r="Q10" s="206"/>
      <c r="R10" s="206"/>
      <c r="S10" s="206"/>
      <c r="T10" s="206"/>
      <c r="U10" s="206"/>
      <c r="V10" s="206"/>
      <c r="W10" s="206"/>
      <c r="X10" s="208"/>
      <c r="Z10" s="209"/>
      <c r="AA10" s="202"/>
      <c r="AC10" s="500">
        <v>0.05</v>
      </c>
      <c r="AD10" s="500"/>
      <c r="AE10" s="500"/>
    </row>
    <row r="11" spans="1:36" ht="12.75" customHeight="1">
      <c r="I11" s="205"/>
      <c r="J11" s="206"/>
      <c r="K11" s="206"/>
      <c r="L11" s="206"/>
      <c r="M11" s="206"/>
      <c r="N11" s="207"/>
      <c r="O11" s="206"/>
      <c r="P11" s="206"/>
      <c r="Q11" s="206"/>
      <c r="R11" s="206"/>
      <c r="S11" s="206"/>
      <c r="T11" s="206"/>
      <c r="U11" s="206"/>
      <c r="V11" s="206"/>
      <c r="W11" s="206"/>
      <c r="X11" s="208"/>
      <c r="Z11" s="209"/>
      <c r="AA11" s="202"/>
      <c r="AB11" s="500" t="s">
        <v>492</v>
      </c>
      <c r="AC11" s="500"/>
      <c r="AD11" s="500"/>
      <c r="AE11" s="500"/>
      <c r="AF11" s="500"/>
    </row>
    <row r="12" spans="1:36" ht="20.25" customHeight="1">
      <c r="B12" s="210"/>
      <c r="I12" s="211"/>
      <c r="J12" s="212"/>
      <c r="K12" s="212" t="s">
        <v>323</v>
      </c>
      <c r="L12" s="213"/>
      <c r="M12" s="212"/>
      <c r="N12" s="212"/>
      <c r="O12" s="212"/>
      <c r="P12" s="212"/>
      <c r="Q12" s="212"/>
      <c r="R12" s="212"/>
      <c r="S12" s="212"/>
      <c r="T12" s="212"/>
      <c r="U12" s="212"/>
      <c r="V12" s="212"/>
      <c r="W12" s="212"/>
      <c r="X12" s="214"/>
      <c r="Z12" s="209"/>
      <c r="AA12" s="202"/>
      <c r="AC12" s="498"/>
      <c r="AD12" s="498"/>
      <c r="AE12" s="498"/>
    </row>
    <row r="13" spans="1:36" ht="27.75" customHeight="1">
      <c r="I13" s="211"/>
      <c r="J13" s="212"/>
      <c r="K13" s="212" t="s">
        <v>324</v>
      </c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12"/>
      <c r="W13" s="212"/>
      <c r="X13" s="214"/>
      <c r="Z13" s="209"/>
      <c r="AA13" s="202"/>
      <c r="AC13" s="499"/>
      <c r="AD13" s="499"/>
      <c r="AE13" s="499"/>
    </row>
    <row r="15" spans="1:36" ht="11.25" customHeight="1"/>
    <row r="16" spans="1:36" s="58" customFormat="1" ht="25.5">
      <c r="A16" s="401" t="s">
        <v>320</v>
      </c>
      <c r="B16" s="401"/>
      <c r="C16" s="401"/>
      <c r="D16" s="401"/>
      <c r="E16" s="401"/>
      <c r="F16" s="401"/>
      <c r="G16" s="401"/>
      <c r="H16" s="401"/>
      <c r="I16" s="401"/>
      <c r="J16" s="401"/>
      <c r="K16" s="401"/>
      <c r="L16" s="401"/>
      <c r="M16" s="401"/>
      <c r="N16" s="401"/>
      <c r="O16" s="401"/>
      <c r="P16" s="401"/>
      <c r="Q16" s="401"/>
      <c r="R16" s="401"/>
      <c r="S16" s="401"/>
      <c r="T16" s="401"/>
      <c r="U16" s="401"/>
      <c r="V16" s="401"/>
      <c r="W16" s="401"/>
      <c r="X16" s="401"/>
      <c r="Y16" s="401"/>
      <c r="Z16" s="401"/>
      <c r="AA16" s="401"/>
      <c r="AB16" s="401"/>
      <c r="AC16" s="401"/>
      <c r="AD16" s="401"/>
      <c r="AE16" s="401"/>
      <c r="AF16" s="401"/>
      <c r="AG16" s="401"/>
      <c r="AH16" s="401"/>
      <c r="AI16" s="401"/>
      <c r="AJ16" s="401"/>
    </row>
    <row r="21" spans="2:31" ht="17.25" customHeight="1">
      <c r="N21" s="201" t="s">
        <v>321</v>
      </c>
      <c r="O21" s="201"/>
      <c r="P21" s="201"/>
      <c r="Q21" s="201"/>
      <c r="R21" s="201"/>
      <c r="S21" s="201"/>
      <c r="T21" s="201"/>
      <c r="U21" s="201"/>
      <c r="V21" s="201"/>
      <c r="W21" s="201"/>
      <c r="X21" s="201"/>
      <c r="Y21" s="201"/>
      <c r="Z21" s="201"/>
    </row>
    <row r="22" spans="2:31" ht="17.25" customHeight="1">
      <c r="N22" s="202" t="s">
        <v>322</v>
      </c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</row>
    <row r="23" spans="2:31">
      <c r="N23" s="204"/>
    </row>
    <row r="24" spans="2:31">
      <c r="N24" s="204"/>
    </row>
    <row r="25" spans="2:31">
      <c r="I25" s="205"/>
      <c r="J25" s="206"/>
      <c r="K25" s="206"/>
      <c r="L25" s="206"/>
      <c r="M25" s="206"/>
      <c r="N25" s="207"/>
      <c r="O25" s="206"/>
      <c r="P25" s="206"/>
      <c r="Q25" s="206"/>
      <c r="R25" s="206"/>
      <c r="S25" s="206"/>
      <c r="T25" s="206"/>
      <c r="U25" s="206"/>
      <c r="V25" s="206"/>
      <c r="W25" s="206"/>
      <c r="X25" s="208"/>
      <c r="Z25" s="209"/>
      <c r="AA25" s="202"/>
      <c r="AC25" s="500">
        <v>0.05</v>
      </c>
      <c r="AD25" s="500"/>
      <c r="AE25" s="500"/>
    </row>
    <row r="26" spans="2:31" ht="20.25" customHeight="1">
      <c r="B26" s="210"/>
      <c r="I26" s="211"/>
      <c r="J26" s="212"/>
      <c r="K26" s="212" t="s">
        <v>323</v>
      </c>
      <c r="L26" s="213"/>
      <c r="M26" s="212"/>
      <c r="N26" s="212"/>
      <c r="O26" s="212"/>
      <c r="P26" s="212"/>
      <c r="Q26" s="212"/>
      <c r="R26" s="212"/>
      <c r="S26" s="212"/>
      <c r="T26" s="212"/>
      <c r="U26" s="212"/>
      <c r="V26" s="212"/>
      <c r="W26" s="212"/>
      <c r="X26" s="214"/>
      <c r="Z26" s="209"/>
      <c r="AA26" s="202"/>
      <c r="AC26" s="498"/>
      <c r="AD26" s="498"/>
      <c r="AE26" s="498"/>
    </row>
    <row r="27" spans="2:31" ht="27.75" customHeight="1">
      <c r="I27" s="211"/>
      <c r="J27" s="212"/>
      <c r="K27" s="212" t="s">
        <v>324</v>
      </c>
      <c r="L27" s="212"/>
      <c r="M27" s="212"/>
      <c r="N27" s="212"/>
      <c r="O27" s="212"/>
      <c r="P27" s="212"/>
      <c r="Q27" s="212"/>
      <c r="R27" s="212"/>
      <c r="S27" s="212"/>
      <c r="T27" s="212"/>
      <c r="U27" s="212"/>
      <c r="V27" s="212"/>
      <c r="W27" s="212"/>
      <c r="X27" s="214"/>
      <c r="Z27" s="209"/>
      <c r="AA27" s="202"/>
      <c r="AC27" s="499"/>
      <c r="AD27" s="499"/>
      <c r="AE27" s="499"/>
    </row>
    <row r="29" spans="2:31" ht="11.25" customHeight="1"/>
    <row r="30" spans="2:31" ht="11.25" hidden="1" customHeight="1"/>
    <row r="31" spans="2:31" ht="11.25" hidden="1" customHeight="1"/>
    <row r="32" spans="2:31" s="215" customFormat="1" ht="11.25" hidden="1" customHeight="1"/>
    <row r="33" spans="1:36" s="215" customFormat="1" ht="11.25" hidden="1" customHeight="1"/>
    <row r="34" spans="1:36" s="215" customFormat="1" ht="11.25" hidden="1" customHeight="1"/>
    <row r="35" spans="1:36" s="215" customFormat="1" ht="11.25" hidden="1" customHeight="1"/>
    <row r="36" spans="1:36" s="215" customFormat="1" ht="11.25" hidden="1" customHeight="1"/>
    <row r="37" spans="1:36" s="215" customFormat="1" ht="11.25" hidden="1" customHeight="1"/>
    <row r="38" spans="1:36" s="215" customFormat="1" ht="11.25" hidden="1" customHeight="1"/>
    <row r="39" spans="1:36" s="215" customFormat="1" ht="11.25" hidden="1" customHeight="1"/>
    <row r="40" spans="1:36" s="215" customFormat="1" ht="11.25" hidden="1" customHeight="1"/>
    <row r="41" spans="1:36" s="215" customFormat="1" ht="11.25" hidden="1" customHeight="1"/>
    <row r="42" spans="1:36" ht="11.25" customHeight="1" thickBot="1">
      <c r="AJ42" s="210" t="s">
        <v>325</v>
      </c>
    </row>
    <row r="43" spans="1:36" s="60" customFormat="1" ht="27.95" customHeight="1" thickBot="1">
      <c r="A43" s="216" t="s">
        <v>171</v>
      </c>
      <c r="B43" s="217" t="s">
        <v>172</v>
      </c>
      <c r="C43" s="528" t="s">
        <v>173</v>
      </c>
      <c r="D43" s="529"/>
      <c r="E43" s="530"/>
      <c r="F43" s="531" t="s">
        <v>326</v>
      </c>
      <c r="G43" s="531"/>
      <c r="H43" s="531"/>
      <c r="I43" s="531"/>
      <c r="J43" s="531"/>
      <c r="K43" s="531"/>
      <c r="L43" s="531"/>
      <c r="M43" s="531"/>
      <c r="N43" s="531"/>
      <c r="O43" s="531"/>
      <c r="P43" s="531"/>
      <c r="Q43" s="531"/>
      <c r="R43" s="531"/>
      <c r="S43" s="531"/>
      <c r="T43" s="531"/>
      <c r="U43" s="531"/>
      <c r="V43" s="531"/>
      <c r="W43" s="531"/>
      <c r="X43" s="531"/>
      <c r="Y43" s="531"/>
      <c r="Z43" s="531"/>
      <c r="AA43" s="531"/>
      <c r="AB43" s="531"/>
      <c r="AC43" s="531"/>
      <c r="AD43" s="531"/>
      <c r="AE43" s="528" t="s">
        <v>174</v>
      </c>
      <c r="AF43" s="529"/>
      <c r="AG43" s="529"/>
      <c r="AH43" s="529"/>
      <c r="AI43" s="529"/>
      <c r="AJ43" s="532"/>
    </row>
    <row r="44" spans="1:36" s="60" customFormat="1" ht="27.95" customHeight="1" thickTop="1">
      <c r="A44" s="316" t="s">
        <v>484</v>
      </c>
      <c r="B44" s="218" t="s">
        <v>229</v>
      </c>
      <c r="C44" s="509" t="s">
        <v>328</v>
      </c>
      <c r="D44" s="510"/>
      <c r="E44" s="511"/>
      <c r="F44" s="512"/>
      <c r="G44" s="512"/>
      <c r="H44" s="513">
        <v>1</v>
      </c>
      <c r="I44" s="513"/>
      <c r="J44" s="513"/>
      <c r="K44" s="512"/>
      <c r="L44" s="512"/>
      <c r="M44" s="512"/>
      <c r="N44" s="512"/>
      <c r="O44" s="512"/>
      <c r="P44" s="512"/>
      <c r="Q44" s="512"/>
      <c r="R44" s="512"/>
      <c r="S44" s="512"/>
      <c r="T44" s="512"/>
      <c r="U44" s="512"/>
      <c r="V44" s="512"/>
      <c r="W44" s="512"/>
      <c r="X44" s="512"/>
      <c r="Y44" s="512"/>
      <c r="Z44" s="512"/>
      <c r="AA44" s="512"/>
      <c r="AB44" s="512"/>
      <c r="AC44" s="512"/>
      <c r="AD44" s="512"/>
      <c r="AE44" s="514">
        <f t="shared" ref="AE44:AE49" si="0">H44</f>
        <v>1</v>
      </c>
      <c r="AF44" s="515"/>
      <c r="AG44" s="515"/>
      <c r="AH44" s="515"/>
      <c r="AI44" s="515"/>
      <c r="AJ44" s="516"/>
    </row>
    <row r="45" spans="1:36" s="60" customFormat="1" ht="27.95" customHeight="1">
      <c r="A45" s="316" t="s">
        <v>484</v>
      </c>
      <c r="B45" s="218" t="s">
        <v>230</v>
      </c>
      <c r="C45" s="502" t="s">
        <v>328</v>
      </c>
      <c r="D45" s="501"/>
      <c r="E45" s="503"/>
      <c r="F45" s="502"/>
      <c r="G45" s="501"/>
      <c r="H45" s="501">
        <v>1</v>
      </c>
      <c r="I45" s="501"/>
      <c r="J45" s="501"/>
      <c r="K45" s="501"/>
      <c r="L45" s="501"/>
      <c r="M45" s="501"/>
      <c r="N45" s="501"/>
      <c r="O45" s="501"/>
      <c r="P45" s="501"/>
      <c r="Q45" s="501"/>
      <c r="R45" s="501"/>
      <c r="S45" s="501"/>
      <c r="T45" s="501"/>
      <c r="U45" s="501"/>
      <c r="V45" s="501"/>
      <c r="W45" s="501"/>
      <c r="X45" s="501"/>
      <c r="Y45" s="501"/>
      <c r="Z45" s="501"/>
      <c r="AA45" s="501"/>
      <c r="AB45" s="501"/>
      <c r="AC45" s="501"/>
      <c r="AD45" s="503"/>
      <c r="AE45" s="517">
        <f t="shared" si="0"/>
        <v>1</v>
      </c>
      <c r="AF45" s="518"/>
      <c r="AG45" s="518"/>
      <c r="AH45" s="518"/>
      <c r="AI45" s="518"/>
      <c r="AJ45" s="519"/>
    </row>
    <row r="46" spans="1:36" s="60" customFormat="1" ht="27.95" customHeight="1">
      <c r="A46" s="316" t="s">
        <v>484</v>
      </c>
      <c r="B46" s="218" t="s">
        <v>231</v>
      </c>
      <c r="C46" s="502" t="s">
        <v>328</v>
      </c>
      <c r="D46" s="501"/>
      <c r="E46" s="503"/>
      <c r="F46" s="502"/>
      <c r="G46" s="501"/>
      <c r="H46" s="501">
        <v>1</v>
      </c>
      <c r="I46" s="501"/>
      <c r="J46" s="501"/>
      <c r="K46" s="501"/>
      <c r="L46" s="501"/>
      <c r="M46" s="501"/>
      <c r="N46" s="501"/>
      <c r="O46" s="501"/>
      <c r="P46" s="501"/>
      <c r="Q46" s="501"/>
      <c r="R46" s="501"/>
      <c r="S46" s="501"/>
      <c r="T46" s="501"/>
      <c r="U46" s="501"/>
      <c r="V46" s="501"/>
      <c r="W46" s="501"/>
      <c r="X46" s="501"/>
      <c r="Y46" s="501"/>
      <c r="Z46" s="501"/>
      <c r="AA46" s="501"/>
      <c r="AB46" s="501"/>
      <c r="AC46" s="501"/>
      <c r="AD46" s="503"/>
      <c r="AE46" s="517">
        <f t="shared" si="0"/>
        <v>1</v>
      </c>
      <c r="AF46" s="518"/>
      <c r="AG46" s="518"/>
      <c r="AH46" s="518"/>
      <c r="AI46" s="518"/>
      <c r="AJ46" s="519"/>
    </row>
    <row r="47" spans="1:36" ht="27.95" customHeight="1">
      <c r="A47" s="103" t="s">
        <v>327</v>
      </c>
      <c r="B47" s="218" t="s">
        <v>229</v>
      </c>
      <c r="C47" s="509" t="s">
        <v>328</v>
      </c>
      <c r="D47" s="510"/>
      <c r="E47" s="511"/>
      <c r="F47" s="512"/>
      <c r="G47" s="512"/>
      <c r="H47" s="513">
        <v>1</v>
      </c>
      <c r="I47" s="513"/>
      <c r="J47" s="513"/>
      <c r="K47" s="512"/>
      <c r="L47" s="512"/>
      <c r="M47" s="512"/>
      <c r="N47" s="512"/>
      <c r="O47" s="512"/>
      <c r="P47" s="512"/>
      <c r="Q47" s="512"/>
      <c r="R47" s="512"/>
      <c r="S47" s="512"/>
      <c r="T47" s="512"/>
      <c r="U47" s="512"/>
      <c r="V47" s="512"/>
      <c r="W47" s="512"/>
      <c r="X47" s="512"/>
      <c r="Y47" s="512"/>
      <c r="Z47" s="512"/>
      <c r="AA47" s="512"/>
      <c r="AB47" s="512"/>
      <c r="AC47" s="512"/>
      <c r="AD47" s="512"/>
      <c r="AE47" s="514">
        <f t="shared" si="0"/>
        <v>1</v>
      </c>
      <c r="AF47" s="515"/>
      <c r="AG47" s="515"/>
      <c r="AH47" s="515"/>
      <c r="AI47" s="515"/>
      <c r="AJ47" s="516"/>
    </row>
    <row r="48" spans="1:36" ht="27.95" customHeight="1">
      <c r="A48" s="103" t="s">
        <v>327</v>
      </c>
      <c r="B48" s="218" t="s">
        <v>230</v>
      </c>
      <c r="C48" s="502" t="s">
        <v>328</v>
      </c>
      <c r="D48" s="501"/>
      <c r="E48" s="503"/>
      <c r="F48" s="502"/>
      <c r="G48" s="501"/>
      <c r="H48" s="501">
        <v>1</v>
      </c>
      <c r="I48" s="501"/>
      <c r="J48" s="501"/>
      <c r="K48" s="501"/>
      <c r="L48" s="501"/>
      <c r="M48" s="501"/>
      <c r="N48" s="501"/>
      <c r="O48" s="501"/>
      <c r="P48" s="501"/>
      <c r="Q48" s="501"/>
      <c r="R48" s="501"/>
      <c r="S48" s="501"/>
      <c r="T48" s="501"/>
      <c r="U48" s="501"/>
      <c r="V48" s="501"/>
      <c r="W48" s="501"/>
      <c r="X48" s="501"/>
      <c r="Y48" s="501"/>
      <c r="Z48" s="501"/>
      <c r="AA48" s="501"/>
      <c r="AB48" s="501"/>
      <c r="AC48" s="501"/>
      <c r="AD48" s="503"/>
      <c r="AE48" s="517">
        <f t="shared" si="0"/>
        <v>1</v>
      </c>
      <c r="AF48" s="518"/>
      <c r="AG48" s="518"/>
      <c r="AH48" s="518"/>
      <c r="AI48" s="518"/>
      <c r="AJ48" s="519"/>
    </row>
    <row r="49" spans="1:36" ht="27.95" customHeight="1">
      <c r="A49" s="103" t="s">
        <v>327</v>
      </c>
      <c r="B49" s="218" t="s">
        <v>231</v>
      </c>
      <c r="C49" s="502" t="s">
        <v>328</v>
      </c>
      <c r="D49" s="501"/>
      <c r="E49" s="503"/>
      <c r="F49" s="502"/>
      <c r="G49" s="501"/>
      <c r="H49" s="501">
        <v>1</v>
      </c>
      <c r="I49" s="501"/>
      <c r="J49" s="501"/>
      <c r="K49" s="501"/>
      <c r="L49" s="501"/>
      <c r="M49" s="501"/>
      <c r="N49" s="501"/>
      <c r="O49" s="501"/>
      <c r="P49" s="501"/>
      <c r="Q49" s="501"/>
      <c r="R49" s="501"/>
      <c r="S49" s="501"/>
      <c r="T49" s="501"/>
      <c r="U49" s="501"/>
      <c r="V49" s="501"/>
      <c r="W49" s="501"/>
      <c r="X49" s="501"/>
      <c r="Y49" s="501"/>
      <c r="Z49" s="501"/>
      <c r="AA49" s="501"/>
      <c r="AB49" s="501"/>
      <c r="AC49" s="501"/>
      <c r="AD49" s="503"/>
      <c r="AE49" s="517">
        <f t="shared" si="0"/>
        <v>1</v>
      </c>
      <c r="AF49" s="518"/>
      <c r="AG49" s="518"/>
      <c r="AH49" s="518"/>
      <c r="AI49" s="518"/>
      <c r="AJ49" s="519"/>
    </row>
    <row r="50" spans="1:36" ht="27.95" customHeight="1">
      <c r="A50" s="103" t="s">
        <v>489</v>
      </c>
      <c r="B50" s="218" t="s">
        <v>330</v>
      </c>
      <c r="C50" s="502" t="s">
        <v>331</v>
      </c>
      <c r="D50" s="501"/>
      <c r="E50" s="503"/>
      <c r="F50" s="502"/>
      <c r="G50" s="501"/>
      <c r="H50" s="501">
        <v>1</v>
      </c>
      <c r="I50" s="501"/>
      <c r="J50" s="501"/>
      <c r="K50" s="501" t="s">
        <v>332</v>
      </c>
      <c r="L50" s="501"/>
      <c r="M50" s="504">
        <f>AC10</f>
        <v>0.05</v>
      </c>
      <c r="N50" s="501"/>
      <c r="O50" s="501"/>
      <c r="P50" s="501" t="s">
        <v>332</v>
      </c>
      <c r="Q50" s="501"/>
      <c r="R50" s="501">
        <v>2.35</v>
      </c>
      <c r="S50" s="501"/>
      <c r="T50" s="501"/>
      <c r="U50" s="501" t="s">
        <v>332</v>
      </c>
      <c r="V50" s="501"/>
      <c r="W50" s="501">
        <v>1.02</v>
      </c>
      <c r="X50" s="501"/>
      <c r="Y50" s="501"/>
      <c r="Z50" s="501"/>
      <c r="AA50" s="501"/>
      <c r="AB50" s="501"/>
      <c r="AC50" s="501"/>
      <c r="AD50" s="503"/>
      <c r="AE50" s="525">
        <f>ROUNDDOWN(H50*M50*R50*W50,3)</f>
        <v>0.11899999999999999</v>
      </c>
      <c r="AF50" s="526"/>
      <c r="AG50" s="526"/>
      <c r="AH50" s="526"/>
      <c r="AI50" s="526"/>
      <c r="AJ50" s="527"/>
    </row>
    <row r="51" spans="1:36" ht="27.95" customHeight="1">
      <c r="A51" s="103" t="s">
        <v>512</v>
      </c>
      <c r="B51" s="218" t="s">
        <v>330</v>
      </c>
      <c r="C51" s="502" t="s">
        <v>331</v>
      </c>
      <c r="D51" s="501"/>
      <c r="E51" s="503"/>
      <c r="F51" s="502"/>
      <c r="G51" s="501"/>
      <c r="H51" s="501">
        <v>1</v>
      </c>
      <c r="I51" s="501"/>
      <c r="J51" s="501"/>
      <c r="K51" s="501" t="s">
        <v>332</v>
      </c>
      <c r="L51" s="501"/>
      <c r="M51" s="501">
        <v>0.05</v>
      </c>
      <c r="N51" s="501"/>
      <c r="O51" s="501"/>
      <c r="P51" s="501" t="s">
        <v>332</v>
      </c>
      <c r="Q51" s="501"/>
      <c r="R51" s="501">
        <v>2.35</v>
      </c>
      <c r="S51" s="501"/>
      <c r="T51" s="501"/>
      <c r="U51" s="501" t="s">
        <v>332</v>
      </c>
      <c r="V51" s="501"/>
      <c r="W51" s="501">
        <v>1.02</v>
      </c>
      <c r="X51" s="501"/>
      <c r="Y51" s="501"/>
      <c r="Z51" s="501"/>
      <c r="AA51" s="501"/>
      <c r="AB51" s="501"/>
      <c r="AC51" s="501"/>
      <c r="AD51" s="503"/>
      <c r="AE51" s="525">
        <f>ROUNDDOWN(H51*M51*R51*W51,3)</f>
        <v>0.11899999999999999</v>
      </c>
      <c r="AF51" s="526"/>
      <c r="AG51" s="526"/>
      <c r="AH51" s="526"/>
      <c r="AI51" s="526"/>
      <c r="AJ51" s="527"/>
    </row>
    <row r="52" spans="1:36" ht="27.95" customHeight="1">
      <c r="A52" s="219" t="s">
        <v>333</v>
      </c>
      <c r="B52" s="218" t="s">
        <v>329</v>
      </c>
      <c r="C52" s="509" t="s">
        <v>334</v>
      </c>
      <c r="D52" s="510"/>
      <c r="E52" s="511"/>
      <c r="F52" s="512"/>
      <c r="G52" s="512"/>
      <c r="H52" s="513">
        <v>1</v>
      </c>
      <c r="I52" s="513"/>
      <c r="J52" s="513"/>
      <c r="K52" s="513" t="s">
        <v>332</v>
      </c>
      <c r="L52" s="513"/>
      <c r="M52" s="513">
        <f>AC25</f>
        <v>0.05</v>
      </c>
      <c r="N52" s="513"/>
      <c r="O52" s="513"/>
      <c r="P52" s="513"/>
      <c r="Q52" s="513"/>
      <c r="R52" s="513"/>
      <c r="S52" s="513"/>
      <c r="T52" s="513"/>
      <c r="U52" s="512"/>
      <c r="V52" s="512"/>
      <c r="W52" s="512"/>
      <c r="X52" s="512"/>
      <c r="Y52" s="512"/>
      <c r="Z52" s="512"/>
      <c r="AA52" s="512"/>
      <c r="AB52" s="512"/>
      <c r="AC52" s="512"/>
      <c r="AD52" s="512"/>
      <c r="AE52" s="525">
        <f>ROUNDDOWN(H52*M52,3)</f>
        <v>0.05</v>
      </c>
      <c r="AF52" s="526"/>
      <c r="AG52" s="526"/>
      <c r="AH52" s="526"/>
      <c r="AI52" s="526"/>
      <c r="AJ52" s="527"/>
    </row>
    <row r="53" spans="1:36" ht="27.95" customHeight="1" thickBot="1">
      <c r="A53" s="220" t="s">
        <v>335</v>
      </c>
      <c r="B53" s="221" t="s">
        <v>336</v>
      </c>
      <c r="C53" s="520" t="s">
        <v>331</v>
      </c>
      <c r="D53" s="521"/>
      <c r="E53" s="522"/>
      <c r="F53" s="505"/>
      <c r="G53" s="505"/>
      <c r="H53" s="523">
        <v>1</v>
      </c>
      <c r="I53" s="523"/>
      <c r="J53" s="523"/>
      <c r="K53" s="524" t="s">
        <v>332</v>
      </c>
      <c r="L53" s="524"/>
      <c r="M53" s="524">
        <f>AC25</f>
        <v>0.05</v>
      </c>
      <c r="N53" s="524"/>
      <c r="O53" s="524"/>
      <c r="P53" s="524" t="s">
        <v>332</v>
      </c>
      <c r="Q53" s="524"/>
      <c r="R53" s="524">
        <v>2.35</v>
      </c>
      <c r="S53" s="524"/>
      <c r="T53" s="524"/>
      <c r="U53" s="505"/>
      <c r="V53" s="505"/>
      <c r="W53" s="505"/>
      <c r="X53" s="505"/>
      <c r="Y53" s="505"/>
      <c r="Z53" s="505"/>
      <c r="AA53" s="505"/>
      <c r="AB53" s="505"/>
      <c r="AC53" s="505"/>
      <c r="AD53" s="505"/>
      <c r="AE53" s="506">
        <f>ROUNDDOWN(H53*M53*R53,3)</f>
        <v>0.11700000000000001</v>
      </c>
      <c r="AF53" s="507"/>
      <c r="AG53" s="507"/>
      <c r="AH53" s="507"/>
      <c r="AI53" s="507"/>
      <c r="AJ53" s="508"/>
    </row>
  </sheetData>
  <mergeCells count="132">
    <mergeCell ref="A16:AJ16"/>
    <mergeCell ref="AC25:AE25"/>
    <mergeCell ref="AC26:AE26"/>
    <mergeCell ref="AC27:AE27"/>
    <mergeCell ref="C43:E43"/>
    <mergeCell ref="F43:AD43"/>
    <mergeCell ref="AE43:AJ43"/>
    <mergeCell ref="C47:E47"/>
    <mergeCell ref="F47:G47"/>
    <mergeCell ref="H47:J47"/>
    <mergeCell ref="K47:L47"/>
    <mergeCell ref="M47:O47"/>
    <mergeCell ref="P47:Q47"/>
    <mergeCell ref="R47:T47"/>
    <mergeCell ref="U47:V47"/>
    <mergeCell ref="W47:Y47"/>
    <mergeCell ref="Z47:AA47"/>
    <mergeCell ref="AB47:AD47"/>
    <mergeCell ref="AB49:AD49"/>
    <mergeCell ref="AE49:AJ49"/>
    <mergeCell ref="Z51:AA51"/>
    <mergeCell ref="AB51:AD51"/>
    <mergeCell ref="AE51:AJ51"/>
    <mergeCell ref="R46:T46"/>
    <mergeCell ref="W46:Y46"/>
    <mergeCell ref="AB45:AD45"/>
    <mergeCell ref="AE45:AJ45"/>
    <mergeCell ref="Z46:AA46"/>
    <mergeCell ref="AB46:AD46"/>
    <mergeCell ref="AE50:AJ50"/>
    <mergeCell ref="R45:T45"/>
    <mergeCell ref="U45:V45"/>
    <mergeCell ref="W45:Y45"/>
    <mergeCell ref="R48:T48"/>
    <mergeCell ref="U48:V48"/>
    <mergeCell ref="W48:Y48"/>
    <mergeCell ref="AE52:AJ52"/>
    <mergeCell ref="C51:E51"/>
    <mergeCell ref="F51:G51"/>
    <mergeCell ref="H51:J51"/>
    <mergeCell ref="K51:L51"/>
    <mergeCell ref="M51:O51"/>
    <mergeCell ref="P51:Q51"/>
    <mergeCell ref="C48:E48"/>
    <mergeCell ref="F48:G48"/>
    <mergeCell ref="H48:J48"/>
    <mergeCell ref="K48:L48"/>
    <mergeCell ref="M48:O48"/>
    <mergeCell ref="P48:Q48"/>
    <mergeCell ref="C52:E52"/>
    <mergeCell ref="F52:G52"/>
    <mergeCell ref="H52:J52"/>
    <mergeCell ref="K52:L52"/>
    <mergeCell ref="M52:O52"/>
    <mergeCell ref="P52:Q52"/>
    <mergeCell ref="R52:T52"/>
    <mergeCell ref="U52:V52"/>
    <mergeCell ref="W52:Y52"/>
    <mergeCell ref="C49:E49"/>
    <mergeCell ref="F49:G49"/>
    <mergeCell ref="C53:E53"/>
    <mergeCell ref="F53:G53"/>
    <mergeCell ref="H53:J53"/>
    <mergeCell ref="K53:L53"/>
    <mergeCell ref="M53:O53"/>
    <mergeCell ref="P53:Q53"/>
    <mergeCell ref="P46:Q46"/>
    <mergeCell ref="Z52:AA52"/>
    <mergeCell ref="AB52:AD52"/>
    <mergeCell ref="R53:T53"/>
    <mergeCell ref="U53:V53"/>
    <mergeCell ref="W53:Y53"/>
    <mergeCell ref="H49:J49"/>
    <mergeCell ref="K49:L49"/>
    <mergeCell ref="M49:O49"/>
    <mergeCell ref="P49:Q49"/>
    <mergeCell ref="R49:T49"/>
    <mergeCell ref="U49:V49"/>
    <mergeCell ref="W49:Y49"/>
    <mergeCell ref="R51:T51"/>
    <mergeCell ref="U51:V51"/>
    <mergeCell ref="W51:Y51"/>
    <mergeCell ref="Z48:AA48"/>
    <mergeCell ref="AB48:AD48"/>
    <mergeCell ref="Z53:AA53"/>
    <mergeCell ref="AB53:AD53"/>
    <mergeCell ref="AE53:AJ53"/>
    <mergeCell ref="C44:E44"/>
    <mergeCell ref="C45:E45"/>
    <mergeCell ref="C46:E46"/>
    <mergeCell ref="F44:G44"/>
    <mergeCell ref="H44:J44"/>
    <mergeCell ref="K44:L44"/>
    <mergeCell ref="F46:G46"/>
    <mergeCell ref="H46:J46"/>
    <mergeCell ref="K46:L46"/>
    <mergeCell ref="M44:O44"/>
    <mergeCell ref="P44:Q44"/>
    <mergeCell ref="R44:T44"/>
    <mergeCell ref="U44:V44"/>
    <mergeCell ref="W44:Y44"/>
    <mergeCell ref="Z44:AA44"/>
    <mergeCell ref="U46:V46"/>
    <mergeCell ref="AB44:AD44"/>
    <mergeCell ref="AE44:AJ44"/>
    <mergeCell ref="AB50:AD50"/>
    <mergeCell ref="AE46:AJ46"/>
    <mergeCell ref="Z45:AA45"/>
    <mergeCell ref="A1:AJ1"/>
    <mergeCell ref="AC12:AE12"/>
    <mergeCell ref="AC13:AE13"/>
    <mergeCell ref="AC10:AE10"/>
    <mergeCell ref="AB11:AF11"/>
    <mergeCell ref="P50:Q50"/>
    <mergeCell ref="R50:T50"/>
    <mergeCell ref="U50:V50"/>
    <mergeCell ref="W50:Y50"/>
    <mergeCell ref="Z50:AA50"/>
    <mergeCell ref="C50:E50"/>
    <mergeCell ref="F50:G50"/>
    <mergeCell ref="H50:J50"/>
    <mergeCell ref="K50:L50"/>
    <mergeCell ref="M50:O50"/>
    <mergeCell ref="M46:O46"/>
    <mergeCell ref="F45:G45"/>
    <mergeCell ref="H45:J45"/>
    <mergeCell ref="K45:L45"/>
    <mergeCell ref="AE47:AJ47"/>
    <mergeCell ref="M45:O45"/>
    <mergeCell ref="P45:Q45"/>
    <mergeCell ref="AE48:AJ48"/>
    <mergeCell ref="Z49:AA49"/>
  </mergeCells>
  <phoneticPr fontId="6" type="noConversion"/>
  <printOptions horizontalCentered="1"/>
  <pageMargins left="0.55118110236220474" right="0.55118110236220474" top="1.1811023622047245" bottom="0.98425196850393704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"/>
  <sheetViews>
    <sheetView view="pageBreakPreview" topLeftCell="A22" zoomScale="85" zoomScaleNormal="100" zoomScaleSheetLayoutView="85" workbookViewId="0">
      <selection activeCell="X24" sqref="X24:Y24"/>
    </sheetView>
  </sheetViews>
  <sheetFormatPr defaultRowHeight="11.25"/>
  <cols>
    <col min="1" max="1" width="13.7109375" style="39" bestFit="1" customWidth="1"/>
    <col min="2" max="2" width="15.85546875" style="39" customWidth="1"/>
    <col min="3" max="3" width="35" style="39" bestFit="1" customWidth="1"/>
    <col min="4" max="4" width="7.7109375" style="39" bestFit="1" customWidth="1"/>
    <col min="5" max="5" width="18.42578125" style="39" customWidth="1"/>
    <col min="6" max="6" width="20.7109375" style="39" customWidth="1"/>
    <col min="7" max="7" width="15.42578125" style="39" bestFit="1" customWidth="1"/>
    <col min="8" max="8" width="62.85546875" style="39" bestFit="1" customWidth="1"/>
    <col min="9" max="16384" width="9.140625" style="39"/>
  </cols>
  <sheetData>
    <row r="1" spans="1:8" ht="22.5" customHeight="1">
      <c r="A1" s="542" t="s">
        <v>337</v>
      </c>
      <c r="B1" s="542"/>
      <c r="C1" s="542"/>
      <c r="D1" s="542"/>
      <c r="E1" s="542"/>
      <c r="F1" s="542"/>
      <c r="G1" s="542"/>
      <c r="H1" s="542"/>
    </row>
    <row r="2" spans="1:8" ht="19.5" customHeight="1" thickBot="1">
      <c r="A2" s="543"/>
      <c r="B2" s="543"/>
      <c r="C2" s="543"/>
      <c r="D2" s="543"/>
      <c r="E2" s="543"/>
      <c r="F2" s="543"/>
      <c r="G2" s="543"/>
      <c r="H2" s="543"/>
    </row>
    <row r="3" spans="1:8" ht="43.5" customHeight="1" thickBot="1">
      <c r="A3" s="544" t="s">
        <v>338</v>
      </c>
      <c r="B3" s="545"/>
      <c r="C3" s="318" t="s">
        <v>339</v>
      </c>
      <c r="D3" s="317" t="s">
        <v>340</v>
      </c>
      <c r="E3" s="319" t="s">
        <v>341</v>
      </c>
      <c r="F3" s="320" t="s">
        <v>342</v>
      </c>
      <c r="G3" s="317" t="s">
        <v>343</v>
      </c>
      <c r="H3" s="321" t="s">
        <v>344</v>
      </c>
    </row>
    <row r="4" spans="1:8" ht="38.25" thickTop="1">
      <c r="A4" s="546" t="s">
        <v>345</v>
      </c>
      <c r="B4" s="537" t="s">
        <v>346</v>
      </c>
      <c r="C4" s="322" t="s">
        <v>347</v>
      </c>
      <c r="D4" s="323" t="s">
        <v>96</v>
      </c>
      <c r="E4" s="323">
        <v>0.15</v>
      </c>
      <c r="F4" s="324">
        <f>'수량산출기초(차선)'!B5</f>
        <v>600</v>
      </c>
      <c r="G4" s="324">
        <f t="shared" ref="G4:G42" si="0">E4*F4</f>
        <v>90</v>
      </c>
      <c r="H4" s="325"/>
    </row>
    <row r="5" spans="1:8" ht="18.75">
      <c r="A5" s="546"/>
      <c r="B5" s="538"/>
      <c r="C5" s="326" t="s">
        <v>353</v>
      </c>
      <c r="D5" s="326" t="s">
        <v>96</v>
      </c>
      <c r="E5" s="326"/>
      <c r="F5" s="327"/>
      <c r="G5" s="327">
        <f>SUM(G2:G4)</f>
        <v>90</v>
      </c>
      <c r="H5" s="325"/>
    </row>
    <row r="6" spans="1:8" ht="18.75">
      <c r="A6" s="539"/>
      <c r="B6" s="540" t="s">
        <v>348</v>
      </c>
      <c r="C6" s="328" t="s">
        <v>349</v>
      </c>
      <c r="D6" s="329" t="s">
        <v>96</v>
      </c>
      <c r="E6" s="329">
        <f>3*0.15/6</f>
        <v>7.4999999999999997E-2</v>
      </c>
      <c r="F6" s="330">
        <f>'수량산출기초(차선)'!D5</f>
        <v>0</v>
      </c>
      <c r="G6" s="330">
        <f t="shared" si="0"/>
        <v>0</v>
      </c>
      <c r="H6" s="331" t="s">
        <v>350</v>
      </c>
    </row>
    <row r="7" spans="1:8" ht="18.75">
      <c r="A7" s="539"/>
      <c r="B7" s="540"/>
      <c r="C7" s="328" t="s">
        <v>351</v>
      </c>
      <c r="D7" s="328" t="s">
        <v>96</v>
      </c>
      <c r="E7" s="332">
        <f>5*0.15/13</f>
        <v>5.7692307692307696E-2</v>
      </c>
      <c r="F7" s="330">
        <f>'수량산출기초(차선)'!E5</f>
        <v>0</v>
      </c>
      <c r="G7" s="330">
        <f t="shared" si="0"/>
        <v>0</v>
      </c>
      <c r="H7" s="331" t="s">
        <v>352</v>
      </c>
    </row>
    <row r="8" spans="1:8" ht="18.75">
      <c r="A8" s="539"/>
      <c r="B8" s="540"/>
      <c r="C8" s="326" t="s">
        <v>353</v>
      </c>
      <c r="D8" s="326"/>
      <c r="E8" s="326"/>
      <c r="F8" s="327"/>
      <c r="G8" s="327">
        <f>G6+G7</f>
        <v>0</v>
      </c>
      <c r="H8" s="331"/>
    </row>
    <row r="9" spans="1:8" ht="18.75">
      <c r="A9" s="539"/>
      <c r="B9" s="540" t="s">
        <v>354</v>
      </c>
      <c r="C9" s="328" t="s">
        <v>355</v>
      </c>
      <c r="D9" s="329" t="s">
        <v>96</v>
      </c>
      <c r="E9" s="329">
        <v>0.15</v>
      </c>
      <c r="F9" s="330">
        <f>'수량산출기초(차선)'!C5</f>
        <v>1000</v>
      </c>
      <c r="G9" s="330">
        <f t="shared" si="0"/>
        <v>150</v>
      </c>
      <c r="H9" s="331"/>
    </row>
    <row r="10" spans="1:8" ht="18.75">
      <c r="A10" s="539"/>
      <c r="B10" s="540"/>
      <c r="C10" s="328" t="s">
        <v>356</v>
      </c>
      <c r="D10" s="329" t="s">
        <v>96</v>
      </c>
      <c r="E10" s="329">
        <v>0.15</v>
      </c>
      <c r="F10" s="330">
        <f>'수량산출기초(차선)'!F5</f>
        <v>0</v>
      </c>
      <c r="G10" s="330">
        <f t="shared" si="0"/>
        <v>0</v>
      </c>
      <c r="H10" s="331"/>
    </row>
    <row r="11" spans="1:8" ht="18.75">
      <c r="A11" s="539"/>
      <c r="B11" s="540"/>
      <c r="C11" s="328" t="s">
        <v>357</v>
      </c>
      <c r="D11" s="328" t="s">
        <v>96</v>
      </c>
      <c r="E11" s="328">
        <f>7*0.5</f>
        <v>3.5</v>
      </c>
      <c r="F11" s="330">
        <f>'수량산출기초(차선)'!H5</f>
        <v>0</v>
      </c>
      <c r="G11" s="330">
        <f t="shared" si="0"/>
        <v>0</v>
      </c>
      <c r="H11" s="331" t="s">
        <v>358</v>
      </c>
    </row>
    <row r="12" spans="1:8" ht="18.75">
      <c r="A12" s="539"/>
      <c r="B12" s="541"/>
      <c r="C12" s="326" t="s">
        <v>353</v>
      </c>
      <c r="D12" s="326" t="s">
        <v>96</v>
      </c>
      <c r="E12" s="326"/>
      <c r="F12" s="327"/>
      <c r="G12" s="327">
        <f>SUM(G9:G11)</f>
        <v>150</v>
      </c>
      <c r="H12" s="331"/>
    </row>
    <row r="13" spans="1:8" ht="18.75">
      <c r="A13" s="539"/>
      <c r="B13" s="540" t="s">
        <v>359</v>
      </c>
      <c r="C13" s="328" t="s">
        <v>351</v>
      </c>
      <c r="D13" s="328" t="s">
        <v>96</v>
      </c>
      <c r="E13" s="332">
        <f>0.15*(3/8)*1</f>
        <v>5.6249999999999994E-2</v>
      </c>
      <c r="F13" s="330">
        <f>'수량산출기초(차선)'!I5</f>
        <v>0</v>
      </c>
      <c r="G13" s="330">
        <f t="shared" si="0"/>
        <v>0</v>
      </c>
      <c r="H13" s="331"/>
    </row>
    <row r="14" spans="1:8" ht="18.75">
      <c r="A14" s="539"/>
      <c r="B14" s="541"/>
      <c r="C14" s="328" t="s">
        <v>360</v>
      </c>
      <c r="D14" s="328" t="s">
        <v>96</v>
      </c>
      <c r="E14" s="328">
        <f>1*0.15/2</f>
        <v>7.4999999999999997E-2</v>
      </c>
      <c r="F14" s="330">
        <f>'수량산출기초(차선)'!J5</f>
        <v>0</v>
      </c>
      <c r="G14" s="330">
        <f t="shared" si="0"/>
        <v>0</v>
      </c>
      <c r="H14" s="331" t="s">
        <v>361</v>
      </c>
    </row>
    <row r="15" spans="1:8" ht="18.75">
      <c r="A15" s="539"/>
      <c r="B15" s="541"/>
      <c r="C15" s="328" t="s">
        <v>356</v>
      </c>
      <c r="D15" s="328" t="s">
        <v>328</v>
      </c>
      <c r="E15" s="328">
        <f>3*0.3/6</f>
        <v>0.15</v>
      </c>
      <c r="F15" s="330">
        <f>'수량산출기초(차선)'!G5</f>
        <v>0</v>
      </c>
      <c r="G15" s="330">
        <f t="shared" si="0"/>
        <v>0</v>
      </c>
      <c r="H15" s="331" t="s">
        <v>362</v>
      </c>
    </row>
    <row r="16" spans="1:8" ht="18.75">
      <c r="A16" s="539"/>
      <c r="B16" s="541"/>
      <c r="C16" s="328" t="s">
        <v>363</v>
      </c>
      <c r="D16" s="328" t="s">
        <v>96</v>
      </c>
      <c r="E16" s="328">
        <f>15*0.5*1*0.4</f>
        <v>3</v>
      </c>
      <c r="F16" s="330">
        <f>'수량산출기초(차선)'!K5</f>
        <v>0</v>
      </c>
      <c r="G16" s="330">
        <f t="shared" si="0"/>
        <v>0</v>
      </c>
      <c r="H16" s="331" t="s">
        <v>364</v>
      </c>
    </row>
    <row r="17" spans="1:8" ht="18.75">
      <c r="A17" s="539"/>
      <c r="B17" s="541"/>
      <c r="C17" s="326" t="s">
        <v>353</v>
      </c>
      <c r="D17" s="326" t="s">
        <v>96</v>
      </c>
      <c r="E17" s="326"/>
      <c r="F17" s="327"/>
      <c r="G17" s="327">
        <f>SUM(G13:G16)</f>
        <v>0</v>
      </c>
      <c r="H17" s="333"/>
    </row>
    <row r="18" spans="1:8" ht="18.75">
      <c r="A18" s="539"/>
      <c r="B18" s="547" t="s">
        <v>365</v>
      </c>
      <c r="C18" s="328" t="s">
        <v>366</v>
      </c>
      <c r="D18" s="328" t="s">
        <v>96</v>
      </c>
      <c r="E18" s="328">
        <f>3.6*7*0.5</f>
        <v>12.6</v>
      </c>
      <c r="F18" s="330">
        <f>'수량산출기초(차선)'!L5</f>
        <v>2</v>
      </c>
      <c r="G18" s="330">
        <f>E18*F18</f>
        <v>25.2</v>
      </c>
      <c r="H18" s="331" t="s">
        <v>367</v>
      </c>
    </row>
    <row r="19" spans="1:8" ht="18.75">
      <c r="A19" s="539"/>
      <c r="B19" s="548"/>
      <c r="C19" s="328" t="s">
        <v>368</v>
      </c>
      <c r="D19" s="328" t="s">
        <v>96</v>
      </c>
      <c r="E19" s="328">
        <f>0.5*1</f>
        <v>0.5</v>
      </c>
      <c r="F19" s="330">
        <f>'수량산출기초(차선)'!O5</f>
        <v>0</v>
      </c>
      <c r="G19" s="330">
        <f>E19*F19</f>
        <v>0</v>
      </c>
      <c r="H19" s="331" t="s">
        <v>369</v>
      </c>
    </row>
    <row r="20" spans="1:8" ht="18.75">
      <c r="A20" s="539"/>
      <c r="B20" s="538"/>
      <c r="C20" s="326" t="s">
        <v>353</v>
      </c>
      <c r="D20" s="326" t="s">
        <v>96</v>
      </c>
      <c r="E20" s="326"/>
      <c r="F20" s="327"/>
      <c r="G20" s="327">
        <f>G18+G19</f>
        <v>25.2</v>
      </c>
      <c r="H20" s="331"/>
    </row>
    <row r="21" spans="1:8" ht="18.75">
      <c r="A21" s="539"/>
      <c r="B21" s="540" t="s">
        <v>370</v>
      </c>
      <c r="C21" s="328" t="s">
        <v>371</v>
      </c>
      <c r="D21" s="328" t="s">
        <v>96</v>
      </c>
      <c r="E21" s="328" t="s">
        <v>372</v>
      </c>
      <c r="F21" s="330">
        <f>'수량산출기초(차선)'!N5</f>
        <v>0</v>
      </c>
      <c r="G21" s="330">
        <f>F21</f>
        <v>0</v>
      </c>
      <c r="H21" s="334" t="s">
        <v>373</v>
      </c>
    </row>
    <row r="22" spans="1:8" ht="18.75">
      <c r="A22" s="539"/>
      <c r="B22" s="540"/>
      <c r="C22" s="328" t="s">
        <v>374</v>
      </c>
      <c r="D22" s="328" t="s">
        <v>96</v>
      </c>
      <c r="E22" s="328">
        <f>3.6*7*0.5</f>
        <v>12.6</v>
      </c>
      <c r="F22" s="330">
        <f>'수량산출기초(차선)'!M5</f>
        <v>2</v>
      </c>
      <c r="G22" s="330">
        <f t="shared" si="0"/>
        <v>25.2</v>
      </c>
      <c r="H22" s="331" t="s">
        <v>367</v>
      </c>
    </row>
    <row r="23" spans="1:8" ht="18.75">
      <c r="A23" s="539"/>
      <c r="B23" s="540"/>
      <c r="C23" s="326" t="s">
        <v>353</v>
      </c>
      <c r="D23" s="326" t="s">
        <v>96</v>
      </c>
      <c r="E23" s="326"/>
      <c r="F23" s="327"/>
      <c r="G23" s="327">
        <f>SUM(G21:G22)</f>
        <v>25.2</v>
      </c>
      <c r="H23" s="331"/>
    </row>
    <row r="24" spans="1:8" ht="18.75">
      <c r="A24" s="539" t="s">
        <v>345</v>
      </c>
      <c r="B24" s="540" t="s">
        <v>375</v>
      </c>
      <c r="C24" s="335" t="s">
        <v>376</v>
      </c>
      <c r="D24" s="328" t="s">
        <v>96</v>
      </c>
      <c r="E24" s="328">
        <v>1.08</v>
      </c>
      <c r="F24" s="336">
        <f>'수량산출기초(차선)'!P5</f>
        <v>0</v>
      </c>
      <c r="G24" s="330">
        <f t="shared" si="0"/>
        <v>0</v>
      </c>
      <c r="H24" s="333"/>
    </row>
    <row r="25" spans="1:8" ht="18.75">
      <c r="A25" s="539"/>
      <c r="B25" s="540"/>
      <c r="C25" s="335" t="s">
        <v>377</v>
      </c>
      <c r="D25" s="328" t="s">
        <v>96</v>
      </c>
      <c r="E25" s="328">
        <v>1.52</v>
      </c>
      <c r="F25" s="336">
        <f>'수량산출기초(차선)'!Q5</f>
        <v>0</v>
      </c>
      <c r="G25" s="330">
        <f t="shared" si="0"/>
        <v>0</v>
      </c>
      <c r="H25" s="333"/>
    </row>
    <row r="26" spans="1:8" ht="18.75">
      <c r="A26" s="539"/>
      <c r="B26" s="540"/>
      <c r="C26" s="335" t="s">
        <v>378</v>
      </c>
      <c r="D26" s="328" t="s">
        <v>96</v>
      </c>
      <c r="E26" s="328">
        <v>1.52</v>
      </c>
      <c r="F26" s="336">
        <f>'수량산출기초(차선)'!R5</f>
        <v>0</v>
      </c>
      <c r="G26" s="330">
        <f t="shared" si="0"/>
        <v>0</v>
      </c>
      <c r="H26" s="333"/>
    </row>
    <row r="27" spans="1:8" ht="18.75">
      <c r="A27" s="539"/>
      <c r="B27" s="540"/>
      <c r="C27" s="335" t="s">
        <v>379</v>
      </c>
      <c r="D27" s="328" t="s">
        <v>96</v>
      </c>
      <c r="E27" s="328">
        <v>2.2599999999999998</v>
      </c>
      <c r="F27" s="336">
        <f>'수량산출기초(차선)'!S5</f>
        <v>1</v>
      </c>
      <c r="G27" s="330">
        <f t="shared" si="0"/>
        <v>2.2599999999999998</v>
      </c>
      <c r="H27" s="333"/>
    </row>
    <row r="28" spans="1:8" ht="18.75">
      <c r="A28" s="539"/>
      <c r="B28" s="541"/>
      <c r="C28" s="335" t="s">
        <v>380</v>
      </c>
      <c r="D28" s="328" t="s">
        <v>96</v>
      </c>
      <c r="E28" s="328">
        <v>2.2599999999999998</v>
      </c>
      <c r="F28" s="336">
        <f>'수량산출기초(차선)'!T5</f>
        <v>0</v>
      </c>
      <c r="G28" s="330">
        <f t="shared" si="0"/>
        <v>0</v>
      </c>
      <c r="H28" s="333"/>
    </row>
    <row r="29" spans="1:8" ht="18.75">
      <c r="A29" s="539"/>
      <c r="B29" s="541"/>
      <c r="C29" s="335" t="s">
        <v>381</v>
      </c>
      <c r="D29" s="328" t="s">
        <v>96</v>
      </c>
      <c r="E29" s="328">
        <v>2.14</v>
      </c>
      <c r="F29" s="336">
        <f>'수량산출기초(차선)'!U5</f>
        <v>0</v>
      </c>
      <c r="G29" s="330">
        <f t="shared" si="0"/>
        <v>0</v>
      </c>
      <c r="H29" s="333"/>
    </row>
    <row r="30" spans="1:8" ht="18.75">
      <c r="A30" s="539"/>
      <c r="B30" s="541"/>
      <c r="C30" s="335" t="s">
        <v>382</v>
      </c>
      <c r="D30" s="328" t="s">
        <v>96</v>
      </c>
      <c r="E30" s="328">
        <v>2.46</v>
      </c>
      <c r="F30" s="336">
        <f>'수량산출기초(차선)'!V5</f>
        <v>0</v>
      </c>
      <c r="G30" s="330">
        <f t="shared" si="0"/>
        <v>0</v>
      </c>
      <c r="H30" s="333"/>
    </row>
    <row r="31" spans="1:8" ht="18.75">
      <c r="A31" s="539"/>
      <c r="B31" s="541"/>
      <c r="C31" s="335" t="s">
        <v>383</v>
      </c>
      <c r="D31" s="328" t="s">
        <v>96</v>
      </c>
      <c r="E31" s="328">
        <v>1.08</v>
      </c>
      <c r="F31" s="336">
        <f>'수량산출기초(차선)'!W5</f>
        <v>0</v>
      </c>
      <c r="G31" s="330">
        <f t="shared" si="0"/>
        <v>0</v>
      </c>
      <c r="H31" s="333"/>
    </row>
    <row r="32" spans="1:8" ht="18.75">
      <c r="A32" s="539"/>
      <c r="B32" s="541"/>
      <c r="C32" s="335" t="s">
        <v>384</v>
      </c>
      <c r="D32" s="328" t="s">
        <v>96</v>
      </c>
      <c r="E32" s="328">
        <v>3.45</v>
      </c>
      <c r="F32" s="336">
        <f>'수량산출기초(차선)'!X5</f>
        <v>0</v>
      </c>
      <c r="G32" s="330">
        <f t="shared" si="0"/>
        <v>0</v>
      </c>
      <c r="H32" s="333"/>
    </row>
    <row r="33" spans="1:8" ht="18.75">
      <c r="A33" s="539"/>
      <c r="B33" s="541"/>
      <c r="C33" s="335" t="s">
        <v>385</v>
      </c>
      <c r="D33" s="328" t="s">
        <v>96</v>
      </c>
      <c r="E33" s="328">
        <v>1.79</v>
      </c>
      <c r="F33" s="336">
        <f>'수량산출기초(차선)'!Y5</f>
        <v>3</v>
      </c>
      <c r="G33" s="330">
        <f t="shared" si="0"/>
        <v>5.37</v>
      </c>
      <c r="H33" s="333"/>
    </row>
    <row r="34" spans="1:8" ht="18.75">
      <c r="A34" s="539"/>
      <c r="B34" s="541"/>
      <c r="C34" s="335" t="s">
        <v>386</v>
      </c>
      <c r="D34" s="328" t="s">
        <v>96</v>
      </c>
      <c r="E34" s="328">
        <v>3.82</v>
      </c>
      <c r="F34" s="336">
        <f>'수량산출기초(차선)'!Z5</f>
        <v>1</v>
      </c>
      <c r="G34" s="330">
        <f t="shared" si="0"/>
        <v>3.82</v>
      </c>
      <c r="H34" s="333"/>
    </row>
    <row r="35" spans="1:8" ht="18.75">
      <c r="A35" s="539"/>
      <c r="B35" s="541"/>
      <c r="C35" s="335" t="s">
        <v>387</v>
      </c>
      <c r="D35" s="328" t="s">
        <v>96</v>
      </c>
      <c r="E35" s="328">
        <v>2.31</v>
      </c>
      <c r="F35" s="336">
        <f>'수량산출기초(차선)'!AA5</f>
        <v>0</v>
      </c>
      <c r="G35" s="330">
        <f t="shared" si="0"/>
        <v>0</v>
      </c>
      <c r="H35" s="333"/>
    </row>
    <row r="36" spans="1:8" ht="18.75">
      <c r="A36" s="539"/>
      <c r="B36" s="541"/>
      <c r="C36" s="335" t="s">
        <v>388</v>
      </c>
      <c r="D36" s="328" t="s">
        <v>96</v>
      </c>
      <c r="E36" s="328">
        <v>2.2000000000000002</v>
      </c>
      <c r="F36" s="336">
        <f>'수량산출기초(차선)'!AB5</f>
        <v>0</v>
      </c>
      <c r="G36" s="330">
        <f t="shared" si="0"/>
        <v>0</v>
      </c>
      <c r="H36" s="333"/>
    </row>
    <row r="37" spans="1:8" ht="18.75">
      <c r="A37" s="539"/>
      <c r="B37" s="541"/>
      <c r="C37" s="335" t="s">
        <v>389</v>
      </c>
      <c r="D37" s="328" t="s">
        <v>96</v>
      </c>
      <c r="E37" s="328">
        <v>2.46</v>
      </c>
      <c r="F37" s="336">
        <f>'수량산출기초(차선)'!AC5</f>
        <v>0</v>
      </c>
      <c r="G37" s="330">
        <f t="shared" si="0"/>
        <v>0</v>
      </c>
      <c r="H37" s="333"/>
    </row>
    <row r="38" spans="1:8" ht="18.75">
      <c r="A38" s="539"/>
      <c r="B38" s="541"/>
      <c r="C38" s="335" t="s">
        <v>390</v>
      </c>
      <c r="D38" s="328" t="s">
        <v>96</v>
      </c>
      <c r="E38" s="328">
        <v>2.46</v>
      </c>
      <c r="F38" s="336">
        <f>'수량산출기초(차선)'!AD5</f>
        <v>0</v>
      </c>
      <c r="G38" s="330">
        <f t="shared" si="0"/>
        <v>0</v>
      </c>
      <c r="H38" s="333"/>
    </row>
    <row r="39" spans="1:8" ht="18.75">
      <c r="A39" s="539"/>
      <c r="B39" s="541"/>
      <c r="C39" s="335" t="s">
        <v>391</v>
      </c>
      <c r="D39" s="328" t="s">
        <v>96</v>
      </c>
      <c r="E39" s="328">
        <v>1.21</v>
      </c>
      <c r="F39" s="336">
        <f>'수량산출기초(차선)'!AE5</f>
        <v>0</v>
      </c>
      <c r="G39" s="330">
        <f t="shared" si="0"/>
        <v>0</v>
      </c>
      <c r="H39" s="333"/>
    </row>
    <row r="40" spans="1:8" ht="18.75">
      <c r="A40" s="539"/>
      <c r="B40" s="541"/>
      <c r="C40" s="335" t="s">
        <v>392</v>
      </c>
      <c r="D40" s="328" t="s">
        <v>96</v>
      </c>
      <c r="E40" s="328">
        <v>1.65</v>
      </c>
      <c r="F40" s="336">
        <f>'수량산출기초(차선)'!AF5</f>
        <v>0</v>
      </c>
      <c r="G40" s="330">
        <f t="shared" si="0"/>
        <v>0</v>
      </c>
      <c r="H40" s="333"/>
    </row>
    <row r="41" spans="1:8" ht="18.75">
      <c r="A41" s="539"/>
      <c r="B41" s="541"/>
      <c r="C41" s="335" t="s">
        <v>393</v>
      </c>
      <c r="D41" s="328" t="s">
        <v>96</v>
      </c>
      <c r="E41" s="328">
        <v>1.65</v>
      </c>
      <c r="F41" s="336">
        <f>'수량산출기초(차선)'!AG5</f>
        <v>0</v>
      </c>
      <c r="G41" s="330">
        <f t="shared" si="0"/>
        <v>0</v>
      </c>
      <c r="H41" s="333"/>
    </row>
    <row r="42" spans="1:8" ht="18.75">
      <c r="A42" s="539"/>
      <c r="B42" s="541"/>
      <c r="C42" s="335" t="s">
        <v>394</v>
      </c>
      <c r="D42" s="328" t="s">
        <v>96</v>
      </c>
      <c r="E42" s="328">
        <v>2.48</v>
      </c>
      <c r="F42" s="336">
        <f>'수량산출기초(차선)'!AH5</f>
        <v>0</v>
      </c>
      <c r="G42" s="330">
        <f t="shared" si="0"/>
        <v>0</v>
      </c>
      <c r="H42" s="333"/>
    </row>
    <row r="43" spans="1:8" ht="18.75">
      <c r="A43" s="539"/>
      <c r="B43" s="541"/>
      <c r="C43" s="337" t="s">
        <v>395</v>
      </c>
      <c r="D43" s="326" t="s">
        <v>96</v>
      </c>
      <c r="E43" s="326"/>
      <c r="F43" s="338"/>
      <c r="G43" s="338">
        <f>SUM(G24:G42)</f>
        <v>11.45</v>
      </c>
      <c r="H43" s="333"/>
    </row>
    <row r="44" spans="1:8" ht="37.5">
      <c r="A44" s="533" t="s">
        <v>439</v>
      </c>
      <c r="B44" s="534"/>
      <c r="C44" s="339" t="s">
        <v>440</v>
      </c>
      <c r="D44" s="266" t="s">
        <v>441</v>
      </c>
      <c r="E44" s="267" t="s">
        <v>442</v>
      </c>
      <c r="F44" s="340">
        <f>(G12+G17+G23+G43)*4.53/20</f>
        <v>42.276224999999997</v>
      </c>
      <c r="G44" s="340">
        <f>F44*1.02</f>
        <v>43.1217495</v>
      </c>
      <c r="H44" s="268" t="s">
        <v>443</v>
      </c>
    </row>
    <row r="45" spans="1:8" ht="38.25" thickBot="1">
      <c r="A45" s="535"/>
      <c r="B45" s="536"/>
      <c r="C45" s="341" t="s">
        <v>444</v>
      </c>
      <c r="D45" s="269" t="s">
        <v>441</v>
      </c>
      <c r="E45" s="270" t="s">
        <v>442</v>
      </c>
      <c r="F45" s="342">
        <f>(G5+G8+G20)*4.53/20</f>
        <v>26.0928</v>
      </c>
      <c r="G45" s="342">
        <f>F45*1.02</f>
        <v>26.614656</v>
      </c>
      <c r="H45" s="271" t="s">
        <v>443</v>
      </c>
    </row>
  </sheetData>
  <mergeCells count="12">
    <mergeCell ref="A44:B45"/>
    <mergeCell ref="B4:B5"/>
    <mergeCell ref="A24:A43"/>
    <mergeCell ref="B24:B43"/>
    <mergeCell ref="A1:H2"/>
    <mergeCell ref="A3:B3"/>
    <mergeCell ref="A4:A23"/>
    <mergeCell ref="B6:B8"/>
    <mergeCell ref="B9:B12"/>
    <mergeCell ref="B13:B17"/>
    <mergeCell ref="B18:B20"/>
    <mergeCell ref="B21:B23"/>
  </mergeCells>
  <phoneticPr fontId="6" type="noConversion"/>
  <pageMargins left="0.7" right="0.7" top="0.75" bottom="0.75" header="0.3" footer="0.3"/>
  <pageSetup paperSize="9" scale="46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"/>
  <sheetViews>
    <sheetView view="pageBreakPreview" zoomScale="115" zoomScaleNormal="100" zoomScaleSheetLayoutView="115" workbookViewId="0">
      <selection activeCell="X24" sqref="X24:Y24"/>
    </sheetView>
  </sheetViews>
  <sheetFormatPr defaultRowHeight="11.25"/>
  <cols>
    <col min="1" max="1" width="53.5703125" style="39" bestFit="1" customWidth="1"/>
    <col min="2" max="2" width="12.28515625" style="39" customWidth="1"/>
    <col min="3" max="3" width="14.28515625" style="39" customWidth="1"/>
    <col min="4" max="5" width="15.140625" style="39" hidden="1" customWidth="1"/>
    <col min="6" max="7" width="18.5703125" style="39" hidden="1" customWidth="1"/>
    <col min="8" max="8" width="13.5703125" style="39" hidden="1" customWidth="1"/>
    <col min="9" max="9" width="14.28515625" style="39" hidden="1" customWidth="1"/>
    <col min="10" max="10" width="12.85546875" style="39" hidden="1" customWidth="1"/>
    <col min="11" max="11" width="12.28515625" style="39" hidden="1" customWidth="1"/>
    <col min="12" max="12" width="12.28515625" style="39" customWidth="1"/>
    <col min="13" max="13" width="11.140625" style="39" customWidth="1"/>
    <col min="14" max="14" width="10.42578125" style="39" hidden="1" customWidth="1"/>
    <col min="15" max="15" width="11.28515625" style="39" hidden="1" customWidth="1"/>
    <col min="16" max="18" width="9.140625" style="39" hidden="1" customWidth="1"/>
    <col min="19" max="19" width="9.140625" style="39"/>
    <col min="20" max="20" width="0" style="39" hidden="1" customWidth="1"/>
    <col min="21" max="22" width="9.140625" style="39" hidden="1" customWidth="1"/>
    <col min="23" max="23" width="13.28515625" style="39" hidden="1" customWidth="1"/>
    <col min="24" max="24" width="9.140625" style="39" hidden="1" customWidth="1"/>
    <col min="25" max="25" width="14.140625" style="39" customWidth="1"/>
    <col min="26" max="26" width="10.7109375" style="39" customWidth="1"/>
    <col min="27" max="27" width="11.5703125" style="39" hidden="1" customWidth="1"/>
    <col min="28" max="28" width="11.140625" style="39" hidden="1" customWidth="1"/>
    <col min="29" max="29" width="14.5703125" style="39" hidden="1" customWidth="1"/>
    <col min="30" max="30" width="15.5703125" style="39" hidden="1" customWidth="1"/>
    <col min="31" max="31" width="11.5703125" style="39" hidden="1" customWidth="1"/>
    <col min="32" max="33" width="10.7109375" style="39" hidden="1" customWidth="1"/>
    <col min="34" max="34" width="14.42578125" style="39" hidden="1" customWidth="1"/>
    <col min="35" max="16384" width="9.140625" style="39"/>
  </cols>
  <sheetData>
    <row r="1" spans="1:34" ht="25.5">
      <c r="A1" s="549"/>
      <c r="B1" s="549"/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549"/>
      <c r="N1" s="549"/>
      <c r="O1" s="549"/>
      <c r="P1" s="549"/>
      <c r="Q1" s="549"/>
      <c r="R1" s="549"/>
      <c r="S1" s="549"/>
      <c r="T1" s="549"/>
      <c r="U1" s="549"/>
      <c r="V1" s="549"/>
      <c r="W1" s="549"/>
      <c r="X1" s="549"/>
      <c r="Y1" s="549"/>
      <c r="Z1" s="549"/>
      <c r="AA1" s="549"/>
      <c r="AB1" s="549"/>
      <c r="AC1" s="549"/>
      <c r="AD1" s="549"/>
      <c r="AE1" s="549"/>
      <c r="AF1" s="549"/>
      <c r="AG1" s="549"/>
      <c r="AH1" s="549"/>
    </row>
    <row r="2" spans="1:34" ht="12" thickBot="1">
      <c r="A2" s="222"/>
      <c r="B2" s="223"/>
      <c r="C2" s="223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  <c r="Y2" s="224"/>
      <c r="Z2" s="224"/>
      <c r="AA2" s="224"/>
      <c r="AB2" s="224"/>
      <c r="AC2" s="224"/>
      <c r="AD2" s="224"/>
      <c r="AE2" s="224"/>
      <c r="AF2" s="224"/>
      <c r="AG2" s="224"/>
      <c r="AH2" s="224"/>
    </row>
    <row r="3" spans="1:34" ht="36">
      <c r="A3" s="550" t="s">
        <v>396</v>
      </c>
      <c r="B3" s="225" t="s">
        <v>397</v>
      </c>
      <c r="C3" s="226" t="s">
        <v>398</v>
      </c>
      <c r="D3" s="226" t="s">
        <v>399</v>
      </c>
      <c r="E3" s="226" t="s">
        <v>400</v>
      </c>
      <c r="F3" s="226" t="s">
        <v>401</v>
      </c>
      <c r="G3" s="226" t="s">
        <v>402</v>
      </c>
      <c r="H3" s="226" t="s">
        <v>403</v>
      </c>
      <c r="I3" s="226" t="s">
        <v>404</v>
      </c>
      <c r="J3" s="226" t="s">
        <v>405</v>
      </c>
      <c r="K3" s="226" t="s">
        <v>406</v>
      </c>
      <c r="L3" s="226" t="s">
        <v>407</v>
      </c>
      <c r="M3" s="226" t="s">
        <v>408</v>
      </c>
      <c r="N3" s="226" t="s">
        <v>409</v>
      </c>
      <c r="O3" s="226" t="s">
        <v>410</v>
      </c>
      <c r="P3" s="226" t="s">
        <v>411</v>
      </c>
      <c r="Q3" s="226" t="s">
        <v>412</v>
      </c>
      <c r="R3" s="226" t="s">
        <v>413</v>
      </c>
      <c r="S3" s="226" t="s">
        <v>414</v>
      </c>
      <c r="T3" s="226" t="s">
        <v>415</v>
      </c>
      <c r="U3" s="226" t="s">
        <v>416</v>
      </c>
      <c r="V3" s="226" t="s">
        <v>417</v>
      </c>
      <c r="W3" s="226" t="s">
        <v>418</v>
      </c>
      <c r="X3" s="226" t="s">
        <v>419</v>
      </c>
      <c r="Y3" s="226" t="s">
        <v>420</v>
      </c>
      <c r="Z3" s="226" t="s">
        <v>421</v>
      </c>
      <c r="AA3" s="226" t="s">
        <v>422</v>
      </c>
      <c r="AB3" s="226" t="s">
        <v>423</v>
      </c>
      <c r="AC3" s="226" t="s">
        <v>424</v>
      </c>
      <c r="AD3" s="226" t="s">
        <v>425</v>
      </c>
      <c r="AE3" s="226" t="s">
        <v>426</v>
      </c>
      <c r="AF3" s="226" t="s">
        <v>427</v>
      </c>
      <c r="AG3" s="226" t="s">
        <v>428</v>
      </c>
      <c r="AH3" s="227" t="s">
        <v>429</v>
      </c>
    </row>
    <row r="4" spans="1:34" ht="12.75" thickBot="1">
      <c r="A4" s="551"/>
      <c r="B4" s="228" t="s">
        <v>430</v>
      </c>
      <c r="C4" s="228" t="s">
        <v>430</v>
      </c>
      <c r="D4" s="228" t="s">
        <v>430</v>
      </c>
      <c r="E4" s="228" t="s">
        <v>430</v>
      </c>
      <c r="F4" s="228" t="s">
        <v>430</v>
      </c>
      <c r="G4" s="228" t="s">
        <v>430</v>
      </c>
      <c r="H4" s="228" t="s">
        <v>430</v>
      </c>
      <c r="I4" s="228" t="s">
        <v>430</v>
      </c>
      <c r="J4" s="228" t="s">
        <v>430</v>
      </c>
      <c r="K4" s="228" t="s">
        <v>430</v>
      </c>
      <c r="L4" s="228" t="s">
        <v>430</v>
      </c>
      <c r="M4" s="228" t="s">
        <v>430</v>
      </c>
      <c r="N4" s="228" t="s">
        <v>430</v>
      </c>
      <c r="O4" s="228" t="s">
        <v>430</v>
      </c>
      <c r="P4" s="228" t="s">
        <v>430</v>
      </c>
      <c r="Q4" s="228" t="s">
        <v>430</v>
      </c>
      <c r="R4" s="228" t="s">
        <v>430</v>
      </c>
      <c r="S4" s="228" t="s">
        <v>430</v>
      </c>
      <c r="T4" s="228" t="s">
        <v>430</v>
      </c>
      <c r="U4" s="228" t="s">
        <v>430</v>
      </c>
      <c r="V4" s="228" t="s">
        <v>430</v>
      </c>
      <c r="W4" s="228" t="s">
        <v>430</v>
      </c>
      <c r="X4" s="228" t="s">
        <v>430</v>
      </c>
      <c r="Y4" s="228" t="s">
        <v>430</v>
      </c>
      <c r="Z4" s="228" t="s">
        <v>430</v>
      </c>
      <c r="AA4" s="228" t="s">
        <v>430</v>
      </c>
      <c r="AB4" s="228" t="s">
        <v>430</v>
      </c>
      <c r="AC4" s="228" t="s">
        <v>430</v>
      </c>
      <c r="AD4" s="228" t="s">
        <v>430</v>
      </c>
      <c r="AE4" s="228" t="s">
        <v>430</v>
      </c>
      <c r="AF4" s="228" t="s">
        <v>430</v>
      </c>
      <c r="AG4" s="228" t="s">
        <v>430</v>
      </c>
      <c r="AH4" s="229" t="s">
        <v>430</v>
      </c>
    </row>
    <row r="5" spans="1:34" s="233" customFormat="1" ht="12.75" thickTop="1">
      <c r="A5" s="230" t="str">
        <f>내역서!A2</f>
        <v>지방도 1119호선(수악오름~한남교차로) 포장도 보수공사</v>
      </c>
      <c r="B5" s="231">
        <v>600</v>
      </c>
      <c r="C5" s="231">
        <v>1000</v>
      </c>
      <c r="D5" s="231"/>
      <c r="E5" s="231"/>
      <c r="F5" s="231"/>
      <c r="G5" s="231"/>
      <c r="H5" s="231"/>
      <c r="I5" s="231"/>
      <c r="J5" s="231"/>
      <c r="K5" s="231"/>
      <c r="L5" s="231">
        <v>2</v>
      </c>
      <c r="M5" s="231">
        <v>2</v>
      </c>
      <c r="N5" s="231"/>
      <c r="O5" s="231"/>
      <c r="P5" s="231"/>
      <c r="Q5" s="231"/>
      <c r="R5" s="231"/>
      <c r="S5" s="231">
        <v>1</v>
      </c>
      <c r="T5" s="231"/>
      <c r="U5" s="231"/>
      <c r="V5" s="231"/>
      <c r="W5" s="231"/>
      <c r="X5" s="231"/>
      <c r="Y5" s="231">
        <v>3</v>
      </c>
      <c r="Z5" s="231">
        <v>1</v>
      </c>
      <c r="AA5" s="231"/>
      <c r="AB5" s="231"/>
      <c r="AC5" s="231"/>
      <c r="AD5" s="231"/>
      <c r="AE5" s="231"/>
      <c r="AF5" s="231"/>
      <c r="AG5" s="231"/>
      <c r="AH5" s="232"/>
    </row>
    <row r="6" spans="1:34" ht="12">
      <c r="A6" s="234"/>
      <c r="B6" s="235"/>
      <c r="C6" s="235"/>
      <c r="D6" s="235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7"/>
    </row>
    <row r="7" spans="1:34" ht="12.75" thickBot="1">
      <c r="A7" s="238"/>
      <c r="B7" s="239"/>
      <c r="C7" s="239"/>
      <c r="D7" s="239"/>
      <c r="E7" s="240"/>
      <c r="F7" s="240"/>
      <c r="G7" s="240"/>
      <c r="H7" s="240"/>
      <c r="I7" s="240"/>
      <c r="J7" s="240"/>
      <c r="K7" s="240"/>
      <c r="L7" s="240"/>
      <c r="M7" s="240"/>
      <c r="N7" s="240"/>
      <c r="O7" s="240"/>
      <c r="P7" s="240"/>
      <c r="Q7" s="240"/>
      <c r="R7" s="240"/>
      <c r="S7" s="240"/>
      <c r="T7" s="240"/>
      <c r="U7" s="240"/>
      <c r="V7" s="240"/>
      <c r="W7" s="240"/>
      <c r="X7" s="240"/>
      <c r="Y7" s="240"/>
      <c r="Z7" s="240"/>
      <c r="AA7" s="240"/>
      <c r="AB7" s="240"/>
      <c r="AC7" s="240"/>
      <c r="AD7" s="240"/>
      <c r="AE7" s="240"/>
      <c r="AF7" s="240"/>
      <c r="AG7" s="240"/>
      <c r="AH7" s="241"/>
    </row>
  </sheetData>
  <mergeCells count="2">
    <mergeCell ref="A1:AH1"/>
    <mergeCell ref="A3:A4"/>
  </mergeCells>
  <phoneticPr fontId="6" type="noConversion"/>
  <pageMargins left="0.7" right="0.7" top="0.75" bottom="0.75" header="0.3" footer="0.3"/>
  <pageSetup paperSize="9" scale="47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V15"/>
  <sheetViews>
    <sheetView view="pageBreakPreview" zoomScaleNormal="100" zoomScaleSheetLayoutView="100" workbookViewId="0">
      <selection activeCell="E11" sqref="E11"/>
    </sheetView>
  </sheetViews>
  <sheetFormatPr defaultRowHeight="12.75"/>
  <cols>
    <col min="1" max="1" width="21.7109375" style="243" customWidth="1"/>
    <col min="2" max="4" width="6" style="243" customWidth="1"/>
    <col min="5" max="5" width="7" style="243" customWidth="1"/>
    <col min="6" max="6" width="19.7109375" style="243" bestFit="1" customWidth="1"/>
    <col min="7" max="7" width="7" style="243" customWidth="1"/>
    <col min="8" max="8" width="16.42578125" style="243" customWidth="1"/>
    <col min="9" max="9" width="7" style="243" customWidth="1"/>
    <col min="10" max="10" width="16.42578125" style="243" customWidth="1"/>
    <col min="11" max="11" width="7" style="243" customWidth="1"/>
    <col min="12" max="12" width="16.42578125" style="243" customWidth="1"/>
    <col min="13" max="13" width="9" style="243" customWidth="1"/>
    <col min="14" max="16384" width="9.140625" style="243"/>
  </cols>
  <sheetData>
    <row r="1" spans="1:22" ht="26.1" customHeight="1">
      <c r="A1" s="379" t="s">
        <v>431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242"/>
      <c r="O1" s="242"/>
      <c r="P1" s="242"/>
      <c r="Q1" s="242"/>
      <c r="R1" s="242"/>
      <c r="S1" s="242"/>
      <c r="T1" s="242"/>
      <c r="U1" s="242"/>
      <c r="V1" s="242"/>
    </row>
    <row r="2" spans="1:22" ht="20.100000000000001" customHeight="1" thickBot="1">
      <c r="A2" s="380" t="s">
        <v>539</v>
      </c>
      <c r="B2" s="381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242"/>
      <c r="O2" s="242"/>
      <c r="P2" s="242"/>
      <c r="Q2" s="242"/>
      <c r="R2" s="242"/>
      <c r="S2" s="242"/>
      <c r="T2" s="242"/>
      <c r="U2" s="242"/>
      <c r="V2" s="242"/>
    </row>
    <row r="3" spans="1:22" ht="39.950000000000003" customHeight="1" thickBot="1">
      <c r="A3" s="382" t="s">
        <v>21</v>
      </c>
      <c r="B3" s="384" t="s">
        <v>432</v>
      </c>
      <c r="C3" s="384" t="s">
        <v>7</v>
      </c>
      <c r="D3" s="384" t="s">
        <v>107</v>
      </c>
      <c r="E3" s="387" t="s">
        <v>34</v>
      </c>
      <c r="F3" s="388"/>
      <c r="G3" s="387" t="s">
        <v>25</v>
      </c>
      <c r="H3" s="388"/>
      <c r="I3" s="387" t="s">
        <v>71</v>
      </c>
      <c r="J3" s="388"/>
      <c r="K3" s="387" t="s">
        <v>78</v>
      </c>
      <c r="L3" s="387"/>
      <c r="M3" s="377" t="s">
        <v>42</v>
      </c>
      <c r="N3" s="242"/>
      <c r="O3" s="242"/>
      <c r="P3" s="242"/>
      <c r="Q3" s="242"/>
      <c r="R3" s="242"/>
      <c r="S3" s="242"/>
      <c r="T3" s="242"/>
      <c r="U3" s="242"/>
      <c r="V3" s="242"/>
    </row>
    <row r="4" spans="1:22" ht="39.950000000000003" customHeight="1" thickBot="1">
      <c r="A4" s="383"/>
      <c r="B4" s="385"/>
      <c r="C4" s="385"/>
      <c r="D4" s="386"/>
      <c r="E4" s="244" t="s">
        <v>6</v>
      </c>
      <c r="F4" s="245" t="s">
        <v>11</v>
      </c>
      <c r="G4" s="245" t="s">
        <v>6</v>
      </c>
      <c r="H4" s="245" t="s">
        <v>11</v>
      </c>
      <c r="I4" s="245" t="s">
        <v>6</v>
      </c>
      <c r="J4" s="245" t="s">
        <v>11</v>
      </c>
      <c r="K4" s="245" t="s">
        <v>6</v>
      </c>
      <c r="L4" s="246" t="s">
        <v>11</v>
      </c>
      <c r="M4" s="378"/>
      <c r="N4" s="242"/>
      <c r="O4" s="242"/>
      <c r="P4" s="242"/>
      <c r="Q4" s="242"/>
      <c r="R4" s="242"/>
      <c r="S4" s="242"/>
      <c r="T4" s="242"/>
      <c r="U4" s="242"/>
      <c r="V4" s="242"/>
    </row>
    <row r="5" spans="1:22" ht="39.950000000000003" customHeight="1">
      <c r="A5" s="289" t="s">
        <v>433</v>
      </c>
      <c r="B5" s="290" t="s">
        <v>1</v>
      </c>
      <c r="C5" s="291" t="s">
        <v>1</v>
      </c>
      <c r="D5" s="290" t="s">
        <v>1</v>
      </c>
      <c r="E5" s="292"/>
      <c r="F5" s="247">
        <v>30859964</v>
      </c>
      <c r="G5" s="292"/>
      <c r="H5" s="247">
        <v>8233630</v>
      </c>
      <c r="I5" s="247"/>
      <c r="J5" s="247">
        <v>16738862</v>
      </c>
      <c r="K5" s="292"/>
      <c r="L5" s="247">
        <v>5887472</v>
      </c>
      <c r="M5" s="248" t="s">
        <v>1</v>
      </c>
      <c r="N5" s="242"/>
      <c r="O5" s="242"/>
      <c r="P5" s="242"/>
      <c r="Q5" s="242"/>
      <c r="R5" s="242"/>
      <c r="S5" s="242"/>
      <c r="T5" s="242"/>
      <c r="U5" s="242"/>
      <c r="V5" s="242"/>
    </row>
    <row r="6" spans="1:22" ht="39.950000000000003" customHeight="1">
      <c r="A6" s="249" t="s">
        <v>434</v>
      </c>
      <c r="B6" s="250" t="s">
        <v>1</v>
      </c>
      <c r="C6" s="251" t="s">
        <v>1</v>
      </c>
      <c r="D6" s="250" t="s">
        <v>1</v>
      </c>
      <c r="E6" s="252"/>
      <c r="F6" s="253">
        <v>24916150</v>
      </c>
      <c r="G6" s="252"/>
      <c r="H6" s="253">
        <v>5120360</v>
      </c>
      <c r="I6" s="252"/>
      <c r="J6" s="253">
        <v>14125230</v>
      </c>
      <c r="K6" s="252"/>
      <c r="L6" s="253">
        <v>5670560</v>
      </c>
      <c r="M6" s="254"/>
      <c r="N6" s="242"/>
      <c r="O6" s="242"/>
      <c r="P6" s="242"/>
      <c r="Q6" s="242"/>
      <c r="R6" s="242"/>
      <c r="S6" s="242"/>
      <c r="T6" s="242"/>
      <c r="U6" s="242"/>
      <c r="V6" s="242"/>
    </row>
    <row r="7" spans="1:22" ht="39.950000000000003" customHeight="1">
      <c r="A7" s="285" t="s">
        <v>477</v>
      </c>
      <c r="B7" s="250" t="s">
        <v>1</v>
      </c>
      <c r="C7" s="251" t="s">
        <v>1</v>
      </c>
      <c r="D7" s="250" t="s">
        <v>1</v>
      </c>
      <c r="E7" s="252"/>
      <c r="F7" s="253">
        <v>4736314</v>
      </c>
      <c r="G7" s="252"/>
      <c r="H7" s="253">
        <v>1905770</v>
      </c>
      <c r="I7" s="252"/>
      <c r="J7" s="253">
        <v>2613632</v>
      </c>
      <c r="K7" s="252"/>
      <c r="L7" s="253">
        <v>216912</v>
      </c>
      <c r="M7" s="254"/>
      <c r="N7" s="242"/>
      <c r="O7" s="242"/>
      <c r="P7" s="242"/>
      <c r="Q7" s="242"/>
      <c r="R7" s="242"/>
      <c r="S7" s="242"/>
      <c r="T7" s="242"/>
      <c r="U7" s="242"/>
      <c r="V7" s="242"/>
    </row>
    <row r="8" spans="1:22" ht="39.950000000000003" hidden="1" customHeight="1">
      <c r="A8" s="285" t="s">
        <v>507</v>
      </c>
      <c r="B8" s="255"/>
      <c r="C8" s="256"/>
      <c r="D8" s="255"/>
      <c r="E8" s="257"/>
      <c r="F8" s="253">
        <v>0</v>
      </c>
      <c r="G8" s="257"/>
      <c r="H8" s="258">
        <v>0</v>
      </c>
      <c r="I8" s="257"/>
      <c r="J8" s="258">
        <v>0</v>
      </c>
      <c r="K8" s="257"/>
      <c r="L8" s="258">
        <v>0</v>
      </c>
      <c r="M8" s="259"/>
      <c r="N8" s="242"/>
      <c r="O8" s="242"/>
      <c r="P8" s="242"/>
      <c r="Q8" s="242"/>
      <c r="R8" s="242"/>
      <c r="S8" s="242"/>
      <c r="T8" s="242"/>
      <c r="U8" s="242"/>
      <c r="V8" s="242"/>
    </row>
    <row r="9" spans="1:22" ht="39.950000000000003" customHeight="1">
      <c r="A9" s="249" t="s">
        <v>437</v>
      </c>
      <c r="B9" s="255"/>
      <c r="C9" s="256"/>
      <c r="D9" s="255"/>
      <c r="E9" s="257"/>
      <c r="F9" s="253">
        <v>1207500</v>
      </c>
      <c r="G9" s="257"/>
      <c r="H9" s="258">
        <v>1207500</v>
      </c>
      <c r="I9" s="257"/>
      <c r="J9" s="258"/>
      <c r="K9" s="257"/>
      <c r="L9" s="258"/>
      <c r="M9" s="259"/>
      <c r="N9" s="242"/>
      <c r="O9" s="242"/>
      <c r="P9" s="242"/>
      <c r="Q9" s="242"/>
      <c r="R9" s="242"/>
      <c r="S9" s="242"/>
      <c r="T9" s="242"/>
      <c r="U9" s="242"/>
      <c r="V9" s="242"/>
    </row>
    <row r="10" spans="1:22" ht="39.950000000000003" customHeight="1">
      <c r="A10" s="249" t="s">
        <v>435</v>
      </c>
      <c r="B10" s="250"/>
      <c r="C10" s="251"/>
      <c r="D10" s="250"/>
      <c r="E10" s="252"/>
      <c r="F10" s="253">
        <v>1250722</v>
      </c>
      <c r="G10" s="252"/>
      <c r="H10" s="253"/>
      <c r="I10" s="252"/>
      <c r="J10" s="253"/>
      <c r="K10" s="252"/>
      <c r="L10" s="253"/>
      <c r="M10" s="254"/>
      <c r="N10" s="242"/>
      <c r="O10" s="242"/>
      <c r="P10" s="242"/>
      <c r="Q10" s="242"/>
      <c r="R10" s="242"/>
      <c r="S10" s="242"/>
      <c r="T10" s="242"/>
      <c r="U10" s="242"/>
      <c r="V10" s="242"/>
    </row>
    <row r="11" spans="1:22" ht="39.950000000000003" customHeight="1">
      <c r="A11" s="285" t="s">
        <v>478</v>
      </c>
      <c r="B11" s="250"/>
      <c r="C11" s="251"/>
      <c r="D11" s="250"/>
      <c r="E11" s="252"/>
      <c r="F11" s="253">
        <v>1071080</v>
      </c>
      <c r="G11" s="252"/>
      <c r="H11" s="253"/>
      <c r="I11" s="252"/>
      <c r="J11" s="253"/>
      <c r="K11" s="252"/>
      <c r="L11" s="253"/>
      <c r="M11" s="254"/>
      <c r="N11" s="242"/>
      <c r="O11" s="242"/>
      <c r="P11" s="242"/>
      <c r="Q11" s="242"/>
      <c r="R11" s="242"/>
      <c r="S11" s="242"/>
      <c r="T11" s="242"/>
      <c r="U11" s="242"/>
      <c r="V11" s="242"/>
    </row>
    <row r="12" spans="1:22" ht="39.950000000000003" customHeight="1">
      <c r="A12" s="285" t="s">
        <v>479</v>
      </c>
      <c r="B12" s="250"/>
      <c r="C12" s="251"/>
      <c r="D12" s="250"/>
      <c r="E12" s="252"/>
      <c r="F12" s="253">
        <v>3791094</v>
      </c>
      <c r="G12" s="252"/>
      <c r="H12" s="253"/>
      <c r="I12" s="252"/>
      <c r="J12" s="253"/>
      <c r="K12" s="252"/>
      <c r="L12" s="253"/>
      <c r="M12" s="254"/>
      <c r="N12" s="242"/>
      <c r="O12" s="242"/>
      <c r="P12" s="242"/>
      <c r="Q12" s="242"/>
      <c r="R12" s="242"/>
      <c r="S12" s="242"/>
      <c r="T12" s="242"/>
      <c r="U12" s="242"/>
      <c r="V12" s="242"/>
    </row>
    <row r="13" spans="1:22" ht="39.950000000000003" customHeight="1">
      <c r="A13" s="249" t="s">
        <v>438</v>
      </c>
      <c r="B13" s="250"/>
      <c r="C13" s="251"/>
      <c r="D13" s="250"/>
      <c r="E13" s="252"/>
      <c r="F13" s="253">
        <v>2948160</v>
      </c>
      <c r="G13" s="252"/>
      <c r="H13" s="253"/>
      <c r="I13" s="252"/>
      <c r="J13" s="253"/>
      <c r="K13" s="252"/>
      <c r="L13" s="253"/>
      <c r="M13" s="254"/>
      <c r="N13" s="242"/>
      <c r="O13" s="242"/>
      <c r="P13" s="242"/>
      <c r="Q13" s="242"/>
      <c r="R13" s="242"/>
      <c r="S13" s="242"/>
      <c r="T13" s="242"/>
      <c r="U13" s="242"/>
      <c r="V13" s="242"/>
    </row>
    <row r="14" spans="1:22" ht="39.950000000000003" customHeight="1">
      <c r="A14" s="249" t="s">
        <v>436</v>
      </c>
      <c r="B14" s="250"/>
      <c r="C14" s="251"/>
      <c r="D14" s="250"/>
      <c r="E14" s="252"/>
      <c r="F14" s="253">
        <v>68686000</v>
      </c>
      <c r="G14" s="252"/>
      <c r="H14" s="253"/>
      <c r="I14" s="252"/>
      <c r="J14" s="253"/>
      <c r="K14" s="252"/>
      <c r="L14" s="253"/>
      <c r="M14" s="254"/>
      <c r="N14" s="242"/>
      <c r="O14" s="242"/>
      <c r="P14" s="242"/>
      <c r="Q14" s="242"/>
      <c r="R14" s="242"/>
      <c r="S14" s="242"/>
      <c r="T14" s="242"/>
      <c r="U14" s="242"/>
      <c r="V14" s="242"/>
    </row>
    <row r="15" spans="1:22" ht="39.950000000000003" customHeight="1" thickBot="1">
      <c r="A15" s="260"/>
      <c r="B15" s="261"/>
      <c r="C15" s="262"/>
      <c r="D15" s="261"/>
      <c r="E15" s="263"/>
      <c r="F15" s="264"/>
      <c r="G15" s="263"/>
      <c r="H15" s="264"/>
      <c r="I15" s="263"/>
      <c r="J15" s="264"/>
      <c r="K15" s="263"/>
      <c r="L15" s="264"/>
      <c r="M15" s="265"/>
      <c r="N15" s="242"/>
      <c r="O15" s="242"/>
      <c r="P15" s="242"/>
      <c r="Q15" s="242"/>
      <c r="R15" s="242"/>
      <c r="S15" s="242"/>
      <c r="T15" s="242"/>
      <c r="U15" s="242"/>
      <c r="V15" s="242"/>
    </row>
  </sheetData>
  <mergeCells count="11">
    <mergeCell ref="M3:M4"/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</mergeCells>
  <phoneticPr fontId="6" type="noConversion"/>
  <pageMargins left="0.7" right="0.23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X108"/>
  <sheetViews>
    <sheetView showGridLines="0" view="pageBreakPreview" zoomScaleNormal="100" zoomScaleSheetLayoutView="100" workbookViewId="0">
      <pane ySplit="4" topLeftCell="A5" activePane="bottomLeft" state="frozen"/>
      <selection activeCell="AT6" sqref="AT6"/>
      <selection pane="bottomLeft" activeCell="H18" sqref="H18"/>
    </sheetView>
  </sheetViews>
  <sheetFormatPr defaultRowHeight="18" customHeight="1"/>
  <cols>
    <col min="1" max="1" width="31.28515625" customWidth="1"/>
    <col min="2" max="2" width="21.85546875" customWidth="1"/>
    <col min="3" max="3" width="9.42578125" customWidth="1"/>
    <col min="4" max="4" width="4.7109375" customWidth="1"/>
    <col min="5" max="5" width="13.28515625" customWidth="1"/>
    <col min="6" max="6" width="16.42578125" customWidth="1"/>
    <col min="7" max="7" width="13.28515625" customWidth="1"/>
    <col min="8" max="8" width="16.42578125" customWidth="1"/>
    <col min="9" max="9" width="12.42578125" customWidth="1"/>
    <col min="10" max="10" width="16.42578125" customWidth="1"/>
    <col min="11" max="11" width="12.42578125" customWidth="1"/>
    <col min="12" max="12" width="16.42578125" customWidth="1"/>
    <col min="13" max="13" width="0" hidden="1" customWidth="1"/>
    <col min="14" max="14" width="12.42578125" customWidth="1"/>
    <col min="15" max="116" width="9.140625" customWidth="1"/>
    <col min="117" max="118" width="0" hidden="1" customWidth="1"/>
  </cols>
  <sheetData>
    <row r="1" spans="1:128" ht="26.1" customHeight="1">
      <c r="A1" s="389" t="s">
        <v>452</v>
      </c>
      <c r="B1" s="389"/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 t="s">
        <v>1</v>
      </c>
      <c r="DP1" s="1"/>
      <c r="DQ1" s="1"/>
      <c r="DR1" s="1"/>
      <c r="DS1" s="1"/>
      <c r="DT1" s="1"/>
      <c r="DU1" s="1"/>
      <c r="DV1" s="1"/>
      <c r="DW1" s="1"/>
      <c r="DX1" s="1"/>
    </row>
    <row r="2" spans="1:128" ht="24" customHeight="1">
      <c r="A2" s="390" t="s">
        <v>539</v>
      </c>
      <c r="B2" s="390"/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390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 t="s">
        <v>1</v>
      </c>
      <c r="DP2" s="1"/>
      <c r="DQ2" s="1"/>
      <c r="DR2" s="1"/>
      <c r="DS2" s="1"/>
      <c r="DT2" s="1"/>
      <c r="DU2" s="1"/>
      <c r="DV2" s="1"/>
      <c r="DW2" s="1"/>
      <c r="DX2" s="1"/>
    </row>
    <row r="3" spans="1:128" ht="24" customHeight="1">
      <c r="A3" s="391" t="s">
        <v>21</v>
      </c>
      <c r="B3" s="393" t="s">
        <v>102</v>
      </c>
      <c r="C3" s="393" t="s">
        <v>55</v>
      </c>
      <c r="D3" s="393" t="s">
        <v>107</v>
      </c>
      <c r="E3" s="399" t="s">
        <v>34</v>
      </c>
      <c r="F3" s="400"/>
      <c r="G3" s="399" t="s">
        <v>25</v>
      </c>
      <c r="H3" s="400"/>
      <c r="I3" s="399" t="s">
        <v>71</v>
      </c>
      <c r="J3" s="400"/>
      <c r="K3" s="399" t="s">
        <v>78</v>
      </c>
      <c r="L3" s="399"/>
      <c r="M3" s="396" t="s">
        <v>30</v>
      </c>
      <c r="N3" s="397" t="s">
        <v>42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 t="s">
        <v>1</v>
      </c>
      <c r="DP3" s="1"/>
      <c r="DQ3" s="1"/>
      <c r="DR3" s="1"/>
      <c r="DS3" s="1"/>
      <c r="DT3" s="1"/>
      <c r="DU3" s="1"/>
      <c r="DV3" s="1"/>
      <c r="DW3" s="1"/>
      <c r="DX3" s="1"/>
    </row>
    <row r="4" spans="1:128" ht="24" customHeight="1">
      <c r="A4" s="392"/>
      <c r="B4" s="394"/>
      <c r="C4" s="394"/>
      <c r="D4" s="395"/>
      <c r="E4" s="2" t="s">
        <v>16</v>
      </c>
      <c r="F4" s="3" t="s">
        <v>11</v>
      </c>
      <c r="G4" s="3" t="s">
        <v>16</v>
      </c>
      <c r="H4" s="3" t="s">
        <v>11</v>
      </c>
      <c r="I4" s="3" t="s">
        <v>16</v>
      </c>
      <c r="J4" s="3" t="s">
        <v>11</v>
      </c>
      <c r="K4" s="3" t="s">
        <v>16</v>
      </c>
      <c r="L4" s="4" t="s">
        <v>11</v>
      </c>
      <c r="M4" s="394"/>
      <c r="N4" s="398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 t="s">
        <v>1</v>
      </c>
      <c r="DP4" s="1"/>
      <c r="DQ4" s="1"/>
      <c r="DR4" s="1"/>
      <c r="DS4" s="1"/>
      <c r="DT4" s="1"/>
      <c r="DU4" s="1"/>
      <c r="DV4" s="1"/>
      <c r="DW4" s="1"/>
      <c r="DX4" s="1"/>
    </row>
    <row r="5" spans="1:128" ht="24" customHeight="1">
      <c r="A5" s="294" t="s">
        <v>483</v>
      </c>
      <c r="B5" s="29" t="s">
        <v>1</v>
      </c>
      <c r="C5" s="30">
        <v>0</v>
      </c>
      <c r="D5" s="29" t="s">
        <v>1</v>
      </c>
      <c r="E5" s="31">
        <v>0</v>
      </c>
      <c r="F5" s="32">
        <v>29652464</v>
      </c>
      <c r="G5" s="31">
        <v>0</v>
      </c>
      <c r="H5" s="32">
        <v>7026130</v>
      </c>
      <c r="I5" s="31">
        <v>0</v>
      </c>
      <c r="J5" s="32">
        <v>16738862</v>
      </c>
      <c r="K5" s="31">
        <v>0</v>
      </c>
      <c r="L5" s="32">
        <v>5887472</v>
      </c>
      <c r="M5" s="31" t="s">
        <v>1</v>
      </c>
      <c r="N5" s="33" t="s">
        <v>1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 t="s">
        <v>1</v>
      </c>
      <c r="DN5" s="1" t="s">
        <v>1</v>
      </c>
      <c r="DO5" s="1"/>
      <c r="DP5" s="1"/>
      <c r="DQ5" s="1"/>
      <c r="DR5" s="1"/>
      <c r="DS5" s="1"/>
      <c r="DT5" s="1"/>
      <c r="DU5" s="1"/>
      <c r="DV5" s="1"/>
      <c r="DW5" s="1"/>
      <c r="DX5" s="1"/>
    </row>
    <row r="6" spans="1:128" ht="24" customHeight="1">
      <c r="A6" s="5"/>
      <c r="B6" s="6"/>
      <c r="C6" s="20"/>
      <c r="D6" s="6"/>
      <c r="E6" s="7"/>
      <c r="F6" s="18"/>
      <c r="G6" s="7"/>
      <c r="H6" s="18"/>
      <c r="I6" s="7"/>
      <c r="J6" s="18"/>
      <c r="K6" s="7"/>
      <c r="L6" s="18"/>
      <c r="M6" s="7"/>
      <c r="N6" s="12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 t="s">
        <v>1</v>
      </c>
      <c r="DN6" s="1" t="s">
        <v>1</v>
      </c>
      <c r="DO6" s="1"/>
      <c r="DP6" s="1"/>
      <c r="DQ6" s="1"/>
      <c r="DR6" s="1"/>
      <c r="DS6" s="1"/>
      <c r="DT6" s="1"/>
      <c r="DU6" s="1"/>
      <c r="DV6" s="1"/>
      <c r="DW6" s="1"/>
      <c r="DX6" s="1"/>
    </row>
    <row r="7" spans="1:128" ht="24" customHeight="1">
      <c r="A7" s="21" t="s">
        <v>70</v>
      </c>
      <c r="B7" s="22" t="s">
        <v>1</v>
      </c>
      <c r="C7" s="23">
        <v>0</v>
      </c>
      <c r="D7" s="22" t="s">
        <v>1</v>
      </c>
      <c r="E7" s="24">
        <v>0</v>
      </c>
      <c r="F7" s="25">
        <v>24916150</v>
      </c>
      <c r="G7" s="24">
        <v>0</v>
      </c>
      <c r="H7" s="25">
        <v>5120360</v>
      </c>
      <c r="I7" s="24">
        <v>0</v>
      </c>
      <c r="J7" s="25">
        <v>14125230</v>
      </c>
      <c r="K7" s="24">
        <v>0</v>
      </c>
      <c r="L7" s="25">
        <v>5670560</v>
      </c>
      <c r="M7" s="24" t="s">
        <v>1</v>
      </c>
      <c r="N7" s="26" t="s">
        <v>1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 t="s">
        <v>1</v>
      </c>
      <c r="DN7" s="1" t="s">
        <v>1</v>
      </c>
      <c r="DO7" s="1"/>
      <c r="DP7" s="1"/>
      <c r="DQ7" s="1"/>
      <c r="DR7" s="1"/>
      <c r="DS7" s="1"/>
      <c r="DT7" s="1"/>
      <c r="DU7" s="1"/>
      <c r="DV7" s="1"/>
      <c r="DW7" s="1"/>
      <c r="DX7" s="1"/>
    </row>
    <row r="8" spans="1:128" ht="24" hidden="1" customHeight="1">
      <c r="A8" s="5" t="s">
        <v>486</v>
      </c>
      <c r="B8" s="6" t="s">
        <v>1</v>
      </c>
      <c r="C8" s="20">
        <v>0</v>
      </c>
      <c r="D8" s="6" t="s">
        <v>1</v>
      </c>
      <c r="E8" s="7">
        <v>0</v>
      </c>
      <c r="F8" s="18">
        <v>0</v>
      </c>
      <c r="G8" s="7">
        <v>0</v>
      </c>
      <c r="H8" s="18">
        <v>0</v>
      </c>
      <c r="I8" s="7">
        <v>0</v>
      </c>
      <c r="J8" s="18">
        <v>0</v>
      </c>
      <c r="K8" s="7">
        <v>0</v>
      </c>
      <c r="L8" s="18">
        <v>0</v>
      </c>
      <c r="M8" s="7" t="s">
        <v>1</v>
      </c>
      <c r="N8" s="12" t="s">
        <v>1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</row>
    <row r="9" spans="1:128" ht="24" hidden="1" customHeight="1">
      <c r="A9" s="5" t="s">
        <v>487</v>
      </c>
      <c r="B9" s="6" t="s">
        <v>471</v>
      </c>
      <c r="C9" s="14">
        <v>0</v>
      </c>
      <c r="D9" s="6" t="s">
        <v>96</v>
      </c>
      <c r="E9" s="7">
        <v>1371</v>
      </c>
      <c r="F9" s="18">
        <v>0</v>
      </c>
      <c r="G9" s="7" t="s">
        <v>540</v>
      </c>
      <c r="H9" s="18">
        <v>0</v>
      </c>
      <c r="I9" s="7" t="s">
        <v>541</v>
      </c>
      <c r="J9" s="18">
        <v>0</v>
      </c>
      <c r="K9" s="7" t="s">
        <v>542</v>
      </c>
      <c r="L9" s="18">
        <v>0</v>
      </c>
      <c r="M9" s="7" t="s">
        <v>1</v>
      </c>
      <c r="N9" s="12" t="s">
        <v>9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</row>
    <row r="10" spans="1:128" ht="24" hidden="1" customHeight="1">
      <c r="A10" s="5" t="s">
        <v>473</v>
      </c>
      <c r="B10" s="282" t="s">
        <v>474</v>
      </c>
      <c r="C10" s="14">
        <v>0</v>
      </c>
      <c r="D10" s="6" t="s">
        <v>96</v>
      </c>
      <c r="E10" s="7">
        <v>119</v>
      </c>
      <c r="F10" s="18">
        <v>0</v>
      </c>
      <c r="G10" s="7" t="s">
        <v>53</v>
      </c>
      <c r="H10" s="18">
        <v>0</v>
      </c>
      <c r="I10" s="7" t="s">
        <v>543</v>
      </c>
      <c r="J10" s="18">
        <v>0</v>
      </c>
      <c r="K10" s="7" t="s">
        <v>0</v>
      </c>
      <c r="L10" s="18">
        <v>0</v>
      </c>
      <c r="M10" s="7" t="s">
        <v>1</v>
      </c>
      <c r="N10" s="12" t="s">
        <v>112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</row>
    <row r="11" spans="1:128" ht="24" customHeight="1">
      <c r="A11" s="5" t="s">
        <v>509</v>
      </c>
      <c r="B11" s="6" t="s">
        <v>1</v>
      </c>
      <c r="C11" s="20">
        <v>0</v>
      </c>
      <c r="D11" s="6" t="s">
        <v>1</v>
      </c>
      <c r="E11" s="7">
        <v>0</v>
      </c>
      <c r="F11" s="18">
        <v>22501500</v>
      </c>
      <c r="G11" s="7">
        <v>0</v>
      </c>
      <c r="H11" s="18">
        <v>4588500</v>
      </c>
      <c r="I11" s="7">
        <v>0</v>
      </c>
      <c r="J11" s="18">
        <v>12568500</v>
      </c>
      <c r="K11" s="7">
        <v>0</v>
      </c>
      <c r="L11" s="18">
        <v>5344500</v>
      </c>
      <c r="M11" s="7" t="s">
        <v>1</v>
      </c>
      <c r="N11" s="12" t="s">
        <v>1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 t="s">
        <v>1</v>
      </c>
      <c r="DN11" s="1" t="s">
        <v>1</v>
      </c>
      <c r="DO11" s="1"/>
      <c r="DP11" s="1"/>
      <c r="DQ11" s="1"/>
      <c r="DR11" s="1"/>
      <c r="DS11" s="1"/>
      <c r="DT11" s="1"/>
      <c r="DU11" s="1"/>
      <c r="DV11" s="1"/>
      <c r="DW11" s="1"/>
      <c r="DX11" s="1"/>
    </row>
    <row r="12" spans="1:128" ht="24" customHeight="1">
      <c r="A12" s="5" t="s">
        <v>64</v>
      </c>
      <c r="B12" s="6" t="s">
        <v>535</v>
      </c>
      <c r="C12" s="14">
        <v>3500</v>
      </c>
      <c r="D12" s="6" t="s">
        <v>96</v>
      </c>
      <c r="E12" s="7">
        <v>6429</v>
      </c>
      <c r="F12" s="18">
        <v>22501500</v>
      </c>
      <c r="G12" s="7" t="s">
        <v>544</v>
      </c>
      <c r="H12" s="18">
        <v>4588500</v>
      </c>
      <c r="I12" s="7" t="s">
        <v>545</v>
      </c>
      <c r="J12" s="18">
        <v>12568500</v>
      </c>
      <c r="K12" s="7" t="s">
        <v>546</v>
      </c>
      <c r="L12" s="18">
        <v>5344500</v>
      </c>
      <c r="M12" s="7" t="s">
        <v>1</v>
      </c>
      <c r="N12" s="12" t="s">
        <v>9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 t="s">
        <v>19</v>
      </c>
      <c r="DN12" s="1" t="s">
        <v>1</v>
      </c>
      <c r="DO12" s="1"/>
      <c r="DP12" s="1"/>
      <c r="DQ12" s="1"/>
      <c r="DR12" s="1"/>
      <c r="DS12" s="1"/>
      <c r="DT12" s="1"/>
      <c r="DU12" s="1"/>
      <c r="DV12" s="1"/>
      <c r="DW12" s="1"/>
      <c r="DX12" s="1"/>
    </row>
    <row r="13" spans="1:128" ht="24" hidden="1" customHeight="1">
      <c r="A13" s="5" t="s">
        <v>473</v>
      </c>
      <c r="B13" s="282" t="s">
        <v>474</v>
      </c>
      <c r="C13" s="14"/>
      <c r="D13" s="6" t="s">
        <v>96</v>
      </c>
      <c r="E13" s="7">
        <v>119</v>
      </c>
      <c r="F13" s="18">
        <v>0</v>
      </c>
      <c r="G13" s="7" t="s">
        <v>53</v>
      </c>
      <c r="H13" s="18">
        <v>0</v>
      </c>
      <c r="I13" s="7" t="s">
        <v>543</v>
      </c>
      <c r="J13" s="18">
        <v>0</v>
      </c>
      <c r="K13" s="7" t="s">
        <v>0</v>
      </c>
      <c r="L13" s="18">
        <v>0</v>
      </c>
      <c r="M13" s="7" t="s">
        <v>1</v>
      </c>
      <c r="N13" s="12" t="s">
        <v>112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 t="s">
        <v>57</v>
      </c>
      <c r="DN13" s="1" t="s">
        <v>1</v>
      </c>
      <c r="DO13" s="1"/>
      <c r="DP13" s="1"/>
      <c r="DQ13" s="1"/>
      <c r="DR13" s="1"/>
      <c r="DS13" s="1"/>
      <c r="DT13" s="1"/>
      <c r="DU13" s="1"/>
      <c r="DV13" s="1"/>
      <c r="DW13" s="1"/>
      <c r="DX13" s="1"/>
    </row>
    <row r="14" spans="1:128" ht="24" customHeight="1">
      <c r="A14" s="5" t="s">
        <v>533</v>
      </c>
      <c r="B14" s="282"/>
      <c r="C14" s="14"/>
      <c r="D14" s="6"/>
      <c r="E14" s="7"/>
      <c r="F14" s="18">
        <v>2414650</v>
      </c>
      <c r="G14" s="7"/>
      <c r="H14" s="18">
        <v>531860</v>
      </c>
      <c r="I14" s="7"/>
      <c r="J14" s="18">
        <v>1556730</v>
      </c>
      <c r="K14" s="7"/>
      <c r="L14" s="18">
        <v>326060</v>
      </c>
      <c r="M14" s="7"/>
      <c r="N14" s="12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</row>
    <row r="15" spans="1:128" ht="24" customHeight="1">
      <c r="A15" s="345" t="s">
        <v>534</v>
      </c>
      <c r="B15" s="282" t="s">
        <v>537</v>
      </c>
      <c r="C15" s="14">
        <v>70</v>
      </c>
      <c r="D15" s="304" t="s">
        <v>485</v>
      </c>
      <c r="E15" s="7">
        <v>34495</v>
      </c>
      <c r="F15" s="18">
        <v>2414650</v>
      </c>
      <c r="G15" s="7">
        <v>7598</v>
      </c>
      <c r="H15" s="18">
        <v>531860</v>
      </c>
      <c r="I15" s="7">
        <v>22239</v>
      </c>
      <c r="J15" s="18">
        <v>1556730</v>
      </c>
      <c r="K15" s="7">
        <v>4658</v>
      </c>
      <c r="L15" s="18">
        <v>326060</v>
      </c>
      <c r="M15" s="7"/>
      <c r="N15" s="12" t="s">
        <v>538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</row>
    <row r="16" spans="1:128" ht="24" customHeight="1">
      <c r="A16" s="5" t="s">
        <v>3</v>
      </c>
      <c r="B16" s="6" t="s">
        <v>1</v>
      </c>
      <c r="C16" s="20">
        <v>0</v>
      </c>
      <c r="D16" s="6" t="s">
        <v>1</v>
      </c>
      <c r="E16" s="7"/>
      <c r="F16" s="18"/>
      <c r="G16" s="7"/>
      <c r="H16" s="18"/>
      <c r="I16" s="7"/>
      <c r="J16" s="18"/>
      <c r="K16" s="7"/>
      <c r="L16" s="18"/>
      <c r="M16" s="7"/>
      <c r="N16" s="12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 t="s">
        <v>1</v>
      </c>
      <c r="DN16" s="1" t="s">
        <v>1</v>
      </c>
      <c r="DO16" s="1"/>
      <c r="DP16" s="1"/>
      <c r="DQ16" s="1"/>
      <c r="DR16" s="1"/>
      <c r="DS16" s="1"/>
      <c r="DT16" s="1"/>
      <c r="DU16" s="1"/>
      <c r="DV16" s="1"/>
      <c r="DW16" s="1"/>
      <c r="DX16" s="1"/>
    </row>
    <row r="17" spans="1:128" ht="24" customHeight="1">
      <c r="A17" s="15" t="s">
        <v>445</v>
      </c>
      <c r="B17" s="22" t="s">
        <v>1</v>
      </c>
      <c r="C17" s="23">
        <v>0</v>
      </c>
      <c r="D17" s="22" t="s">
        <v>1</v>
      </c>
      <c r="E17" s="24">
        <v>0</v>
      </c>
      <c r="F17" s="25">
        <v>4736314</v>
      </c>
      <c r="G17" s="24">
        <v>0</v>
      </c>
      <c r="H17" s="25">
        <v>1905770</v>
      </c>
      <c r="I17" s="24">
        <v>0</v>
      </c>
      <c r="J17" s="25">
        <v>2613632</v>
      </c>
      <c r="K17" s="24">
        <v>0</v>
      </c>
      <c r="L17" s="25">
        <v>216912</v>
      </c>
      <c r="M17" s="24" t="s">
        <v>1</v>
      </c>
      <c r="N17" s="26" t="s">
        <v>1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 t="s">
        <v>1</v>
      </c>
      <c r="DN17" s="1" t="s">
        <v>1</v>
      </c>
      <c r="DO17" s="1"/>
      <c r="DP17" s="1"/>
      <c r="DQ17" s="1"/>
      <c r="DR17" s="1"/>
      <c r="DS17" s="1"/>
      <c r="DT17" s="1"/>
      <c r="DU17" s="1"/>
      <c r="DV17" s="1"/>
      <c r="DW17" s="1"/>
      <c r="DX17" s="1"/>
    </row>
    <row r="18" spans="1:128" ht="24" customHeight="1">
      <c r="A18" s="5" t="s">
        <v>66</v>
      </c>
      <c r="B18" s="6" t="s">
        <v>1</v>
      </c>
      <c r="C18" s="20">
        <v>0</v>
      </c>
      <c r="D18" s="6" t="s">
        <v>1</v>
      </c>
      <c r="E18" s="7">
        <v>0</v>
      </c>
      <c r="F18" s="18">
        <v>4736314</v>
      </c>
      <c r="G18" s="7">
        <v>0</v>
      </c>
      <c r="H18" s="18">
        <v>1905770</v>
      </c>
      <c r="I18" s="7">
        <v>0</v>
      </c>
      <c r="J18" s="18">
        <v>2613632</v>
      </c>
      <c r="K18" s="7">
        <v>0</v>
      </c>
      <c r="L18" s="18">
        <v>216912</v>
      </c>
      <c r="M18" s="7" t="s">
        <v>1</v>
      </c>
      <c r="N18" s="12" t="s">
        <v>1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 t="s">
        <v>1</v>
      </c>
      <c r="DN18" s="1" t="s">
        <v>1</v>
      </c>
      <c r="DO18" s="1"/>
      <c r="DP18" s="1"/>
      <c r="DQ18" s="1"/>
      <c r="DR18" s="1"/>
      <c r="DS18" s="1"/>
      <c r="DT18" s="1"/>
      <c r="DU18" s="1"/>
      <c r="DV18" s="1"/>
      <c r="DW18" s="1"/>
      <c r="DX18" s="1"/>
    </row>
    <row r="19" spans="1:128" ht="24" customHeight="1">
      <c r="A19" s="5" t="s">
        <v>45</v>
      </c>
      <c r="B19" s="6" t="s">
        <v>523</v>
      </c>
      <c r="C19" s="20">
        <v>240</v>
      </c>
      <c r="D19" s="6" t="s">
        <v>96</v>
      </c>
      <c r="E19" s="7">
        <v>13288</v>
      </c>
      <c r="F19" s="18">
        <v>3189120</v>
      </c>
      <c r="G19" s="7" t="s">
        <v>547</v>
      </c>
      <c r="H19" s="18">
        <v>1632000</v>
      </c>
      <c r="I19" s="7" t="s">
        <v>548</v>
      </c>
      <c r="J19" s="18">
        <v>1437840</v>
      </c>
      <c r="K19" s="7" t="s">
        <v>549</v>
      </c>
      <c r="L19" s="18">
        <v>119280</v>
      </c>
      <c r="M19" s="7" t="s">
        <v>1</v>
      </c>
      <c r="N19" s="12" t="s">
        <v>79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 t="s">
        <v>13</v>
      </c>
      <c r="DN19" s="1" t="s">
        <v>1</v>
      </c>
      <c r="DO19" s="1"/>
      <c r="DP19" s="1"/>
      <c r="DQ19" s="1"/>
      <c r="DR19" s="1"/>
      <c r="DS19" s="1"/>
      <c r="DT19" s="1"/>
      <c r="DU19" s="1"/>
      <c r="DV19" s="1"/>
      <c r="DW19" s="1"/>
      <c r="DX19" s="1"/>
    </row>
    <row r="20" spans="1:128" ht="24" customHeight="1">
      <c r="A20" s="5" t="s">
        <v>45</v>
      </c>
      <c r="B20" s="6" t="s">
        <v>524</v>
      </c>
      <c r="C20" s="20">
        <v>0</v>
      </c>
      <c r="D20" s="6" t="s">
        <v>96</v>
      </c>
      <c r="E20" s="7">
        <v>20155</v>
      </c>
      <c r="F20" s="18">
        <v>0</v>
      </c>
      <c r="G20" s="7" t="s">
        <v>550</v>
      </c>
      <c r="H20" s="18">
        <v>0</v>
      </c>
      <c r="I20" s="7" t="s">
        <v>551</v>
      </c>
      <c r="J20" s="18">
        <v>0</v>
      </c>
      <c r="K20" s="7" t="s">
        <v>552</v>
      </c>
      <c r="L20" s="18">
        <v>0</v>
      </c>
      <c r="M20" s="7" t="s">
        <v>1</v>
      </c>
      <c r="N20" s="12" t="s">
        <v>56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 t="s">
        <v>101</v>
      </c>
      <c r="DN20" s="1" t="s">
        <v>1</v>
      </c>
      <c r="DO20" s="1"/>
      <c r="DP20" s="1"/>
      <c r="DQ20" s="1"/>
      <c r="DR20" s="1"/>
      <c r="DS20" s="1"/>
      <c r="DT20" s="1"/>
      <c r="DU20" s="1"/>
      <c r="DV20" s="1"/>
      <c r="DW20" s="1"/>
      <c r="DX20" s="1"/>
    </row>
    <row r="21" spans="1:128" ht="24" customHeight="1">
      <c r="A21" s="5" t="s">
        <v>15</v>
      </c>
      <c r="B21" s="6" t="s">
        <v>31</v>
      </c>
      <c r="C21" s="20">
        <v>50.4</v>
      </c>
      <c r="D21" s="6" t="s">
        <v>96</v>
      </c>
      <c r="E21" s="7">
        <v>21298</v>
      </c>
      <c r="F21" s="18">
        <v>1073417</v>
      </c>
      <c r="G21" s="7" t="s">
        <v>553</v>
      </c>
      <c r="H21" s="18">
        <v>212788</v>
      </c>
      <c r="I21" s="7" t="s">
        <v>554</v>
      </c>
      <c r="J21" s="18">
        <v>794656</v>
      </c>
      <c r="K21" s="7" t="s">
        <v>555</v>
      </c>
      <c r="L21" s="18">
        <v>65973</v>
      </c>
      <c r="M21" s="7" t="s">
        <v>1</v>
      </c>
      <c r="N21" s="12" t="s">
        <v>90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 t="s">
        <v>77</v>
      </c>
      <c r="DN21" s="1" t="s">
        <v>1</v>
      </c>
      <c r="DO21" s="1"/>
      <c r="DP21" s="1"/>
      <c r="DQ21" s="1"/>
      <c r="DR21" s="1"/>
      <c r="DS21" s="1"/>
      <c r="DT21" s="1"/>
      <c r="DU21" s="1"/>
      <c r="DV21" s="1"/>
      <c r="DW21" s="1"/>
      <c r="DX21" s="1"/>
    </row>
    <row r="22" spans="1:128" ht="24" customHeight="1">
      <c r="A22" s="5" t="s">
        <v>498</v>
      </c>
      <c r="B22" s="6" t="s">
        <v>46</v>
      </c>
      <c r="C22" s="20">
        <v>11.45</v>
      </c>
      <c r="D22" s="6" t="s">
        <v>96</v>
      </c>
      <c r="E22" s="7">
        <v>41378</v>
      </c>
      <c r="F22" s="18">
        <v>473777</v>
      </c>
      <c r="G22" s="7" t="s">
        <v>556</v>
      </c>
      <c r="H22" s="18">
        <v>60982</v>
      </c>
      <c r="I22" s="7" t="s">
        <v>557</v>
      </c>
      <c r="J22" s="18">
        <v>381136</v>
      </c>
      <c r="K22" s="7" t="s">
        <v>558</v>
      </c>
      <c r="L22" s="18">
        <v>31659</v>
      </c>
      <c r="M22" s="7" t="s">
        <v>1</v>
      </c>
      <c r="N22" s="12" t="s">
        <v>93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 t="s">
        <v>5</v>
      </c>
      <c r="DN22" s="1" t="s">
        <v>1</v>
      </c>
      <c r="DO22" s="1"/>
      <c r="DP22" s="1"/>
      <c r="DQ22" s="1"/>
      <c r="DR22" s="1"/>
      <c r="DS22" s="1"/>
      <c r="DT22" s="1"/>
      <c r="DU22" s="1"/>
      <c r="DV22" s="1"/>
      <c r="DW22" s="1"/>
      <c r="DX22" s="1"/>
    </row>
    <row r="23" spans="1:128" ht="24" customHeight="1">
      <c r="A23" s="5"/>
      <c r="B23" s="6"/>
      <c r="C23" s="20"/>
      <c r="D23" s="6"/>
      <c r="E23" s="7"/>
      <c r="F23" s="18"/>
      <c r="G23" s="7"/>
      <c r="H23" s="18"/>
      <c r="I23" s="7"/>
      <c r="J23" s="18"/>
      <c r="K23" s="7"/>
      <c r="L23" s="18"/>
      <c r="M23" s="7"/>
      <c r="N23" s="12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</row>
    <row r="24" spans="1:128" ht="24" hidden="1" customHeight="1">
      <c r="A24" s="15" t="s">
        <v>494</v>
      </c>
      <c r="B24" s="6"/>
      <c r="C24" s="20"/>
      <c r="D24" s="6"/>
      <c r="E24" s="7"/>
      <c r="F24" s="288">
        <v>0</v>
      </c>
      <c r="G24" s="17">
        <v>0</v>
      </c>
      <c r="H24" s="288">
        <v>0</v>
      </c>
      <c r="I24" s="17">
        <v>0</v>
      </c>
      <c r="J24" s="288">
        <v>0</v>
      </c>
      <c r="K24" s="17">
        <v>0</v>
      </c>
      <c r="L24" s="288">
        <v>0</v>
      </c>
      <c r="M24" s="7"/>
      <c r="N24" s="12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 t="s">
        <v>1</v>
      </c>
      <c r="DN24" s="1" t="s">
        <v>1</v>
      </c>
      <c r="DO24" s="1"/>
      <c r="DP24" s="1"/>
      <c r="DQ24" s="1"/>
      <c r="DR24" s="1"/>
      <c r="DS24" s="1"/>
      <c r="DT24" s="1"/>
      <c r="DU24" s="1"/>
      <c r="DV24" s="1"/>
      <c r="DW24" s="1"/>
      <c r="DX24" s="1"/>
    </row>
    <row r="25" spans="1:128" ht="24" hidden="1" customHeight="1">
      <c r="A25" s="5" t="s">
        <v>495</v>
      </c>
      <c r="B25" s="6"/>
      <c r="C25" s="20"/>
      <c r="D25" s="6"/>
      <c r="E25" s="7"/>
      <c r="F25" s="18">
        <v>0</v>
      </c>
      <c r="G25" s="7">
        <v>0</v>
      </c>
      <c r="H25" s="18">
        <v>0</v>
      </c>
      <c r="I25" s="7">
        <v>0</v>
      </c>
      <c r="J25" s="18">
        <v>0</v>
      </c>
      <c r="K25" s="7">
        <v>0</v>
      </c>
      <c r="L25" s="18">
        <v>0</v>
      </c>
      <c r="M25" s="7"/>
      <c r="N25" s="12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 t="s">
        <v>1</v>
      </c>
      <c r="DN25" s="1" t="s">
        <v>1</v>
      </c>
      <c r="DO25" s="1"/>
      <c r="DP25" s="1"/>
      <c r="DQ25" s="1"/>
      <c r="DR25" s="1"/>
      <c r="DS25" s="1"/>
      <c r="DT25" s="1"/>
      <c r="DU25" s="1"/>
      <c r="DV25" s="1"/>
      <c r="DW25" s="1"/>
      <c r="DX25" s="1"/>
    </row>
    <row r="26" spans="1:128" ht="24" hidden="1" customHeight="1">
      <c r="A26" s="5" t="s">
        <v>499</v>
      </c>
      <c r="B26" s="6" t="s">
        <v>497</v>
      </c>
      <c r="C26" s="20">
        <v>0</v>
      </c>
      <c r="D26" s="6" t="s">
        <v>500</v>
      </c>
      <c r="E26" s="7">
        <v>168000</v>
      </c>
      <c r="F26" s="18">
        <v>0</v>
      </c>
      <c r="G26" s="7" t="s">
        <v>559</v>
      </c>
      <c r="H26" s="18">
        <v>0</v>
      </c>
      <c r="I26" s="7" t="s">
        <v>0</v>
      </c>
      <c r="J26" s="18">
        <v>0</v>
      </c>
      <c r="K26" s="18" t="s">
        <v>560</v>
      </c>
      <c r="L26" s="18">
        <v>0</v>
      </c>
      <c r="M26" s="7"/>
      <c r="N26" s="12" t="s">
        <v>508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</row>
    <row r="27" spans="1:128" ht="24" customHeight="1">
      <c r="A27" s="5"/>
      <c r="B27" s="6"/>
      <c r="C27" s="20"/>
      <c r="D27" s="6"/>
      <c r="E27" s="7"/>
      <c r="F27" s="18"/>
      <c r="G27" s="7"/>
      <c r="H27" s="18"/>
      <c r="I27" s="7"/>
      <c r="J27" s="18"/>
      <c r="K27" s="7"/>
      <c r="L27" s="18"/>
      <c r="M27" s="7"/>
      <c r="N27" s="12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</row>
    <row r="28" spans="1:128" ht="24" customHeight="1" thickBot="1">
      <c r="A28" s="8"/>
      <c r="B28" s="9"/>
      <c r="C28" s="28"/>
      <c r="D28" s="9"/>
      <c r="E28" s="10"/>
      <c r="F28" s="19"/>
      <c r="G28" s="10"/>
      <c r="H28" s="19"/>
      <c r="I28" s="10"/>
      <c r="J28" s="19"/>
      <c r="K28" s="10"/>
      <c r="L28" s="19"/>
      <c r="M28" s="10"/>
      <c r="N28" s="1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 t="s">
        <v>1</v>
      </c>
      <c r="DN28" s="1" t="s">
        <v>1</v>
      </c>
      <c r="DO28" s="1"/>
      <c r="DP28" s="1"/>
      <c r="DQ28" s="1"/>
      <c r="DR28" s="1"/>
      <c r="DS28" s="1"/>
      <c r="DT28" s="1"/>
      <c r="DU28" s="1"/>
      <c r="DV28" s="1"/>
      <c r="DW28" s="1"/>
      <c r="DX28" s="1"/>
    </row>
    <row r="29" spans="1:128" ht="24" customHeight="1">
      <c r="A29" s="27" t="s">
        <v>67</v>
      </c>
      <c r="B29" s="29" t="s">
        <v>1</v>
      </c>
      <c r="C29" s="30">
        <v>0</v>
      </c>
      <c r="D29" s="29" t="s">
        <v>1</v>
      </c>
      <c r="E29" s="31">
        <v>0</v>
      </c>
      <c r="F29" s="32">
        <v>1250722</v>
      </c>
      <c r="G29" s="31">
        <v>0</v>
      </c>
      <c r="H29" s="32">
        <v>0</v>
      </c>
      <c r="I29" s="31">
        <v>0</v>
      </c>
      <c r="J29" s="32">
        <v>0</v>
      </c>
      <c r="K29" s="32">
        <v>0</v>
      </c>
      <c r="L29" s="32">
        <v>1250722</v>
      </c>
      <c r="M29" s="31" t="s">
        <v>1</v>
      </c>
      <c r="N29" s="33" t="s">
        <v>1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 t="s">
        <v>1</v>
      </c>
      <c r="DN29" s="1" t="s">
        <v>1</v>
      </c>
      <c r="DO29" s="1"/>
      <c r="DP29" s="1"/>
      <c r="DQ29" s="1"/>
      <c r="DR29" s="1"/>
      <c r="DS29" s="1"/>
      <c r="DT29" s="1"/>
      <c r="DU29" s="1"/>
      <c r="DV29" s="1"/>
      <c r="DW29" s="1"/>
      <c r="DX29" s="1"/>
    </row>
    <row r="30" spans="1:128" ht="24" customHeight="1">
      <c r="A30" s="5" t="s">
        <v>4</v>
      </c>
      <c r="B30" s="6" t="s">
        <v>1</v>
      </c>
      <c r="C30" s="20">
        <v>0</v>
      </c>
      <c r="D30" s="6" t="s">
        <v>1</v>
      </c>
      <c r="E30" s="7">
        <v>0</v>
      </c>
      <c r="F30" s="18">
        <v>1173632</v>
      </c>
      <c r="G30" s="7">
        <v>0</v>
      </c>
      <c r="H30" s="18">
        <v>0</v>
      </c>
      <c r="I30" s="7">
        <v>0</v>
      </c>
      <c r="J30" s="18">
        <v>0</v>
      </c>
      <c r="K30" s="18">
        <v>0</v>
      </c>
      <c r="L30" s="18">
        <v>1173632</v>
      </c>
      <c r="M30" s="7" t="s">
        <v>1</v>
      </c>
      <c r="N30" s="12" t="s">
        <v>1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 t="s">
        <v>1</v>
      </c>
      <c r="DN30" s="1" t="s">
        <v>1</v>
      </c>
      <c r="DO30" s="1"/>
      <c r="DP30" s="1"/>
      <c r="DQ30" s="1"/>
      <c r="DR30" s="1"/>
      <c r="DS30" s="1"/>
      <c r="DT30" s="1"/>
      <c r="DU30" s="1"/>
      <c r="DV30" s="1"/>
      <c r="DW30" s="1"/>
      <c r="DX30" s="1"/>
    </row>
    <row r="31" spans="1:128" ht="24" customHeight="1">
      <c r="A31" s="5" t="s">
        <v>43</v>
      </c>
      <c r="B31" s="6" t="s">
        <v>58</v>
      </c>
      <c r="C31" s="20">
        <v>2</v>
      </c>
      <c r="D31" s="6" t="s">
        <v>32</v>
      </c>
      <c r="E31" s="7">
        <v>41363.63636363636</v>
      </c>
      <c r="F31" s="18">
        <v>82727</v>
      </c>
      <c r="G31" s="7">
        <v>0</v>
      </c>
      <c r="H31" s="18">
        <v>0</v>
      </c>
      <c r="I31" s="7">
        <v>0</v>
      </c>
      <c r="J31" s="18">
        <v>0</v>
      </c>
      <c r="K31" s="18">
        <v>41363.63636363636</v>
      </c>
      <c r="L31" s="18">
        <v>82727</v>
      </c>
      <c r="M31" s="7" t="s">
        <v>1</v>
      </c>
      <c r="N31" s="12" t="s">
        <v>1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 t="s">
        <v>110</v>
      </c>
      <c r="DN31" s="1" t="s">
        <v>1</v>
      </c>
      <c r="DO31" s="1"/>
      <c r="DP31" s="1"/>
      <c r="DQ31" s="1"/>
      <c r="DR31" s="1"/>
      <c r="DS31" s="1"/>
      <c r="DT31" s="1"/>
      <c r="DU31" s="1"/>
      <c r="DV31" s="1"/>
      <c r="DW31" s="1"/>
      <c r="DX31" s="1"/>
    </row>
    <row r="32" spans="1:128" ht="24" customHeight="1">
      <c r="A32" s="5" t="s">
        <v>84</v>
      </c>
      <c r="B32" s="6" t="s">
        <v>58</v>
      </c>
      <c r="C32" s="20">
        <v>2</v>
      </c>
      <c r="D32" s="6" t="s">
        <v>32</v>
      </c>
      <c r="E32" s="7">
        <v>109090.90909090909</v>
      </c>
      <c r="F32" s="18">
        <v>218181</v>
      </c>
      <c r="G32" s="7">
        <v>0</v>
      </c>
      <c r="H32" s="18">
        <v>0</v>
      </c>
      <c r="I32" s="7">
        <v>0</v>
      </c>
      <c r="J32" s="18">
        <v>0</v>
      </c>
      <c r="K32" s="18">
        <v>109090.90909090909</v>
      </c>
      <c r="L32" s="18">
        <v>218181</v>
      </c>
      <c r="M32" s="7" t="s">
        <v>1</v>
      </c>
      <c r="N32" s="12" t="s">
        <v>1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 t="s">
        <v>82</v>
      </c>
      <c r="DN32" s="1" t="s">
        <v>1</v>
      </c>
      <c r="DO32" s="1"/>
      <c r="DP32" s="1"/>
      <c r="DQ32" s="1"/>
      <c r="DR32" s="1"/>
      <c r="DS32" s="1"/>
      <c r="DT32" s="1"/>
      <c r="DU32" s="1"/>
      <c r="DV32" s="1"/>
      <c r="DW32" s="1"/>
      <c r="DX32" s="1"/>
    </row>
    <row r="33" spans="1:128" ht="24" customHeight="1">
      <c r="A33" s="5" t="s">
        <v>97</v>
      </c>
      <c r="B33" s="6" t="s">
        <v>58</v>
      </c>
      <c r="C33" s="20">
        <v>2</v>
      </c>
      <c r="D33" s="6" t="s">
        <v>51</v>
      </c>
      <c r="E33" s="7">
        <v>181818.18181818179</v>
      </c>
      <c r="F33" s="18">
        <v>363636</v>
      </c>
      <c r="G33" s="7">
        <v>0</v>
      </c>
      <c r="H33" s="18">
        <v>0</v>
      </c>
      <c r="I33" s="7">
        <v>0</v>
      </c>
      <c r="J33" s="18">
        <v>0</v>
      </c>
      <c r="K33" s="18">
        <v>181818.18181818179</v>
      </c>
      <c r="L33" s="18">
        <v>363636</v>
      </c>
      <c r="M33" s="7" t="s">
        <v>1</v>
      </c>
      <c r="N33" s="12" t="s">
        <v>1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 t="s">
        <v>48</v>
      </c>
      <c r="DN33" s="1" t="s">
        <v>1</v>
      </c>
      <c r="DO33" s="1"/>
      <c r="DP33" s="1"/>
      <c r="DQ33" s="1"/>
      <c r="DR33" s="1"/>
      <c r="DS33" s="1"/>
      <c r="DT33" s="1"/>
      <c r="DU33" s="1"/>
      <c r="DV33" s="1"/>
      <c r="DW33" s="1"/>
      <c r="DX33" s="1"/>
    </row>
    <row r="34" spans="1:128" ht="24" customHeight="1">
      <c r="A34" s="5" t="s">
        <v>83</v>
      </c>
      <c r="B34" s="6" t="s">
        <v>58</v>
      </c>
      <c r="C34" s="20">
        <v>2</v>
      </c>
      <c r="D34" s="6" t="s">
        <v>51</v>
      </c>
      <c r="E34" s="7">
        <v>48181.818181818177</v>
      </c>
      <c r="F34" s="18">
        <v>96363</v>
      </c>
      <c r="G34" s="7">
        <v>0</v>
      </c>
      <c r="H34" s="18">
        <v>0</v>
      </c>
      <c r="I34" s="7">
        <v>0</v>
      </c>
      <c r="J34" s="18">
        <v>0</v>
      </c>
      <c r="K34" s="18">
        <v>48181.818181818177</v>
      </c>
      <c r="L34" s="18">
        <v>96363</v>
      </c>
      <c r="M34" s="7" t="s">
        <v>1</v>
      </c>
      <c r="N34" s="12" t="s">
        <v>1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 t="s">
        <v>23</v>
      </c>
      <c r="DN34" s="1" t="s">
        <v>1</v>
      </c>
      <c r="DO34" s="1"/>
      <c r="DP34" s="1"/>
      <c r="DQ34" s="1"/>
      <c r="DR34" s="1"/>
      <c r="DS34" s="1"/>
      <c r="DT34" s="1"/>
      <c r="DU34" s="1"/>
      <c r="DV34" s="1"/>
      <c r="DW34" s="1"/>
      <c r="DX34" s="1"/>
    </row>
    <row r="35" spans="1:128" ht="24" customHeight="1">
      <c r="A35" s="5" t="s">
        <v>109</v>
      </c>
      <c r="B35" s="6" t="s">
        <v>58</v>
      </c>
      <c r="C35" s="20">
        <v>2</v>
      </c>
      <c r="D35" s="6" t="s">
        <v>32</v>
      </c>
      <c r="E35" s="7">
        <v>30909.090909090908</v>
      </c>
      <c r="F35" s="18">
        <v>61818</v>
      </c>
      <c r="G35" s="7">
        <v>0</v>
      </c>
      <c r="H35" s="18">
        <v>0</v>
      </c>
      <c r="I35" s="7">
        <v>0</v>
      </c>
      <c r="J35" s="18">
        <v>0</v>
      </c>
      <c r="K35" s="18">
        <v>30909.090909090908</v>
      </c>
      <c r="L35" s="18">
        <v>61818</v>
      </c>
      <c r="M35" s="7" t="s">
        <v>1</v>
      </c>
      <c r="N35" s="12" t="s">
        <v>1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 t="s">
        <v>108</v>
      </c>
      <c r="DN35" s="1" t="s">
        <v>1</v>
      </c>
      <c r="DO35" s="1"/>
      <c r="DP35" s="1"/>
      <c r="DQ35" s="1"/>
      <c r="DR35" s="1"/>
      <c r="DS35" s="1"/>
      <c r="DT35" s="1"/>
      <c r="DU35" s="1"/>
      <c r="DV35" s="1"/>
      <c r="DW35" s="1"/>
      <c r="DX35" s="1"/>
    </row>
    <row r="36" spans="1:128" ht="24" customHeight="1">
      <c r="A36" s="5" t="s">
        <v>106</v>
      </c>
      <c r="B36" s="6" t="s">
        <v>58</v>
      </c>
      <c r="C36" s="20">
        <v>2</v>
      </c>
      <c r="D36" s="6" t="s">
        <v>32</v>
      </c>
      <c r="E36" s="7">
        <v>48545.454545454544</v>
      </c>
      <c r="F36" s="18">
        <v>97090</v>
      </c>
      <c r="G36" s="7">
        <v>0</v>
      </c>
      <c r="H36" s="18">
        <v>0</v>
      </c>
      <c r="I36" s="7">
        <v>0</v>
      </c>
      <c r="J36" s="18">
        <v>0</v>
      </c>
      <c r="K36" s="18">
        <v>48545.454545454544</v>
      </c>
      <c r="L36" s="18">
        <v>97090</v>
      </c>
      <c r="M36" s="7" t="s">
        <v>1</v>
      </c>
      <c r="N36" s="12" t="s">
        <v>1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 t="s">
        <v>80</v>
      </c>
      <c r="DN36" s="1" t="s">
        <v>1</v>
      </c>
      <c r="DO36" s="1"/>
      <c r="DP36" s="1"/>
      <c r="DQ36" s="1"/>
      <c r="DR36" s="1"/>
      <c r="DS36" s="1"/>
      <c r="DT36" s="1"/>
      <c r="DU36" s="1"/>
      <c r="DV36" s="1"/>
      <c r="DW36" s="1"/>
      <c r="DX36" s="1"/>
    </row>
    <row r="37" spans="1:128" ht="24" customHeight="1">
      <c r="A37" s="5" t="s">
        <v>99</v>
      </c>
      <c r="B37" s="6" t="s">
        <v>58</v>
      </c>
      <c r="C37" s="20">
        <v>2</v>
      </c>
      <c r="D37" s="6" t="s">
        <v>32</v>
      </c>
      <c r="E37" s="7">
        <v>72363.636363636353</v>
      </c>
      <c r="F37" s="18">
        <v>144727</v>
      </c>
      <c r="G37" s="7">
        <v>0</v>
      </c>
      <c r="H37" s="18">
        <v>0</v>
      </c>
      <c r="I37" s="7">
        <v>0</v>
      </c>
      <c r="J37" s="18">
        <v>0</v>
      </c>
      <c r="K37" s="18">
        <v>72363.636363636353</v>
      </c>
      <c r="L37" s="18">
        <v>144727</v>
      </c>
      <c r="M37" s="7" t="s">
        <v>1</v>
      </c>
      <c r="N37" s="12" t="s">
        <v>1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 t="s">
        <v>49</v>
      </c>
      <c r="DN37" s="1" t="s">
        <v>1</v>
      </c>
      <c r="DO37" s="1"/>
      <c r="DP37" s="1"/>
      <c r="DQ37" s="1"/>
      <c r="DR37" s="1"/>
      <c r="DS37" s="1"/>
      <c r="DT37" s="1"/>
      <c r="DU37" s="1"/>
      <c r="DV37" s="1"/>
      <c r="DW37" s="1"/>
      <c r="DX37" s="1"/>
    </row>
    <row r="38" spans="1:128" ht="24" customHeight="1">
      <c r="A38" s="5" t="s">
        <v>18</v>
      </c>
      <c r="B38" s="6" t="s">
        <v>74</v>
      </c>
      <c r="C38" s="20">
        <v>2</v>
      </c>
      <c r="D38" s="6" t="s">
        <v>36</v>
      </c>
      <c r="E38" s="7">
        <v>54545.454545454544</v>
      </c>
      <c r="F38" s="18">
        <v>109090</v>
      </c>
      <c r="G38" s="7">
        <v>0</v>
      </c>
      <c r="H38" s="18">
        <v>0</v>
      </c>
      <c r="I38" s="7">
        <v>0</v>
      </c>
      <c r="J38" s="18">
        <v>0</v>
      </c>
      <c r="K38" s="18">
        <v>54545.454545454544</v>
      </c>
      <c r="L38" s="18">
        <v>109090</v>
      </c>
      <c r="M38" s="7" t="s">
        <v>1</v>
      </c>
      <c r="N38" s="12" t="s">
        <v>1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 t="s">
        <v>69</v>
      </c>
      <c r="DN38" s="1" t="s">
        <v>1</v>
      </c>
      <c r="DO38" s="1"/>
      <c r="DP38" s="1"/>
      <c r="DQ38" s="1"/>
      <c r="DR38" s="1"/>
      <c r="DS38" s="1"/>
      <c r="DT38" s="1"/>
      <c r="DU38" s="1"/>
      <c r="DV38" s="1"/>
      <c r="DW38" s="1"/>
      <c r="DX38" s="1"/>
    </row>
    <row r="39" spans="1:128" ht="24" customHeight="1">
      <c r="A39" s="5" t="s">
        <v>469</v>
      </c>
      <c r="B39" s="6" t="s">
        <v>1</v>
      </c>
      <c r="C39" s="20">
        <v>0</v>
      </c>
      <c r="D39" s="6" t="s">
        <v>1</v>
      </c>
      <c r="E39" s="7">
        <v>0</v>
      </c>
      <c r="F39" s="18">
        <v>77090</v>
      </c>
      <c r="G39" s="7">
        <v>0</v>
      </c>
      <c r="H39" s="18">
        <v>0</v>
      </c>
      <c r="I39" s="7">
        <v>0</v>
      </c>
      <c r="J39" s="18">
        <v>0</v>
      </c>
      <c r="K39" s="18">
        <v>0</v>
      </c>
      <c r="L39" s="18">
        <v>77090</v>
      </c>
      <c r="M39" s="7" t="s">
        <v>1</v>
      </c>
      <c r="N39" s="12" t="s">
        <v>1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</row>
    <row r="40" spans="1:128" ht="24" customHeight="1">
      <c r="A40" s="5" t="s">
        <v>467</v>
      </c>
      <c r="B40" s="6" t="s">
        <v>468</v>
      </c>
      <c r="C40" s="20">
        <v>1</v>
      </c>
      <c r="D40" s="6" t="s">
        <v>465</v>
      </c>
      <c r="E40" s="7">
        <v>77090.909090909088</v>
      </c>
      <c r="F40" s="18">
        <v>77090</v>
      </c>
      <c r="G40" s="7"/>
      <c r="H40" s="18"/>
      <c r="I40" s="7"/>
      <c r="J40" s="18"/>
      <c r="K40" s="18">
        <v>77090.909090909088</v>
      </c>
      <c r="L40" s="18">
        <v>77090</v>
      </c>
      <c r="M40" s="7"/>
      <c r="N40" s="12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</row>
    <row r="41" spans="1:128" ht="24" customHeight="1">
      <c r="A41" s="5"/>
      <c r="B41" s="6"/>
      <c r="C41" s="20"/>
      <c r="D41" s="6"/>
      <c r="E41" s="7"/>
      <c r="F41" s="18"/>
      <c r="G41" s="7"/>
      <c r="H41" s="18"/>
      <c r="I41" s="7"/>
      <c r="J41" s="18"/>
      <c r="K41" s="7"/>
      <c r="L41" s="18"/>
      <c r="M41" s="7"/>
      <c r="N41" s="12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 t="s">
        <v>1</v>
      </c>
      <c r="DN41" s="1" t="s">
        <v>1</v>
      </c>
      <c r="DO41" s="1"/>
      <c r="DP41" s="1"/>
      <c r="DQ41" s="1"/>
      <c r="DR41" s="1"/>
      <c r="DS41" s="1"/>
      <c r="DT41" s="1"/>
      <c r="DU41" s="1"/>
      <c r="DV41" s="1"/>
      <c r="DW41" s="1"/>
      <c r="DX41" s="1"/>
    </row>
    <row r="42" spans="1:128" ht="24" customHeight="1">
      <c r="A42" s="5"/>
      <c r="B42" s="6"/>
      <c r="C42" s="20"/>
      <c r="D42" s="6"/>
      <c r="E42" s="7"/>
      <c r="F42" s="18"/>
      <c r="G42" s="7"/>
      <c r="H42" s="18"/>
      <c r="I42" s="7"/>
      <c r="J42" s="18"/>
      <c r="K42" s="7"/>
      <c r="L42" s="18"/>
      <c r="M42" s="7"/>
      <c r="N42" s="12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</row>
    <row r="43" spans="1:128" ht="24" customHeight="1">
      <c r="A43" s="286" t="s">
        <v>480</v>
      </c>
      <c r="B43" s="16"/>
      <c r="C43" s="287"/>
      <c r="D43" s="16"/>
      <c r="E43" s="17"/>
      <c r="F43" s="288">
        <v>1071080</v>
      </c>
      <c r="G43" s="17"/>
      <c r="H43" s="288"/>
      <c r="I43" s="17"/>
      <c r="J43" s="288"/>
      <c r="K43" s="17"/>
      <c r="L43" s="288">
        <v>1071080</v>
      </c>
      <c r="M43" s="7"/>
      <c r="N43" s="12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</row>
    <row r="44" spans="1:128" ht="24" customHeight="1">
      <c r="A44" s="5" t="s">
        <v>446</v>
      </c>
      <c r="B44" s="6" t="s">
        <v>1</v>
      </c>
      <c r="C44" s="14"/>
      <c r="D44" s="6" t="s">
        <v>1</v>
      </c>
      <c r="E44" s="7">
        <v>0</v>
      </c>
      <c r="F44" s="18">
        <v>1071080</v>
      </c>
      <c r="G44" s="7">
        <v>0</v>
      </c>
      <c r="H44" s="18">
        <v>0</v>
      </c>
      <c r="I44" s="7">
        <v>0</v>
      </c>
      <c r="J44" s="18">
        <v>0</v>
      </c>
      <c r="K44" s="7">
        <v>0</v>
      </c>
      <c r="L44" s="18">
        <v>1071080</v>
      </c>
      <c r="M44" s="7" t="s">
        <v>1</v>
      </c>
      <c r="N44" s="12" t="s">
        <v>1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</row>
    <row r="45" spans="1:128" ht="24" customHeight="1">
      <c r="A45" s="5" t="s">
        <v>75</v>
      </c>
      <c r="B45" s="6" t="s">
        <v>98</v>
      </c>
      <c r="C45" s="14">
        <v>1</v>
      </c>
      <c r="D45" s="6" t="s">
        <v>73</v>
      </c>
      <c r="E45" s="7">
        <v>1071080</v>
      </c>
      <c r="F45" s="18">
        <v>1071080</v>
      </c>
      <c r="G45" s="7">
        <v>0</v>
      </c>
      <c r="H45" s="18">
        <v>0</v>
      </c>
      <c r="I45" s="7">
        <v>0</v>
      </c>
      <c r="J45" s="18">
        <v>0</v>
      </c>
      <c r="K45" s="7" t="s">
        <v>561</v>
      </c>
      <c r="L45" s="18">
        <v>1071080</v>
      </c>
      <c r="M45" s="7" t="s">
        <v>1</v>
      </c>
      <c r="N45" s="12" t="s">
        <v>104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</row>
    <row r="46" spans="1:128" ht="24" customHeight="1">
      <c r="A46" s="5"/>
      <c r="B46" s="6"/>
      <c r="C46" s="14"/>
      <c r="D46" s="6"/>
      <c r="E46" s="7"/>
      <c r="F46" s="18"/>
      <c r="G46" s="7"/>
      <c r="H46" s="18"/>
      <c r="I46" s="7"/>
      <c r="J46" s="18"/>
      <c r="K46" s="7"/>
      <c r="L46" s="18"/>
      <c r="M46" s="7"/>
      <c r="N46" s="12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</row>
    <row r="47" spans="1:128" ht="24" customHeight="1">
      <c r="A47" s="5"/>
      <c r="B47" s="6"/>
      <c r="C47" s="14"/>
      <c r="D47" s="6"/>
      <c r="E47" s="7"/>
      <c r="F47" s="18"/>
      <c r="G47" s="7"/>
      <c r="H47" s="18"/>
      <c r="I47" s="7"/>
      <c r="J47" s="18"/>
      <c r="K47" s="7"/>
      <c r="L47" s="18"/>
      <c r="M47" s="7"/>
      <c r="N47" s="12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</row>
    <row r="48" spans="1:128" ht="24" customHeight="1">
      <c r="A48" s="286" t="s">
        <v>481</v>
      </c>
      <c r="B48" s="16"/>
      <c r="C48" s="287"/>
      <c r="D48" s="16"/>
      <c r="E48" s="17"/>
      <c r="F48" s="288">
        <v>3791094</v>
      </c>
      <c r="G48" s="17"/>
      <c r="H48" s="288"/>
      <c r="I48" s="17"/>
      <c r="J48" s="288"/>
      <c r="K48" s="17"/>
      <c r="L48" s="288">
        <v>3791094</v>
      </c>
      <c r="M48" s="7"/>
      <c r="N48" s="12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</row>
    <row r="49" spans="1:128" ht="24" customHeight="1">
      <c r="A49" s="5" t="s">
        <v>482</v>
      </c>
      <c r="B49" s="6" t="s">
        <v>1</v>
      </c>
      <c r="C49" s="14"/>
      <c r="D49" s="6" t="s">
        <v>1</v>
      </c>
      <c r="E49" s="7">
        <v>0</v>
      </c>
      <c r="F49" s="18">
        <v>3791094</v>
      </c>
      <c r="G49" s="7">
        <v>0</v>
      </c>
      <c r="H49" s="18">
        <v>0</v>
      </c>
      <c r="I49" s="7">
        <v>0</v>
      </c>
      <c r="J49" s="18">
        <v>0</v>
      </c>
      <c r="K49" s="7">
        <v>0</v>
      </c>
      <c r="L49" s="18">
        <v>3791094</v>
      </c>
      <c r="M49" s="7" t="s">
        <v>1</v>
      </c>
      <c r="N49" s="12" t="s">
        <v>1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</row>
    <row r="50" spans="1:128" ht="24" customHeight="1">
      <c r="A50" s="5" t="s">
        <v>86</v>
      </c>
      <c r="B50" s="6" t="s">
        <v>92</v>
      </c>
      <c r="C50" s="14">
        <v>5.25</v>
      </c>
      <c r="D50" s="6" t="s">
        <v>2</v>
      </c>
      <c r="E50" s="7">
        <v>2341</v>
      </c>
      <c r="F50" s="18">
        <v>12290</v>
      </c>
      <c r="G50" s="7">
        <v>0</v>
      </c>
      <c r="H50" s="18">
        <v>0</v>
      </c>
      <c r="I50" s="7">
        <v>0</v>
      </c>
      <c r="J50" s="18">
        <v>0</v>
      </c>
      <c r="K50" s="7" t="s">
        <v>562</v>
      </c>
      <c r="L50" s="18">
        <v>12290</v>
      </c>
      <c r="M50" s="7" t="s">
        <v>1</v>
      </c>
      <c r="N50" s="12" t="s">
        <v>22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</row>
    <row r="51" spans="1:128" ht="24" customHeight="1">
      <c r="A51" s="5" t="s">
        <v>95</v>
      </c>
      <c r="B51" s="6" t="s">
        <v>38</v>
      </c>
      <c r="C51" s="14">
        <v>1</v>
      </c>
      <c r="D51" s="6" t="s">
        <v>60</v>
      </c>
      <c r="E51" s="7">
        <v>3778804</v>
      </c>
      <c r="F51" s="18">
        <v>3778804</v>
      </c>
      <c r="G51" s="7">
        <v>0</v>
      </c>
      <c r="H51" s="18">
        <v>0</v>
      </c>
      <c r="I51" s="7">
        <v>0</v>
      </c>
      <c r="J51" s="18">
        <v>0</v>
      </c>
      <c r="K51" s="7" t="s">
        <v>563</v>
      </c>
      <c r="L51" s="18">
        <v>3778804</v>
      </c>
      <c r="M51" s="7" t="s">
        <v>1</v>
      </c>
      <c r="N51" s="12" t="s">
        <v>8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</row>
    <row r="52" spans="1:128" ht="24" customHeight="1">
      <c r="A52" s="5"/>
      <c r="B52" s="6"/>
      <c r="C52" s="20"/>
      <c r="D52" s="6"/>
      <c r="E52" s="7"/>
      <c r="F52" s="18"/>
      <c r="G52" s="7"/>
      <c r="H52" s="18"/>
      <c r="I52" s="7"/>
      <c r="J52" s="18"/>
      <c r="K52" s="7"/>
      <c r="L52" s="18"/>
      <c r="M52" s="7"/>
      <c r="N52" s="12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</row>
    <row r="53" spans="1:128" ht="24" customHeight="1">
      <c r="A53" s="5"/>
      <c r="B53" s="6"/>
      <c r="C53" s="20"/>
      <c r="D53" s="6"/>
      <c r="E53" s="7"/>
      <c r="F53" s="18"/>
      <c r="G53" s="7"/>
      <c r="H53" s="18"/>
      <c r="I53" s="7"/>
      <c r="J53" s="18"/>
      <c r="K53" s="7"/>
      <c r="L53" s="18"/>
      <c r="M53" s="7"/>
      <c r="N53" s="12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</row>
    <row r="54" spans="1:128" ht="24" customHeight="1" thickBot="1">
      <c r="A54" s="8"/>
      <c r="B54" s="9"/>
      <c r="C54" s="28"/>
      <c r="D54" s="9"/>
      <c r="E54" s="10"/>
      <c r="F54" s="19"/>
      <c r="G54" s="10"/>
      <c r="H54" s="19"/>
      <c r="I54" s="10"/>
      <c r="J54" s="19"/>
      <c r="K54" s="10"/>
      <c r="L54" s="19"/>
      <c r="M54" s="10"/>
      <c r="N54" s="1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</row>
    <row r="55" spans="1:128" ht="24" customHeight="1">
      <c r="A55" s="27" t="s">
        <v>103</v>
      </c>
      <c r="B55" s="29" t="s">
        <v>1</v>
      </c>
      <c r="C55" s="30">
        <v>0</v>
      </c>
      <c r="D55" s="29" t="s">
        <v>1</v>
      </c>
      <c r="E55" s="31">
        <v>0</v>
      </c>
      <c r="F55" s="32">
        <v>2948160</v>
      </c>
      <c r="G55" s="31">
        <v>0</v>
      </c>
      <c r="H55" s="32">
        <v>132000</v>
      </c>
      <c r="I55" s="31">
        <v>0</v>
      </c>
      <c r="J55" s="32">
        <v>794400</v>
      </c>
      <c r="K55" s="31">
        <v>0</v>
      </c>
      <c r="L55" s="32">
        <v>2021760</v>
      </c>
      <c r="M55" s="31" t="s">
        <v>1</v>
      </c>
      <c r="N55" s="33" t="s">
        <v>1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 t="s">
        <v>1</v>
      </c>
      <c r="DN55" s="1" t="s">
        <v>1</v>
      </c>
      <c r="DO55" s="1"/>
      <c r="DP55" s="1"/>
      <c r="DQ55" s="1"/>
      <c r="DR55" s="1"/>
      <c r="DS55" s="1"/>
      <c r="DT55" s="1"/>
      <c r="DU55" s="1"/>
      <c r="DV55" s="1"/>
      <c r="DW55" s="1"/>
      <c r="DX55" s="1"/>
    </row>
    <row r="56" spans="1:128" ht="24" customHeight="1">
      <c r="A56" s="5" t="s">
        <v>100</v>
      </c>
      <c r="B56" s="6" t="s">
        <v>17</v>
      </c>
      <c r="C56" s="20">
        <v>2</v>
      </c>
      <c r="D56" s="6" t="s">
        <v>73</v>
      </c>
      <c r="E56" s="7">
        <v>181650</v>
      </c>
      <c r="F56" s="18">
        <v>363300</v>
      </c>
      <c r="G56" s="7" t="s">
        <v>0</v>
      </c>
      <c r="H56" s="18">
        <v>0</v>
      </c>
      <c r="I56" s="7" t="s">
        <v>0</v>
      </c>
      <c r="J56" s="18">
        <v>0</v>
      </c>
      <c r="K56" s="7" t="s">
        <v>564</v>
      </c>
      <c r="L56" s="18">
        <v>363300</v>
      </c>
      <c r="M56" s="7" t="s">
        <v>1</v>
      </c>
      <c r="N56" s="12" t="s">
        <v>27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 t="s">
        <v>24</v>
      </c>
      <c r="DN56" s="1" t="s">
        <v>1</v>
      </c>
      <c r="DO56" s="1"/>
      <c r="DP56" s="1"/>
      <c r="DQ56" s="1"/>
      <c r="DR56" s="1"/>
      <c r="DS56" s="1"/>
      <c r="DT56" s="1"/>
      <c r="DU56" s="1"/>
      <c r="DV56" s="1"/>
      <c r="DW56" s="1"/>
      <c r="DX56" s="1"/>
    </row>
    <row r="57" spans="1:128" ht="24" customHeight="1">
      <c r="A57" s="5" t="s">
        <v>100</v>
      </c>
      <c r="B57" s="6" t="s">
        <v>91</v>
      </c>
      <c r="C57" s="20">
        <v>2</v>
      </c>
      <c r="D57" s="6" t="s">
        <v>73</v>
      </c>
      <c r="E57" s="7">
        <v>105000</v>
      </c>
      <c r="F57" s="18">
        <v>210000</v>
      </c>
      <c r="G57" s="7" t="s">
        <v>0</v>
      </c>
      <c r="H57" s="18">
        <v>0</v>
      </c>
      <c r="I57" s="7" t="s">
        <v>0</v>
      </c>
      <c r="J57" s="18">
        <v>0</v>
      </c>
      <c r="K57" s="7" t="s">
        <v>565</v>
      </c>
      <c r="L57" s="18">
        <v>210000</v>
      </c>
      <c r="M57" s="7" t="s">
        <v>1</v>
      </c>
      <c r="N57" s="12" t="s">
        <v>47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 t="s">
        <v>41</v>
      </c>
      <c r="DN57" s="1" t="s">
        <v>1</v>
      </c>
      <c r="DO57" s="1"/>
      <c r="DP57" s="1"/>
      <c r="DQ57" s="1"/>
      <c r="DR57" s="1"/>
      <c r="DS57" s="1"/>
      <c r="DT57" s="1"/>
      <c r="DU57" s="1"/>
      <c r="DV57" s="1"/>
      <c r="DW57" s="1"/>
      <c r="DX57" s="1"/>
    </row>
    <row r="58" spans="1:128" ht="24" customHeight="1">
      <c r="A58" s="5" t="s">
        <v>59</v>
      </c>
      <c r="B58" s="6" t="s">
        <v>89</v>
      </c>
      <c r="C58" s="20">
        <v>1</v>
      </c>
      <c r="D58" s="6" t="s">
        <v>29</v>
      </c>
      <c r="E58" s="7">
        <v>794400</v>
      </c>
      <c r="F58" s="18">
        <v>794400</v>
      </c>
      <c r="G58" s="7" t="s">
        <v>0</v>
      </c>
      <c r="H58" s="18">
        <v>0</v>
      </c>
      <c r="I58" s="7" t="s">
        <v>566</v>
      </c>
      <c r="J58" s="18">
        <v>794400</v>
      </c>
      <c r="K58" s="7" t="s">
        <v>0</v>
      </c>
      <c r="L58" s="18">
        <v>0</v>
      </c>
      <c r="M58" s="7" t="s">
        <v>1</v>
      </c>
      <c r="N58" s="12" t="s">
        <v>88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 t="s">
        <v>111</v>
      </c>
      <c r="DN58" s="1" t="s">
        <v>1</v>
      </c>
      <c r="DO58" s="1"/>
      <c r="DP58" s="1"/>
      <c r="DQ58" s="1"/>
      <c r="DR58" s="1"/>
      <c r="DS58" s="1"/>
      <c r="DT58" s="1"/>
      <c r="DU58" s="1"/>
      <c r="DV58" s="1"/>
      <c r="DW58" s="1"/>
      <c r="DX58" s="1"/>
    </row>
    <row r="59" spans="1:128" ht="24" customHeight="1">
      <c r="A59" s="5" t="s">
        <v>85</v>
      </c>
      <c r="B59" s="6" t="s">
        <v>33</v>
      </c>
      <c r="C59" s="20">
        <v>2</v>
      </c>
      <c r="D59" s="6" t="s">
        <v>29</v>
      </c>
      <c r="E59" s="7">
        <v>665280</v>
      </c>
      <c r="F59" s="18">
        <v>1330560</v>
      </c>
      <c r="G59" s="7" t="s">
        <v>0</v>
      </c>
      <c r="H59" s="18">
        <v>0</v>
      </c>
      <c r="I59" s="7" t="s">
        <v>0</v>
      </c>
      <c r="J59" s="18">
        <v>0</v>
      </c>
      <c r="K59" s="7" t="s">
        <v>567</v>
      </c>
      <c r="L59" s="18">
        <v>1330560</v>
      </c>
      <c r="M59" s="7" t="s">
        <v>1</v>
      </c>
      <c r="N59" s="12" t="s">
        <v>113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 t="s">
        <v>105</v>
      </c>
      <c r="DN59" s="1" t="s">
        <v>1</v>
      </c>
      <c r="DO59" s="1"/>
      <c r="DP59" s="1"/>
      <c r="DQ59" s="1"/>
      <c r="DR59" s="1"/>
      <c r="DS59" s="1"/>
      <c r="DT59" s="1"/>
      <c r="DU59" s="1"/>
      <c r="DV59" s="1"/>
      <c r="DW59" s="1"/>
      <c r="DX59" s="1"/>
    </row>
    <row r="60" spans="1:128" ht="24" customHeight="1">
      <c r="A60" s="5" t="s">
        <v>39</v>
      </c>
      <c r="B60" s="6" t="s">
        <v>10</v>
      </c>
      <c r="C60" s="20">
        <v>30</v>
      </c>
      <c r="D60" s="6" t="s">
        <v>50</v>
      </c>
      <c r="E60" s="7">
        <v>3710</v>
      </c>
      <c r="F60" s="18">
        <v>111300</v>
      </c>
      <c r="G60" s="7" t="s">
        <v>0</v>
      </c>
      <c r="H60" s="18">
        <v>0</v>
      </c>
      <c r="I60" s="7" t="s">
        <v>0</v>
      </c>
      <c r="J60" s="18">
        <v>0</v>
      </c>
      <c r="K60" s="7" t="s">
        <v>568</v>
      </c>
      <c r="L60" s="18">
        <v>111300</v>
      </c>
      <c r="M60" s="7" t="s">
        <v>1</v>
      </c>
      <c r="N60" s="12" t="s">
        <v>81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 t="s">
        <v>72</v>
      </c>
      <c r="DN60" s="1" t="s">
        <v>1</v>
      </c>
      <c r="DO60" s="1"/>
      <c r="DP60" s="1"/>
      <c r="DQ60" s="1"/>
      <c r="DR60" s="1"/>
      <c r="DS60" s="1"/>
      <c r="DT60" s="1"/>
      <c r="DU60" s="1"/>
      <c r="DV60" s="1"/>
      <c r="DW60" s="1"/>
      <c r="DX60" s="1"/>
    </row>
    <row r="61" spans="1:128" ht="24" customHeight="1">
      <c r="A61" s="5" t="s">
        <v>61</v>
      </c>
      <c r="B61" s="6" t="s">
        <v>1</v>
      </c>
      <c r="C61" s="20">
        <v>30</v>
      </c>
      <c r="D61" s="6" t="s">
        <v>50</v>
      </c>
      <c r="E61" s="7">
        <v>4620</v>
      </c>
      <c r="F61" s="18">
        <v>138600</v>
      </c>
      <c r="G61" s="7" t="s">
        <v>569</v>
      </c>
      <c r="H61" s="18">
        <v>132000</v>
      </c>
      <c r="I61" s="7" t="s">
        <v>0</v>
      </c>
      <c r="J61" s="18">
        <v>0</v>
      </c>
      <c r="K61" s="7" t="s">
        <v>570</v>
      </c>
      <c r="L61" s="18">
        <v>6600</v>
      </c>
      <c r="M61" s="7" t="s">
        <v>1</v>
      </c>
      <c r="N61" s="12" t="s">
        <v>54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 t="s">
        <v>63</v>
      </c>
      <c r="DN61" s="1" t="s">
        <v>1</v>
      </c>
      <c r="DO61" s="1"/>
      <c r="DP61" s="1"/>
      <c r="DQ61" s="1"/>
      <c r="DR61" s="1"/>
      <c r="DS61" s="1"/>
      <c r="DT61" s="1"/>
      <c r="DU61" s="1"/>
      <c r="DV61" s="1"/>
      <c r="DW61" s="1"/>
      <c r="DX61" s="1"/>
    </row>
    <row r="62" spans="1:128" ht="24" customHeight="1">
      <c r="A62" s="5" t="s">
        <v>1</v>
      </c>
      <c r="B62" s="6" t="s">
        <v>1</v>
      </c>
      <c r="C62" s="20">
        <v>0</v>
      </c>
      <c r="D62" s="6" t="s">
        <v>1</v>
      </c>
      <c r="E62" s="7"/>
      <c r="F62" s="18"/>
      <c r="G62" s="7"/>
      <c r="H62" s="18"/>
      <c r="I62" s="7"/>
      <c r="J62" s="18"/>
      <c r="K62" s="7"/>
      <c r="L62" s="18"/>
      <c r="M62" s="7"/>
      <c r="N62" s="12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 t="s">
        <v>1</v>
      </c>
      <c r="DN62" s="1" t="s">
        <v>1</v>
      </c>
      <c r="DO62" s="1"/>
      <c r="DP62" s="1"/>
      <c r="DQ62" s="1"/>
      <c r="DR62" s="1"/>
      <c r="DS62" s="1"/>
      <c r="DT62" s="1"/>
      <c r="DU62" s="1"/>
      <c r="DV62" s="1"/>
      <c r="DW62" s="1"/>
      <c r="DX62" s="1"/>
    </row>
    <row r="63" spans="1:128" ht="24" customHeight="1" thickBot="1">
      <c r="A63" s="5" t="s">
        <v>1</v>
      </c>
      <c r="B63" s="6" t="s">
        <v>1</v>
      </c>
      <c r="C63" s="20">
        <v>0</v>
      </c>
      <c r="D63" s="6" t="s">
        <v>1</v>
      </c>
      <c r="E63" s="7"/>
      <c r="F63" s="18"/>
      <c r="G63" s="7"/>
      <c r="H63" s="18"/>
      <c r="I63" s="7"/>
      <c r="J63" s="18"/>
      <c r="K63" s="7"/>
      <c r="L63" s="18"/>
      <c r="M63" s="7"/>
      <c r="N63" s="12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 t="s">
        <v>1</v>
      </c>
      <c r="DN63" s="1" t="s">
        <v>1</v>
      </c>
      <c r="DO63" s="1"/>
      <c r="DP63" s="1"/>
      <c r="DQ63" s="1"/>
      <c r="DR63" s="1"/>
      <c r="DS63" s="1"/>
      <c r="DT63" s="1"/>
      <c r="DU63" s="1"/>
      <c r="DV63" s="1"/>
      <c r="DW63" s="1"/>
      <c r="DX63" s="1"/>
    </row>
    <row r="64" spans="1:128" ht="24" hidden="1" customHeight="1">
      <c r="A64" s="5"/>
      <c r="B64" s="6"/>
      <c r="C64" s="20"/>
      <c r="D64" s="6"/>
      <c r="E64" s="7"/>
      <c r="F64" s="18"/>
      <c r="G64" s="7"/>
      <c r="H64" s="18"/>
      <c r="I64" s="7"/>
      <c r="J64" s="18"/>
      <c r="K64" s="7"/>
      <c r="L64" s="18"/>
      <c r="M64" s="7"/>
      <c r="N64" s="12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</row>
    <row r="65" spans="1:128" ht="24" hidden="1" customHeight="1">
      <c r="A65" s="5"/>
      <c r="B65" s="6"/>
      <c r="C65" s="20"/>
      <c r="D65" s="6"/>
      <c r="E65" s="7"/>
      <c r="F65" s="18"/>
      <c r="G65" s="7"/>
      <c r="H65" s="18"/>
      <c r="I65" s="7"/>
      <c r="J65" s="18"/>
      <c r="K65" s="7"/>
      <c r="L65" s="18"/>
      <c r="M65" s="7"/>
      <c r="N65" s="12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</row>
    <row r="66" spans="1:128" ht="24" hidden="1" customHeight="1">
      <c r="A66" s="5"/>
      <c r="B66" s="6"/>
      <c r="C66" s="20"/>
      <c r="D66" s="6"/>
      <c r="E66" s="7"/>
      <c r="F66" s="18"/>
      <c r="G66" s="7"/>
      <c r="H66" s="18"/>
      <c r="I66" s="7"/>
      <c r="J66" s="18"/>
      <c r="K66" s="7"/>
      <c r="L66" s="18"/>
      <c r="M66" s="7"/>
      <c r="N66" s="12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</row>
    <row r="67" spans="1:128" ht="24" hidden="1" customHeight="1">
      <c r="A67" s="5"/>
      <c r="B67" s="6"/>
      <c r="C67" s="20"/>
      <c r="D67" s="6"/>
      <c r="E67" s="7"/>
      <c r="F67" s="18"/>
      <c r="G67" s="7"/>
      <c r="H67" s="18"/>
      <c r="I67" s="7"/>
      <c r="J67" s="18"/>
      <c r="K67" s="7"/>
      <c r="L67" s="18"/>
      <c r="M67" s="7"/>
      <c r="N67" s="12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</row>
    <row r="68" spans="1:128" ht="24" hidden="1" customHeight="1">
      <c r="A68" s="5"/>
      <c r="B68" s="6"/>
      <c r="C68" s="20"/>
      <c r="D68" s="6"/>
      <c r="E68" s="7"/>
      <c r="F68" s="18"/>
      <c r="G68" s="7"/>
      <c r="H68" s="18"/>
      <c r="I68" s="7"/>
      <c r="J68" s="18"/>
      <c r="K68" s="7"/>
      <c r="L68" s="18"/>
      <c r="M68" s="7"/>
      <c r="N68" s="12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</row>
    <row r="69" spans="1:128" ht="24" hidden="1" customHeight="1">
      <c r="A69" s="5"/>
      <c r="B69" s="6"/>
      <c r="C69" s="20"/>
      <c r="D69" s="6"/>
      <c r="E69" s="7"/>
      <c r="F69" s="18"/>
      <c r="G69" s="7"/>
      <c r="H69" s="18"/>
      <c r="I69" s="7"/>
      <c r="J69" s="18"/>
      <c r="K69" s="7"/>
      <c r="L69" s="18"/>
      <c r="M69" s="7"/>
      <c r="N69" s="12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</row>
    <row r="70" spans="1:128" ht="24" hidden="1" customHeight="1">
      <c r="A70" s="5"/>
      <c r="B70" s="6"/>
      <c r="C70" s="20"/>
      <c r="D70" s="6"/>
      <c r="E70" s="7"/>
      <c r="F70" s="18"/>
      <c r="G70" s="7"/>
      <c r="H70" s="18"/>
      <c r="I70" s="7"/>
      <c r="J70" s="18"/>
      <c r="K70" s="7"/>
      <c r="L70" s="18"/>
      <c r="M70" s="7"/>
      <c r="N70" s="12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</row>
    <row r="71" spans="1:128" ht="24" hidden="1" customHeight="1">
      <c r="A71" s="5"/>
      <c r="B71" s="6"/>
      <c r="C71" s="20"/>
      <c r="D71" s="6"/>
      <c r="E71" s="7"/>
      <c r="F71" s="18"/>
      <c r="G71" s="7"/>
      <c r="H71" s="18"/>
      <c r="I71" s="7"/>
      <c r="J71" s="18"/>
      <c r="K71" s="7"/>
      <c r="L71" s="18"/>
      <c r="M71" s="7"/>
      <c r="N71" s="12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</row>
    <row r="72" spans="1:128" ht="24" hidden="1" customHeight="1">
      <c r="A72" s="5"/>
      <c r="B72" s="6"/>
      <c r="C72" s="20"/>
      <c r="D72" s="6"/>
      <c r="E72" s="7"/>
      <c r="F72" s="18"/>
      <c r="G72" s="7"/>
      <c r="H72" s="18"/>
      <c r="I72" s="7"/>
      <c r="J72" s="18"/>
      <c r="K72" s="7"/>
      <c r="L72" s="18"/>
      <c r="M72" s="7"/>
      <c r="N72" s="12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</row>
    <row r="73" spans="1:128" ht="24" hidden="1" customHeight="1">
      <c r="A73" s="5"/>
      <c r="B73" s="6"/>
      <c r="C73" s="20"/>
      <c r="D73" s="6"/>
      <c r="E73" s="7"/>
      <c r="F73" s="18"/>
      <c r="G73" s="7"/>
      <c r="H73" s="18"/>
      <c r="I73" s="7"/>
      <c r="J73" s="18"/>
      <c r="K73" s="7"/>
      <c r="L73" s="18"/>
      <c r="M73" s="7"/>
      <c r="N73" s="12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</row>
    <row r="74" spans="1:128" ht="24" hidden="1" customHeight="1">
      <c r="A74" s="5"/>
      <c r="B74" s="6"/>
      <c r="C74" s="20"/>
      <c r="D74" s="6"/>
      <c r="E74" s="7"/>
      <c r="F74" s="18"/>
      <c r="G74" s="7"/>
      <c r="H74" s="18"/>
      <c r="I74" s="7"/>
      <c r="J74" s="18"/>
      <c r="K74" s="7"/>
      <c r="L74" s="18"/>
      <c r="M74" s="7"/>
      <c r="N74" s="12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</row>
    <row r="75" spans="1:128" ht="24" hidden="1" customHeight="1">
      <c r="A75" s="5"/>
      <c r="B75" s="6"/>
      <c r="C75" s="20"/>
      <c r="D75" s="6"/>
      <c r="E75" s="7"/>
      <c r="F75" s="18"/>
      <c r="G75" s="7"/>
      <c r="H75" s="18"/>
      <c r="I75" s="7"/>
      <c r="J75" s="18"/>
      <c r="K75" s="7"/>
      <c r="L75" s="18"/>
      <c r="M75" s="7"/>
      <c r="N75" s="12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</row>
    <row r="76" spans="1:128" ht="24" hidden="1" customHeight="1">
      <c r="A76" s="5"/>
      <c r="B76" s="6"/>
      <c r="C76" s="20"/>
      <c r="D76" s="6"/>
      <c r="E76" s="7"/>
      <c r="F76" s="18"/>
      <c r="G76" s="7"/>
      <c r="H76" s="18"/>
      <c r="I76" s="7"/>
      <c r="J76" s="18"/>
      <c r="K76" s="7"/>
      <c r="L76" s="18"/>
      <c r="M76" s="7"/>
      <c r="N76" s="12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</row>
    <row r="77" spans="1:128" ht="24" hidden="1" customHeight="1">
      <c r="A77" s="5"/>
      <c r="B77" s="6"/>
      <c r="C77" s="20"/>
      <c r="D77" s="6"/>
      <c r="E77" s="7"/>
      <c r="F77" s="18"/>
      <c r="G77" s="7"/>
      <c r="H77" s="18"/>
      <c r="I77" s="7"/>
      <c r="J77" s="18"/>
      <c r="K77" s="7"/>
      <c r="L77" s="18"/>
      <c r="M77" s="7"/>
      <c r="N77" s="12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</row>
    <row r="78" spans="1:128" ht="24" hidden="1" customHeight="1">
      <c r="A78" s="5"/>
      <c r="B78" s="6"/>
      <c r="C78" s="20"/>
      <c r="D78" s="6"/>
      <c r="E78" s="7"/>
      <c r="F78" s="18"/>
      <c r="G78" s="7"/>
      <c r="H78" s="18"/>
      <c r="I78" s="7"/>
      <c r="J78" s="18"/>
      <c r="K78" s="7"/>
      <c r="L78" s="18"/>
      <c r="M78" s="7"/>
      <c r="N78" s="12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</row>
    <row r="79" spans="1:128" ht="24" hidden="1" customHeight="1">
      <c r="A79" s="5"/>
      <c r="B79" s="6"/>
      <c r="C79" s="20"/>
      <c r="D79" s="6"/>
      <c r="E79" s="7"/>
      <c r="F79" s="18"/>
      <c r="G79" s="7"/>
      <c r="H79" s="18"/>
      <c r="I79" s="7"/>
      <c r="J79" s="18"/>
      <c r="K79" s="7"/>
      <c r="L79" s="18"/>
      <c r="M79" s="7"/>
      <c r="N79" s="12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</row>
    <row r="80" spans="1:128" ht="24" hidden="1" customHeight="1" thickBot="1">
      <c r="A80" s="8"/>
      <c r="B80" s="9"/>
      <c r="C80" s="28"/>
      <c r="D80" s="9"/>
      <c r="E80" s="10"/>
      <c r="F80" s="19"/>
      <c r="G80" s="10"/>
      <c r="H80" s="19"/>
      <c r="I80" s="10"/>
      <c r="J80" s="19"/>
      <c r="K80" s="10"/>
      <c r="L80" s="19"/>
      <c r="M80" s="10"/>
      <c r="N80" s="1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 t="s">
        <v>1</v>
      </c>
      <c r="DN80" s="1" t="s">
        <v>1</v>
      </c>
      <c r="DO80" s="1"/>
      <c r="DP80" s="1"/>
      <c r="DQ80" s="1"/>
      <c r="DR80" s="1"/>
      <c r="DS80" s="1"/>
      <c r="DT80" s="1"/>
      <c r="DU80" s="1"/>
      <c r="DV80" s="1"/>
      <c r="DW80" s="1"/>
      <c r="DX80" s="1"/>
    </row>
    <row r="81" spans="1:128" ht="24" customHeight="1">
      <c r="A81" s="27" t="s">
        <v>68</v>
      </c>
      <c r="B81" s="29" t="s">
        <v>1</v>
      </c>
      <c r="C81" s="30">
        <v>0</v>
      </c>
      <c r="D81" s="29" t="s">
        <v>1</v>
      </c>
      <c r="E81" s="32">
        <v>0</v>
      </c>
      <c r="F81" s="32">
        <v>1207500</v>
      </c>
      <c r="G81" s="32">
        <v>0</v>
      </c>
      <c r="H81" s="32">
        <v>1207500</v>
      </c>
      <c r="I81" s="31">
        <v>0</v>
      </c>
      <c r="J81" s="32">
        <v>0</v>
      </c>
      <c r="K81" s="32">
        <v>0</v>
      </c>
      <c r="L81" s="32">
        <v>0</v>
      </c>
      <c r="M81" s="31" t="s">
        <v>1</v>
      </c>
      <c r="N81" s="33" t="s">
        <v>1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 t="s">
        <v>1</v>
      </c>
      <c r="DN81" s="1" t="s">
        <v>1</v>
      </c>
      <c r="DO81" s="1"/>
      <c r="DP81" s="1"/>
      <c r="DQ81" s="1"/>
      <c r="DR81" s="1"/>
      <c r="DS81" s="1"/>
      <c r="DT81" s="1"/>
      <c r="DU81" s="1"/>
      <c r="DV81" s="1"/>
      <c r="DW81" s="1"/>
      <c r="DX81" s="1"/>
    </row>
    <row r="82" spans="1:128" ht="24" customHeight="1">
      <c r="A82" s="5" t="s">
        <v>12</v>
      </c>
      <c r="B82" s="6" t="s">
        <v>26</v>
      </c>
      <c r="C82" s="20">
        <v>5.25</v>
      </c>
      <c r="D82" s="6" t="s">
        <v>2</v>
      </c>
      <c r="E82" s="18">
        <v>230000</v>
      </c>
      <c r="F82" s="18">
        <v>1207500</v>
      </c>
      <c r="G82" s="18">
        <v>230000</v>
      </c>
      <c r="H82" s="18">
        <v>1207500</v>
      </c>
      <c r="I82" s="7">
        <v>0</v>
      </c>
      <c r="J82" s="18">
        <v>0</v>
      </c>
      <c r="K82" s="18">
        <v>0</v>
      </c>
      <c r="L82" s="18">
        <v>0</v>
      </c>
      <c r="M82" s="7" t="s">
        <v>1</v>
      </c>
      <c r="N82" s="12" t="s">
        <v>1</v>
      </c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 t="s">
        <v>37</v>
      </c>
      <c r="DN82" s="1" t="s">
        <v>1</v>
      </c>
      <c r="DO82" s="1"/>
      <c r="DP82" s="1"/>
      <c r="DQ82" s="1"/>
      <c r="DR82" s="1"/>
      <c r="DS82" s="1"/>
      <c r="DT82" s="1"/>
      <c r="DU82" s="1"/>
      <c r="DV82" s="1"/>
      <c r="DW82" s="1"/>
      <c r="DX82" s="1"/>
    </row>
    <row r="83" spans="1:128" ht="24" customHeight="1">
      <c r="A83" s="5"/>
      <c r="B83" s="6"/>
      <c r="C83" s="20"/>
      <c r="D83" s="6"/>
      <c r="E83" s="18"/>
      <c r="F83" s="18"/>
      <c r="G83" s="18"/>
      <c r="H83" s="18"/>
      <c r="I83" s="7"/>
      <c r="J83" s="18"/>
      <c r="K83" s="18"/>
      <c r="L83" s="18"/>
      <c r="M83" s="7"/>
      <c r="N83" s="12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 t="s">
        <v>1</v>
      </c>
      <c r="DN83" s="1" t="s">
        <v>1</v>
      </c>
      <c r="DO83" s="1"/>
      <c r="DP83" s="1"/>
      <c r="DQ83" s="1"/>
      <c r="DR83" s="1"/>
      <c r="DS83" s="1"/>
      <c r="DT83" s="1"/>
      <c r="DU83" s="1"/>
      <c r="DV83" s="1"/>
      <c r="DW83" s="1"/>
      <c r="DX83" s="1"/>
    </row>
    <row r="84" spans="1:128" ht="24" customHeight="1">
      <c r="A84" s="5"/>
      <c r="B84" s="6"/>
      <c r="C84" s="20"/>
      <c r="D84" s="6"/>
      <c r="E84" s="18"/>
      <c r="F84" s="18"/>
      <c r="G84" s="18"/>
      <c r="H84" s="18"/>
      <c r="I84" s="7"/>
      <c r="J84" s="18"/>
      <c r="K84" s="18"/>
      <c r="L84" s="18"/>
      <c r="M84" s="7"/>
      <c r="N84" s="12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 t="s">
        <v>1</v>
      </c>
      <c r="DN84" s="1" t="s">
        <v>1</v>
      </c>
      <c r="DO84" s="1"/>
      <c r="DP84" s="1"/>
      <c r="DQ84" s="1"/>
      <c r="DR84" s="1"/>
      <c r="DS84" s="1"/>
      <c r="DT84" s="1"/>
      <c r="DU84" s="1"/>
      <c r="DV84" s="1"/>
      <c r="DW84" s="1"/>
      <c r="DX84" s="1"/>
    </row>
    <row r="85" spans="1:128" ht="24" customHeight="1">
      <c r="A85" s="21" t="s">
        <v>76</v>
      </c>
      <c r="B85" s="22" t="s">
        <v>1</v>
      </c>
      <c r="C85" s="23">
        <v>0</v>
      </c>
      <c r="D85" s="22" t="s">
        <v>1</v>
      </c>
      <c r="E85" s="25">
        <v>0</v>
      </c>
      <c r="F85" s="25">
        <v>68686000</v>
      </c>
      <c r="G85" s="25">
        <v>0</v>
      </c>
      <c r="H85" s="25">
        <v>68282458.056999996</v>
      </c>
      <c r="I85" s="24">
        <v>0</v>
      </c>
      <c r="J85" s="25">
        <v>0</v>
      </c>
      <c r="K85" s="25">
        <v>0</v>
      </c>
      <c r="L85" s="25">
        <v>402744</v>
      </c>
      <c r="M85" s="24" t="s">
        <v>1</v>
      </c>
      <c r="N85" s="26" t="s">
        <v>1</v>
      </c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 t="s">
        <v>1</v>
      </c>
      <c r="DN85" s="1" t="s">
        <v>1</v>
      </c>
      <c r="DO85" s="1"/>
      <c r="DP85" s="1"/>
      <c r="DQ85" s="1"/>
      <c r="DR85" s="1"/>
      <c r="DS85" s="1"/>
      <c r="DT85" s="1"/>
      <c r="DU85" s="1"/>
      <c r="DV85" s="1"/>
      <c r="DW85" s="1"/>
      <c r="DX85" s="1"/>
    </row>
    <row r="86" spans="1:128" ht="24" customHeight="1">
      <c r="A86" s="5" t="s">
        <v>20</v>
      </c>
      <c r="B86" s="6" t="s">
        <v>1</v>
      </c>
      <c r="C86" s="20">
        <v>0</v>
      </c>
      <c r="D86" s="6" t="s">
        <v>1</v>
      </c>
      <c r="E86" s="18">
        <v>0</v>
      </c>
      <c r="F86" s="18">
        <v>65802062</v>
      </c>
      <c r="G86" s="18">
        <v>0</v>
      </c>
      <c r="H86" s="18">
        <v>65448640</v>
      </c>
      <c r="I86" s="7">
        <v>0</v>
      </c>
      <c r="J86" s="18">
        <v>0</v>
      </c>
      <c r="K86" s="18">
        <v>0</v>
      </c>
      <c r="L86" s="18">
        <v>353422</v>
      </c>
      <c r="M86" s="7" t="s">
        <v>1</v>
      </c>
      <c r="N86" s="12" t="s">
        <v>1</v>
      </c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 t="s">
        <v>1</v>
      </c>
      <c r="DN86" s="1" t="s">
        <v>1</v>
      </c>
      <c r="DO86" s="1"/>
      <c r="DP86" s="1"/>
      <c r="DQ86" s="1"/>
      <c r="DR86" s="1"/>
      <c r="DS86" s="1"/>
      <c r="DT86" s="1"/>
      <c r="DU86" s="1"/>
      <c r="DV86" s="1"/>
      <c r="DW86" s="1"/>
      <c r="DX86" s="1"/>
    </row>
    <row r="87" spans="1:128" ht="24" customHeight="1">
      <c r="A87" s="5" t="s">
        <v>521</v>
      </c>
      <c r="B87" s="6" t="s">
        <v>62</v>
      </c>
      <c r="C87" s="20">
        <v>250</v>
      </c>
      <c r="D87" s="6" t="s">
        <v>52</v>
      </c>
      <c r="E87" s="18">
        <v>167660</v>
      </c>
      <c r="F87" s="18">
        <v>41915000</v>
      </c>
      <c r="G87" s="18">
        <v>167660</v>
      </c>
      <c r="H87" s="18">
        <v>41915000</v>
      </c>
      <c r="I87" s="7">
        <v>0</v>
      </c>
      <c r="J87" s="18">
        <v>0</v>
      </c>
      <c r="K87" s="18">
        <v>0</v>
      </c>
      <c r="L87" s="18">
        <v>0</v>
      </c>
      <c r="M87" s="7" t="s">
        <v>1</v>
      </c>
      <c r="N87" s="12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 t="s">
        <v>28</v>
      </c>
      <c r="DN87" s="1" t="s">
        <v>1</v>
      </c>
      <c r="DO87" s="1"/>
      <c r="DP87" s="1"/>
      <c r="DQ87" s="1"/>
      <c r="DR87" s="1"/>
      <c r="DS87" s="1"/>
      <c r="DT87" s="1"/>
      <c r="DU87" s="1"/>
      <c r="DV87" s="1"/>
      <c r="DW87" s="1"/>
      <c r="DX87" s="1"/>
    </row>
    <row r="88" spans="1:128" ht="24" customHeight="1">
      <c r="A88" s="5" t="s">
        <v>44</v>
      </c>
      <c r="B88" s="6" t="s">
        <v>62</v>
      </c>
      <c r="C88" s="20">
        <v>167</v>
      </c>
      <c r="D88" s="6" t="s">
        <v>52</v>
      </c>
      <c r="E88" s="18">
        <v>140920</v>
      </c>
      <c r="F88" s="18">
        <v>23533640</v>
      </c>
      <c r="G88" s="18">
        <v>140920</v>
      </c>
      <c r="H88" s="18">
        <v>23533640</v>
      </c>
      <c r="I88" s="7">
        <v>0</v>
      </c>
      <c r="J88" s="18">
        <v>0</v>
      </c>
      <c r="K88" s="18">
        <v>0</v>
      </c>
      <c r="L88" s="18">
        <v>0</v>
      </c>
      <c r="M88" s="7" t="s">
        <v>1</v>
      </c>
      <c r="N88" s="12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 t="s">
        <v>35</v>
      </c>
      <c r="DN88" s="1" t="s">
        <v>1</v>
      </c>
      <c r="DO88" s="1"/>
      <c r="DP88" s="1"/>
      <c r="DQ88" s="1"/>
      <c r="DR88" s="1"/>
      <c r="DS88" s="1"/>
      <c r="DT88" s="1"/>
      <c r="DU88" s="1"/>
      <c r="DV88" s="1"/>
      <c r="DW88" s="1"/>
      <c r="DX88" s="1"/>
    </row>
    <row r="89" spans="1:128" ht="24" customHeight="1">
      <c r="A89" s="5" t="s">
        <v>40</v>
      </c>
      <c r="B89" s="6" t="s">
        <v>14</v>
      </c>
      <c r="C89" s="13">
        <v>0.54</v>
      </c>
      <c r="D89" s="6" t="s">
        <v>87</v>
      </c>
      <c r="E89" s="18">
        <v>65448640</v>
      </c>
      <c r="F89" s="18">
        <v>353422</v>
      </c>
      <c r="G89" s="18">
        <v>0</v>
      </c>
      <c r="H89" s="18">
        <v>0</v>
      </c>
      <c r="I89" s="7">
        <v>0</v>
      </c>
      <c r="J89" s="18">
        <v>0</v>
      </c>
      <c r="K89" s="18">
        <v>65448640</v>
      </c>
      <c r="L89" s="18">
        <v>353422</v>
      </c>
      <c r="M89" s="7" t="s">
        <v>1</v>
      </c>
      <c r="N89" s="12" t="s">
        <v>1</v>
      </c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 t="s">
        <v>65</v>
      </c>
      <c r="DN89" s="1" t="s">
        <v>94</v>
      </c>
      <c r="DO89" s="1"/>
      <c r="DP89" s="1"/>
      <c r="DQ89" s="1"/>
      <c r="DR89" s="1"/>
      <c r="DS89" s="1"/>
      <c r="DT89" s="1"/>
      <c r="DU89" s="1"/>
      <c r="DV89" s="1"/>
      <c r="DW89" s="1"/>
      <c r="DX89" s="1"/>
    </row>
    <row r="90" spans="1:128" ht="24" customHeight="1">
      <c r="A90" s="5" t="s">
        <v>447</v>
      </c>
      <c r="B90" s="6" t="s">
        <v>1</v>
      </c>
      <c r="C90" s="20">
        <v>0</v>
      </c>
      <c r="D90" s="6" t="s">
        <v>1</v>
      </c>
      <c r="E90" s="18">
        <v>0</v>
      </c>
      <c r="F90" s="18">
        <v>2849120.057</v>
      </c>
      <c r="G90" s="18">
        <v>0</v>
      </c>
      <c r="H90" s="18">
        <v>2833818.057</v>
      </c>
      <c r="I90" s="7">
        <v>0</v>
      </c>
      <c r="J90" s="18">
        <v>0</v>
      </c>
      <c r="K90" s="18">
        <v>0</v>
      </c>
      <c r="L90" s="18">
        <v>15302</v>
      </c>
      <c r="M90" s="7" t="s">
        <v>1</v>
      </c>
      <c r="N90" s="12" t="s">
        <v>1</v>
      </c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</row>
    <row r="91" spans="1:128" ht="24" customHeight="1">
      <c r="A91" s="272" t="s">
        <v>450</v>
      </c>
      <c r="B91" s="273" t="s">
        <v>448</v>
      </c>
      <c r="C91" s="14">
        <v>26.0928</v>
      </c>
      <c r="D91" s="6" t="s">
        <v>451</v>
      </c>
      <c r="E91" s="18">
        <v>44250</v>
      </c>
      <c r="F91" s="18">
        <v>1154606.3999999999</v>
      </c>
      <c r="G91" s="18">
        <v>44250</v>
      </c>
      <c r="H91" s="18">
        <v>1154606.3999999999</v>
      </c>
      <c r="I91" s="7"/>
      <c r="J91" s="18"/>
      <c r="K91" s="18"/>
      <c r="L91" s="18"/>
      <c r="M91" s="7"/>
      <c r="N91" s="12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</row>
    <row r="92" spans="1:128" ht="24" customHeight="1">
      <c r="A92" s="272" t="s">
        <v>450</v>
      </c>
      <c r="B92" s="274" t="s">
        <v>449</v>
      </c>
      <c r="C92" s="14">
        <v>42.276224999999997</v>
      </c>
      <c r="D92" s="6" t="s">
        <v>451</v>
      </c>
      <c r="E92" s="18">
        <v>39720</v>
      </c>
      <c r="F92" s="18">
        <v>1679211.6569999999</v>
      </c>
      <c r="G92" s="18">
        <v>39720</v>
      </c>
      <c r="H92" s="18">
        <v>1679211.6569999999</v>
      </c>
      <c r="I92" s="7"/>
      <c r="J92" s="18"/>
      <c r="K92" s="18"/>
      <c r="L92" s="18"/>
      <c r="M92" s="7"/>
      <c r="N92" s="12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</row>
    <row r="93" spans="1:128" ht="24" customHeight="1">
      <c r="A93" s="5" t="s">
        <v>40</v>
      </c>
      <c r="B93" s="6" t="s">
        <v>14</v>
      </c>
      <c r="C93" s="13">
        <v>0.54</v>
      </c>
      <c r="D93" s="6" t="s">
        <v>87</v>
      </c>
      <c r="E93" s="18">
        <v>2833818.057</v>
      </c>
      <c r="F93" s="18">
        <v>15302</v>
      </c>
      <c r="G93" s="18">
        <v>0</v>
      </c>
      <c r="H93" s="18">
        <v>0</v>
      </c>
      <c r="I93" s="7">
        <v>0</v>
      </c>
      <c r="J93" s="18">
        <v>0</v>
      </c>
      <c r="K93" s="18">
        <v>2833818.057</v>
      </c>
      <c r="L93" s="18">
        <v>15302</v>
      </c>
      <c r="M93" s="34"/>
      <c r="N93" s="35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</row>
    <row r="94" spans="1:128" ht="24" hidden="1" customHeight="1">
      <c r="A94" s="5" t="s">
        <v>513</v>
      </c>
      <c r="B94" s="6" t="s">
        <v>1</v>
      </c>
      <c r="C94" s="20">
        <v>0</v>
      </c>
      <c r="D94" s="6" t="s">
        <v>1</v>
      </c>
      <c r="E94" s="18">
        <v>0</v>
      </c>
      <c r="F94" s="18">
        <v>0</v>
      </c>
      <c r="G94" s="18">
        <v>0</v>
      </c>
      <c r="H94" s="18">
        <v>0</v>
      </c>
      <c r="I94" s="7">
        <v>0</v>
      </c>
      <c r="J94" s="18">
        <v>0</v>
      </c>
      <c r="K94" s="18">
        <v>0</v>
      </c>
      <c r="L94" s="18">
        <v>0</v>
      </c>
      <c r="M94" s="7" t="s">
        <v>1</v>
      </c>
      <c r="N94" s="12" t="s">
        <v>1</v>
      </c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</row>
    <row r="95" spans="1:128" ht="24" hidden="1" customHeight="1">
      <c r="A95" s="272" t="s">
        <v>514</v>
      </c>
      <c r="B95" s="273" t="s">
        <v>515</v>
      </c>
      <c r="C95" s="14"/>
      <c r="D95" s="6" t="s">
        <v>485</v>
      </c>
      <c r="E95" s="18">
        <v>25000</v>
      </c>
      <c r="F95" s="18">
        <v>0</v>
      </c>
      <c r="G95" s="18">
        <v>25000</v>
      </c>
      <c r="H95" s="18">
        <v>0</v>
      </c>
      <c r="I95" s="7"/>
      <c r="J95" s="18"/>
      <c r="K95" s="18"/>
      <c r="L95" s="18"/>
      <c r="M95" s="7"/>
      <c r="N95" s="12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</row>
    <row r="96" spans="1:128" ht="24" hidden="1" customHeight="1">
      <c r="A96" s="5" t="s">
        <v>40</v>
      </c>
      <c r="B96" s="6" t="s">
        <v>14</v>
      </c>
      <c r="C96" s="13">
        <v>0.54</v>
      </c>
      <c r="D96" s="6" t="s">
        <v>87</v>
      </c>
      <c r="E96" s="18">
        <v>0</v>
      </c>
      <c r="F96" s="18">
        <v>0</v>
      </c>
      <c r="G96" s="18">
        <v>0</v>
      </c>
      <c r="H96" s="18">
        <v>0</v>
      </c>
      <c r="I96" s="7">
        <v>0</v>
      </c>
      <c r="J96" s="18">
        <v>0</v>
      </c>
      <c r="K96" s="18">
        <v>0</v>
      </c>
      <c r="L96" s="18">
        <v>0</v>
      </c>
      <c r="M96" s="34"/>
      <c r="N96" s="35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</row>
    <row r="97" spans="1:14" ht="24" hidden="1" customHeight="1">
      <c r="A97" s="345" t="s">
        <v>525</v>
      </c>
      <c r="B97" s="304" t="s">
        <v>1</v>
      </c>
      <c r="C97" s="346">
        <v>0</v>
      </c>
      <c r="D97" s="304" t="s">
        <v>1</v>
      </c>
      <c r="E97" s="305">
        <v>0</v>
      </c>
      <c r="F97" s="305">
        <v>0</v>
      </c>
      <c r="G97" s="305">
        <v>0</v>
      </c>
      <c r="H97" s="305">
        <v>0</v>
      </c>
      <c r="I97" s="343">
        <v>0</v>
      </c>
      <c r="J97" s="305">
        <v>0</v>
      </c>
      <c r="K97" s="305">
        <v>0</v>
      </c>
      <c r="L97" s="305">
        <v>34020</v>
      </c>
      <c r="M97" s="343" t="s">
        <v>1</v>
      </c>
      <c r="N97" s="35" t="s">
        <v>1</v>
      </c>
    </row>
    <row r="98" spans="1:14" ht="24" hidden="1" customHeight="1">
      <c r="A98" s="347" t="s">
        <v>526</v>
      </c>
      <c r="B98" s="273" t="s">
        <v>527</v>
      </c>
      <c r="C98" s="348"/>
      <c r="D98" s="304" t="s">
        <v>96</v>
      </c>
      <c r="E98" s="305">
        <v>25000</v>
      </c>
      <c r="F98" s="305">
        <v>0</v>
      </c>
      <c r="G98" s="305">
        <v>25000</v>
      </c>
      <c r="H98" s="305">
        <v>0</v>
      </c>
      <c r="I98" s="343"/>
      <c r="J98" s="305"/>
      <c r="K98" s="305"/>
      <c r="L98" s="305"/>
      <c r="M98" s="343"/>
      <c r="N98" s="35"/>
    </row>
    <row r="99" spans="1:14" ht="24" hidden="1" customHeight="1">
      <c r="A99" s="345" t="s">
        <v>40</v>
      </c>
      <c r="B99" s="304" t="s">
        <v>14</v>
      </c>
      <c r="C99" s="349">
        <v>0.54</v>
      </c>
      <c r="D99" s="304" t="s">
        <v>87</v>
      </c>
      <c r="E99" s="305">
        <v>0</v>
      </c>
      <c r="F99" s="305">
        <v>0</v>
      </c>
      <c r="G99" s="305">
        <v>0</v>
      </c>
      <c r="H99" s="305">
        <v>0</v>
      </c>
      <c r="I99" s="343">
        <v>0</v>
      </c>
      <c r="J99" s="305">
        <v>0</v>
      </c>
      <c r="K99" s="305">
        <v>6300000</v>
      </c>
      <c r="L99" s="305">
        <v>34020</v>
      </c>
      <c r="M99" s="34"/>
      <c r="N99" s="35"/>
    </row>
    <row r="100" spans="1:14" ht="24" customHeight="1" thickBot="1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8"/>
    </row>
    <row r="101" spans="1:14" ht="24" customHeight="1"/>
    <row r="102" spans="1:14" ht="24" customHeight="1"/>
    <row r="103" spans="1:14" ht="24" customHeight="1"/>
    <row r="104" spans="1:14" ht="24" customHeight="1"/>
    <row r="105" spans="1:14" ht="24" customHeight="1"/>
    <row r="106" spans="1:14" ht="24" customHeight="1"/>
    <row r="107" spans="1:14" ht="24" customHeight="1"/>
    <row r="108" spans="1:14" ht="24" customHeight="1"/>
  </sheetData>
  <mergeCells count="12">
    <mergeCell ref="A1:N1"/>
    <mergeCell ref="A2:M2"/>
    <mergeCell ref="A3:A4"/>
    <mergeCell ref="B3:B4"/>
    <mergeCell ref="C3:C4"/>
    <mergeCell ref="D3:D4"/>
    <mergeCell ref="M3:M4"/>
    <mergeCell ref="N3:N4"/>
    <mergeCell ref="E3:F3"/>
    <mergeCell ref="G3:H3"/>
    <mergeCell ref="I3:J3"/>
    <mergeCell ref="K3:L3"/>
  </mergeCells>
  <phoneticPr fontId="6" type="noConversion"/>
  <pageMargins left="1.0236220472440944" right="0" top="0.86614173228346458" bottom="0.70866141732283472" header="0.59055118110236227" footer="0.47244094488188981"/>
  <pageSetup paperSize="9" scale="67" orientation="landscape" r:id="rId1"/>
  <headerFooter alignWithMargins="0"/>
  <rowBreaks count="1" manualBreakCount="1">
    <brk id="28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38"/>
  <sheetViews>
    <sheetView showGridLines="0" showZeros="0" view="pageBreakPreview" topLeftCell="A14" zoomScaleNormal="100" zoomScaleSheetLayoutView="100" workbookViewId="0">
      <selection activeCell="B32" sqref="B32"/>
    </sheetView>
  </sheetViews>
  <sheetFormatPr defaultRowHeight="11.25"/>
  <cols>
    <col min="1" max="1" width="21.28515625" style="59" customWidth="1"/>
    <col min="2" max="2" width="25.85546875" style="60" bestFit="1" customWidth="1"/>
    <col min="3" max="3" width="5.7109375" style="60" bestFit="1" customWidth="1"/>
    <col min="4" max="4" width="17.85546875" style="61" customWidth="1"/>
    <col min="5" max="5" width="17.85546875" style="59" customWidth="1"/>
    <col min="6" max="16384" width="9.140625" style="59"/>
  </cols>
  <sheetData>
    <row r="1" spans="1:5" s="58" customFormat="1" ht="22.5" customHeight="1">
      <c r="A1" s="401" t="s">
        <v>170</v>
      </c>
      <c r="B1" s="401"/>
      <c r="C1" s="401"/>
      <c r="D1" s="401"/>
      <c r="E1" s="401"/>
    </row>
    <row r="2" spans="1:5" ht="7.5" customHeight="1" thickBot="1"/>
    <row r="3" spans="1:5" ht="24" customHeight="1" thickBot="1">
      <c r="A3" s="62" t="s">
        <v>171</v>
      </c>
      <c r="B3" s="63" t="s">
        <v>172</v>
      </c>
      <c r="C3" s="63" t="s">
        <v>173</v>
      </c>
      <c r="D3" s="64" t="s">
        <v>174</v>
      </c>
      <c r="E3" s="65" t="s">
        <v>175</v>
      </c>
    </row>
    <row r="4" spans="1:5" ht="19.350000000000001" customHeight="1" thickTop="1">
      <c r="A4" s="66" t="s">
        <v>176</v>
      </c>
      <c r="B4" s="67"/>
      <c r="C4" s="67"/>
      <c r="D4" s="68">
        <f>'[1]수량산출서(포장보수)'!O7</f>
        <v>0</v>
      </c>
      <c r="E4" s="69"/>
    </row>
    <row r="5" spans="1:5" ht="19.350000000000001" hidden="1" customHeight="1">
      <c r="A5" s="300" t="s">
        <v>488</v>
      </c>
      <c r="B5" s="71" t="s">
        <v>178</v>
      </c>
      <c r="C5" s="71" t="s">
        <v>181</v>
      </c>
      <c r="D5" s="298">
        <f>'수량산출서(포장보수)'!J11</f>
        <v>0</v>
      </c>
      <c r="E5" s="299"/>
    </row>
    <row r="6" spans="1:5" ht="19.350000000000001" hidden="1" customHeight="1">
      <c r="A6" s="300" t="s">
        <v>484</v>
      </c>
      <c r="B6" s="71" t="s">
        <v>472</v>
      </c>
      <c r="C6" s="71" t="s">
        <v>181</v>
      </c>
      <c r="D6" s="298">
        <f>'수량산출서(포장보수)'!J11</f>
        <v>0</v>
      </c>
      <c r="E6" s="299"/>
    </row>
    <row r="7" spans="1:5" ht="19.350000000000001" hidden="1" customHeight="1">
      <c r="A7" s="70" t="s">
        <v>177</v>
      </c>
      <c r="B7" s="71" t="s">
        <v>178</v>
      </c>
      <c r="C7" s="71" t="s">
        <v>181</v>
      </c>
      <c r="D7" s="72">
        <f>'수량산출서(포장보수)'!G13</f>
        <v>0</v>
      </c>
      <c r="E7" s="73"/>
    </row>
    <row r="8" spans="1:5" ht="19.350000000000001" customHeight="1">
      <c r="A8" s="70" t="s">
        <v>179</v>
      </c>
      <c r="B8" s="71" t="s">
        <v>536</v>
      </c>
      <c r="C8" s="71" t="s">
        <v>181</v>
      </c>
      <c r="D8" s="72">
        <f>'수량산출서(포장보수)'!I5</f>
        <v>3500</v>
      </c>
      <c r="E8" s="73"/>
    </row>
    <row r="9" spans="1:5" ht="19.350000000000001" customHeight="1">
      <c r="A9" s="74" t="s">
        <v>501</v>
      </c>
      <c r="B9" s="313"/>
      <c r="C9" s="313"/>
      <c r="D9" s="314"/>
      <c r="E9" s="315"/>
    </row>
    <row r="10" spans="1:5" ht="19.350000000000001" customHeight="1">
      <c r="A10" s="70" t="s">
        <v>496</v>
      </c>
      <c r="B10" s="71" t="s">
        <v>493</v>
      </c>
      <c r="C10" s="71" t="s">
        <v>189</v>
      </c>
      <c r="D10" s="72">
        <f>'수량산출서(포장보수)'!O15</f>
        <v>0</v>
      </c>
      <c r="E10" s="73"/>
    </row>
    <row r="11" spans="1:5" ht="18.75" customHeight="1">
      <c r="A11" s="74" t="s">
        <v>504</v>
      </c>
      <c r="B11" s="71"/>
      <c r="C11" s="71"/>
      <c r="D11" s="72">
        <f>'[1]수량산출서(포장보수)'!O31</f>
        <v>0</v>
      </c>
      <c r="E11" s="75"/>
    </row>
    <row r="12" spans="1:5" ht="18.75" customHeight="1">
      <c r="A12" s="76" t="s">
        <v>458</v>
      </c>
      <c r="B12" s="71" t="s">
        <v>180</v>
      </c>
      <c r="C12" s="71" t="s">
        <v>181</v>
      </c>
      <c r="D12" s="72">
        <f>'수량산출서(차선)'!G5+'수량산출서(차선)'!G12</f>
        <v>240</v>
      </c>
      <c r="E12" s="75"/>
    </row>
    <row r="13" spans="1:5" ht="18.75" customHeight="1">
      <c r="A13" s="76" t="s">
        <v>458</v>
      </c>
      <c r="B13" s="71" t="s">
        <v>182</v>
      </c>
      <c r="C13" s="71" t="s">
        <v>181</v>
      </c>
      <c r="D13" s="72">
        <f>'수량산출서(차선)'!G8+'수량산출서(차선)'!G17</f>
        <v>0</v>
      </c>
      <c r="E13" s="75"/>
    </row>
    <row r="14" spans="1:5" ht="18.75" customHeight="1">
      <c r="A14" s="76" t="s">
        <v>458</v>
      </c>
      <c r="B14" s="71" t="s">
        <v>183</v>
      </c>
      <c r="C14" s="71" t="s">
        <v>181</v>
      </c>
      <c r="D14" s="72">
        <f>'수량산출서(차선)'!G20+'수량산출서(차선)'!G23</f>
        <v>50.4</v>
      </c>
      <c r="E14" s="75"/>
    </row>
    <row r="15" spans="1:5" ht="18.75" customHeight="1">
      <c r="A15" s="76" t="s">
        <v>458</v>
      </c>
      <c r="B15" s="71" t="s">
        <v>184</v>
      </c>
      <c r="C15" s="71" t="s">
        <v>181</v>
      </c>
      <c r="D15" s="72">
        <f>'수량산출서(차선)'!G43</f>
        <v>11.45</v>
      </c>
      <c r="E15" s="75"/>
    </row>
    <row r="16" spans="1:5" ht="18.75" customHeight="1">
      <c r="A16" s="76" t="s">
        <v>185</v>
      </c>
      <c r="B16" s="71"/>
      <c r="C16" s="71" t="s">
        <v>186</v>
      </c>
      <c r="D16" s="72">
        <f>포장공자재집계표!BQ8</f>
        <v>5.25</v>
      </c>
      <c r="E16" s="75"/>
    </row>
    <row r="17" spans="1:5" ht="18.75" hidden="1" customHeight="1">
      <c r="A17" s="76" t="s">
        <v>187</v>
      </c>
      <c r="B17" s="71" t="s">
        <v>188</v>
      </c>
      <c r="C17" s="71" t="s">
        <v>189</v>
      </c>
      <c r="D17" s="72"/>
      <c r="E17" s="75"/>
    </row>
    <row r="18" spans="1:5" ht="18.75" customHeight="1">
      <c r="A18" s="76" t="s">
        <v>190</v>
      </c>
      <c r="B18" s="71" t="s">
        <v>191</v>
      </c>
      <c r="C18" s="71" t="str">
        <f>'[1]수량산출서(포장보수)'!C38</f>
        <v>식</v>
      </c>
      <c r="D18" s="72">
        <v>1</v>
      </c>
      <c r="E18" s="75"/>
    </row>
    <row r="19" spans="1:5" ht="18.75" customHeight="1">
      <c r="A19" s="76" t="s">
        <v>192</v>
      </c>
      <c r="B19" s="71" t="s">
        <v>193</v>
      </c>
      <c r="C19" s="71" t="s">
        <v>194</v>
      </c>
      <c r="D19" s="72">
        <v>1</v>
      </c>
      <c r="E19" s="75"/>
    </row>
    <row r="20" spans="1:5" ht="18.75" customHeight="1">
      <c r="A20" s="76" t="s">
        <v>195</v>
      </c>
      <c r="B20" s="71" t="s">
        <v>196</v>
      </c>
      <c r="C20" s="71" t="s">
        <v>197</v>
      </c>
      <c r="D20" s="72">
        <f>교통신호수!X26</f>
        <v>1</v>
      </c>
      <c r="E20" s="75"/>
    </row>
    <row r="21" spans="1:5" ht="18.75" customHeight="1">
      <c r="A21" s="76" t="s">
        <v>198</v>
      </c>
      <c r="B21" s="71" t="s">
        <v>199</v>
      </c>
      <c r="C21" s="71" t="s">
        <v>197</v>
      </c>
      <c r="D21" s="72">
        <f>'안전(수)'!AR6</f>
        <v>2</v>
      </c>
      <c r="E21" s="75"/>
    </row>
    <row r="22" spans="1:5" ht="18.75" customHeight="1">
      <c r="A22" s="76" t="s">
        <v>200</v>
      </c>
      <c r="B22" s="77" t="s">
        <v>201</v>
      </c>
      <c r="C22" s="71" t="s">
        <v>202</v>
      </c>
      <c r="D22" s="72">
        <f>'안전(수)'!AR4</f>
        <v>30</v>
      </c>
      <c r="E22" s="75"/>
    </row>
    <row r="23" spans="1:5" ht="18.75" customHeight="1">
      <c r="A23" s="76" t="s">
        <v>203</v>
      </c>
      <c r="B23" s="77"/>
      <c r="C23" s="71" t="s">
        <v>189</v>
      </c>
      <c r="D23" s="72">
        <f>'안전(수)'!AR5</f>
        <v>30</v>
      </c>
      <c r="E23" s="75"/>
    </row>
    <row r="24" spans="1:5" ht="18.75" customHeight="1">
      <c r="A24" s="76" t="s">
        <v>204</v>
      </c>
      <c r="B24" s="71" t="s">
        <v>205</v>
      </c>
      <c r="C24" s="71" t="s">
        <v>189</v>
      </c>
      <c r="D24" s="72">
        <f>'안전(수)'!AR7</f>
        <v>2</v>
      </c>
      <c r="E24" s="75"/>
    </row>
    <row r="25" spans="1:5" ht="18.75" customHeight="1">
      <c r="A25" s="76" t="s">
        <v>204</v>
      </c>
      <c r="B25" s="71" t="s">
        <v>206</v>
      </c>
      <c r="C25" s="71" t="s">
        <v>189</v>
      </c>
      <c r="D25" s="72">
        <f>'안전(수)'!AR8</f>
        <v>2</v>
      </c>
      <c r="E25" s="75"/>
    </row>
    <row r="26" spans="1:5" ht="18.75" customHeight="1">
      <c r="A26" s="76" t="s">
        <v>207</v>
      </c>
      <c r="B26" s="71" t="s">
        <v>208</v>
      </c>
      <c r="C26" s="71" t="s">
        <v>209</v>
      </c>
      <c r="D26" s="72">
        <f>ROUNDUP(SUM(D6+D8)/E26,0)</f>
        <v>2</v>
      </c>
      <c r="E26" s="78">
        <v>3000</v>
      </c>
    </row>
    <row r="27" spans="1:5" ht="18.75" customHeight="1">
      <c r="A27" s="76" t="s">
        <v>207</v>
      </c>
      <c r="B27" s="71" t="s">
        <v>210</v>
      </c>
      <c r="C27" s="71" t="s">
        <v>209</v>
      </c>
      <c r="D27" s="72">
        <f>ROUNDUP(SUM(D6+D8)/E26,0)</f>
        <v>2</v>
      </c>
      <c r="E27" s="78">
        <v>3000</v>
      </c>
    </row>
    <row r="28" spans="1:5" ht="18.75" customHeight="1">
      <c r="A28" s="76" t="s">
        <v>207</v>
      </c>
      <c r="B28" s="79" t="s">
        <v>211</v>
      </c>
      <c r="C28" s="71" t="s">
        <v>209</v>
      </c>
      <c r="D28" s="72">
        <f>ROUNDUP(SUM(D6+D8)/E26,0)</f>
        <v>2</v>
      </c>
      <c r="E28" s="78">
        <v>3000</v>
      </c>
    </row>
    <row r="29" spans="1:5" ht="18.75" customHeight="1">
      <c r="A29" s="76" t="s">
        <v>207</v>
      </c>
      <c r="B29" s="79" t="s">
        <v>212</v>
      </c>
      <c r="C29" s="71" t="s">
        <v>209</v>
      </c>
      <c r="D29" s="72">
        <v>2</v>
      </c>
      <c r="E29" s="80"/>
    </row>
    <row r="30" spans="1:5" ht="18.75" customHeight="1">
      <c r="A30" s="76" t="s">
        <v>207</v>
      </c>
      <c r="B30" s="79" t="s">
        <v>213</v>
      </c>
      <c r="C30" s="71" t="s">
        <v>209</v>
      </c>
      <c r="D30" s="72">
        <v>2</v>
      </c>
      <c r="E30" s="80"/>
    </row>
    <row r="31" spans="1:5" ht="18.75" customHeight="1">
      <c r="A31" s="76" t="s">
        <v>207</v>
      </c>
      <c r="B31" s="79" t="s">
        <v>214</v>
      </c>
      <c r="C31" s="71" t="s">
        <v>209</v>
      </c>
      <c r="D31" s="72">
        <v>2</v>
      </c>
      <c r="E31" s="80"/>
    </row>
    <row r="32" spans="1:5" ht="18.75" customHeight="1">
      <c r="A32" s="76" t="s">
        <v>207</v>
      </c>
      <c r="B32" s="79" t="s">
        <v>215</v>
      </c>
      <c r="C32" s="71" t="s">
        <v>209</v>
      </c>
      <c r="D32" s="72">
        <f>ROUNDUP(SUM(D6+D8)/E26,0)</f>
        <v>2</v>
      </c>
      <c r="E32" s="78">
        <v>3000</v>
      </c>
    </row>
    <row r="33" spans="1:5" ht="18.75" customHeight="1">
      <c r="A33" s="76" t="s">
        <v>207</v>
      </c>
      <c r="B33" s="79" t="s">
        <v>464</v>
      </c>
      <c r="C33" s="71" t="s">
        <v>465</v>
      </c>
      <c r="D33" s="302">
        <v>1</v>
      </c>
      <c r="E33" s="281" t="s">
        <v>466</v>
      </c>
    </row>
    <row r="34" spans="1:5" ht="18.75" customHeight="1">
      <c r="A34" s="74" t="s">
        <v>505</v>
      </c>
      <c r="B34" s="71"/>
      <c r="C34" s="71"/>
      <c r="D34" s="72"/>
      <c r="E34" s="75"/>
    </row>
    <row r="35" spans="1:5" ht="18.75" customHeight="1">
      <c r="A35" s="70" t="s">
        <v>216</v>
      </c>
      <c r="B35" s="71" t="str">
        <f>[2]내역서!B41</f>
        <v>WC-2,T=13mm</v>
      </c>
      <c r="C35" s="71" t="str">
        <f>'[1]수량산출서(포장보수)'!C56</f>
        <v>톤</v>
      </c>
      <c r="D35" s="81">
        <f>ROUND('수량산출서(포장보수)'!O37,0)</f>
        <v>250</v>
      </c>
      <c r="E35" s="75"/>
    </row>
    <row r="36" spans="1:5" ht="18.75" customHeight="1">
      <c r="A36" s="70" t="s">
        <v>217</v>
      </c>
      <c r="B36" s="71" t="str">
        <f>[2]내역서!B42</f>
        <v>WC-2,T=13mm</v>
      </c>
      <c r="C36" s="71" t="s">
        <v>218</v>
      </c>
      <c r="D36" s="81">
        <f>ROUND('수량산출서(포장보수)'!O39,0)</f>
        <v>167</v>
      </c>
      <c r="E36" s="75"/>
    </row>
    <row r="37" spans="1:5" ht="18.75" customHeight="1">
      <c r="A37" s="275" t="s">
        <v>459</v>
      </c>
      <c r="B37" s="276" t="s">
        <v>460</v>
      </c>
      <c r="C37" s="276" t="s">
        <v>451</v>
      </c>
      <c r="D37" s="277">
        <f>'수량산출서(차선)'!G44</f>
        <v>43.1217495</v>
      </c>
      <c r="E37" s="278"/>
    </row>
    <row r="38" spans="1:5" ht="20.25" customHeight="1" thickBot="1">
      <c r="A38" s="82" t="s">
        <v>459</v>
      </c>
      <c r="B38" s="83" t="s">
        <v>461</v>
      </c>
      <c r="C38" s="83" t="s">
        <v>451</v>
      </c>
      <c r="D38" s="293">
        <f>'수량산출서(차선)'!G45</f>
        <v>26.614656</v>
      </c>
      <c r="E38" s="84"/>
    </row>
  </sheetData>
  <mergeCells count="1">
    <mergeCell ref="A1:E1"/>
  </mergeCells>
  <phoneticPr fontId="6" type="noConversion"/>
  <printOptions horizontalCentered="1"/>
  <pageMargins left="0.55118110236220474" right="0.55118110236220474" top="0.98425196850393704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showGridLines="0" showZeros="0" view="pageBreakPreview" zoomScaleNormal="100" zoomScaleSheetLayoutView="100" workbookViewId="0">
      <pane xSplit="3" ySplit="4" topLeftCell="D5" activePane="bottomRight" state="frozen"/>
      <selection activeCell="X24" sqref="X24:Y24"/>
      <selection pane="topRight" activeCell="X24" sqref="X24:Y24"/>
      <selection pane="bottomLeft" activeCell="X24" sqref="X24:Y24"/>
      <selection pane="bottomRight" activeCell="X24" sqref="X24:Y24"/>
    </sheetView>
  </sheetViews>
  <sheetFormatPr defaultRowHeight="11.25"/>
  <cols>
    <col min="1" max="1" width="17.7109375" style="59" bestFit="1" customWidth="1"/>
    <col min="2" max="2" width="25" style="85" bestFit="1" customWidth="1"/>
    <col min="3" max="3" width="5.85546875" style="60" customWidth="1"/>
    <col min="4" max="4" width="7.28515625" style="60" bestFit="1" customWidth="1"/>
    <col min="5" max="5" width="9.42578125" style="59" bestFit="1" customWidth="1"/>
    <col min="6" max="6" width="9" style="59" bestFit="1" customWidth="1"/>
    <col min="7" max="7" width="8.28515625" style="59" bestFit="1" customWidth="1"/>
    <col min="8" max="8" width="7.85546875" style="59" bestFit="1" customWidth="1"/>
    <col min="9" max="9" width="8" style="59" bestFit="1" customWidth="1"/>
    <col min="10" max="10" width="8.5703125" style="59" bestFit="1" customWidth="1"/>
    <col min="11" max="11" width="8.7109375" style="59" bestFit="1" customWidth="1"/>
    <col min="12" max="12" width="7.85546875" style="59" bestFit="1" customWidth="1"/>
    <col min="13" max="13" width="8" style="59" bestFit="1" customWidth="1"/>
    <col min="14" max="14" width="8.5703125" style="59" bestFit="1" customWidth="1"/>
    <col min="15" max="15" width="8" style="86" bestFit="1" customWidth="1"/>
    <col min="16" max="16384" width="9.140625" style="59"/>
  </cols>
  <sheetData>
    <row r="1" spans="1:15" s="58" customFormat="1" ht="27" customHeight="1">
      <c r="A1" s="401" t="s">
        <v>219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</row>
    <row r="2" spans="1:15" ht="6.75" customHeight="1" thickBot="1"/>
    <row r="3" spans="1:15" s="60" customFormat="1" ht="22.5" customHeight="1">
      <c r="A3" s="402" t="s">
        <v>171</v>
      </c>
      <c r="B3" s="405" t="s">
        <v>172</v>
      </c>
      <c r="C3" s="408" t="s">
        <v>173</v>
      </c>
      <c r="D3" s="87" t="s">
        <v>220</v>
      </c>
      <c r="E3" s="411" t="s">
        <v>221</v>
      </c>
      <c r="F3" s="412"/>
      <c r="G3" s="411" t="s">
        <v>491</v>
      </c>
      <c r="H3" s="413"/>
      <c r="I3" s="412"/>
      <c r="J3" s="89" t="s">
        <v>222</v>
      </c>
      <c r="K3" s="413" t="s">
        <v>223</v>
      </c>
      <c r="L3" s="413"/>
      <c r="M3" s="412"/>
      <c r="N3" s="88" t="s">
        <v>224</v>
      </c>
      <c r="O3" s="414" t="s">
        <v>225</v>
      </c>
    </row>
    <row r="4" spans="1:15" s="60" customFormat="1" ht="22.5" customHeight="1">
      <c r="A4" s="403"/>
      <c r="B4" s="406"/>
      <c r="C4" s="409"/>
      <c r="D4" s="91" t="s">
        <v>226</v>
      </c>
      <c r="E4" s="91" t="s">
        <v>227</v>
      </c>
      <c r="F4" s="92" t="s">
        <v>228</v>
      </c>
      <c r="G4" s="93" t="s">
        <v>229</v>
      </c>
      <c r="H4" s="93" t="s">
        <v>230</v>
      </c>
      <c r="I4" s="93" t="s">
        <v>231</v>
      </c>
      <c r="J4" s="93" t="s">
        <v>232</v>
      </c>
      <c r="K4" s="93" t="s">
        <v>229</v>
      </c>
      <c r="L4" s="93" t="s">
        <v>230</v>
      </c>
      <c r="M4" s="93" t="s">
        <v>231</v>
      </c>
      <c r="N4" s="93" t="s">
        <v>233</v>
      </c>
      <c r="O4" s="415"/>
    </row>
    <row r="5" spans="1:15" s="60" customFormat="1" ht="22.5" customHeight="1" thickBot="1">
      <c r="A5" s="404"/>
      <c r="B5" s="407"/>
      <c r="C5" s="410"/>
      <c r="D5" s="94">
        <f>'[1]포장보수 계획산출'!C16</f>
        <v>0</v>
      </c>
      <c r="E5" s="95">
        <f>'[1]포장보수 계획산출'!F16</f>
        <v>0</v>
      </c>
      <c r="F5" s="96">
        <f>'[1]포장보수 계획산출'!I16</f>
        <v>0</v>
      </c>
      <c r="G5" s="95">
        <f>'포장보수 계획산출'!L16</f>
        <v>0</v>
      </c>
      <c r="H5" s="95">
        <f>'포장보수 계획산출'!M16</f>
        <v>0</v>
      </c>
      <c r="I5" s="95">
        <f>'포장보수 계획산출'!R16</f>
        <v>3500</v>
      </c>
      <c r="J5" s="95">
        <f>'포장보수 계획산출'!W16</f>
        <v>0</v>
      </c>
      <c r="K5" s="95"/>
      <c r="L5" s="95"/>
      <c r="M5" s="95"/>
      <c r="N5" s="97">
        <f>'포장보수 계획산출'!AG16</f>
        <v>0</v>
      </c>
      <c r="O5" s="416"/>
    </row>
    <row r="6" spans="1:15" ht="22.5" customHeight="1" thickTop="1">
      <c r="A6" s="98" t="s">
        <v>234</v>
      </c>
      <c r="B6" s="99"/>
      <c r="C6" s="100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2"/>
    </row>
    <row r="7" spans="1:15" ht="22.5" customHeight="1">
      <c r="A7" s="103"/>
      <c r="B7" s="104"/>
      <c r="C7" s="105"/>
      <c r="D7" s="106">
        <f t="shared" ref="D7:N7" si="0">ROUNDDOWN(D6*D$5,3)</f>
        <v>0</v>
      </c>
      <c r="E7" s="106">
        <f t="shared" si="0"/>
        <v>0</v>
      </c>
      <c r="F7" s="106">
        <f t="shared" si="0"/>
        <v>0</v>
      </c>
      <c r="G7" s="106">
        <f t="shared" si="0"/>
        <v>0</v>
      </c>
      <c r="H7" s="106">
        <f t="shared" si="0"/>
        <v>0</v>
      </c>
      <c r="I7" s="106">
        <f t="shared" si="0"/>
        <v>0</v>
      </c>
      <c r="J7" s="106"/>
      <c r="K7" s="106"/>
      <c r="L7" s="106"/>
      <c r="M7" s="106"/>
      <c r="N7" s="106">
        <f t="shared" si="0"/>
        <v>0</v>
      </c>
      <c r="O7" s="107">
        <f>ROUND(SUM(E7:N7),0)</f>
        <v>0</v>
      </c>
    </row>
    <row r="8" spans="1:15" ht="22.5" customHeight="1">
      <c r="A8" s="108" t="str">
        <f>'[1]단위수량(표층기계포설)'!A28</f>
        <v>택코팅</v>
      </c>
      <c r="B8" s="104" t="s">
        <v>453</v>
      </c>
      <c r="C8" s="100" t="s">
        <v>485</v>
      </c>
      <c r="D8" s="101"/>
      <c r="E8" s="101">
        <v>1</v>
      </c>
      <c r="F8" s="101">
        <v>1</v>
      </c>
      <c r="G8" s="101">
        <v>1</v>
      </c>
      <c r="H8" s="101"/>
      <c r="I8" s="101">
        <v>1</v>
      </c>
      <c r="J8" s="101">
        <v>1</v>
      </c>
      <c r="K8" s="101"/>
      <c r="L8" s="101"/>
      <c r="M8" s="101"/>
      <c r="N8" s="101"/>
      <c r="O8" s="102"/>
    </row>
    <row r="9" spans="1:15" ht="22.5" customHeight="1">
      <c r="A9" s="109"/>
      <c r="B9" s="104"/>
      <c r="C9" s="105"/>
      <c r="D9" s="106">
        <f t="shared" ref="D9:N9" si="1">ROUNDDOWN(D8*D$5,3)</f>
        <v>0</v>
      </c>
      <c r="E9" s="106">
        <f>ROUNDDOWN(E8*E$5,3)</f>
        <v>0</v>
      </c>
      <c r="F9" s="106">
        <f>ROUNDDOWN(F8*F$5,3)</f>
        <v>0</v>
      </c>
      <c r="G9" s="106">
        <f t="shared" si="1"/>
        <v>0</v>
      </c>
      <c r="H9" s="106">
        <f t="shared" si="1"/>
        <v>0</v>
      </c>
      <c r="I9" s="106">
        <f t="shared" si="1"/>
        <v>3500</v>
      </c>
      <c r="J9" s="106">
        <f>ROUNDDOWN(J8*J$5,3)</f>
        <v>0</v>
      </c>
      <c r="K9" s="106"/>
      <c r="L9" s="106"/>
      <c r="M9" s="106"/>
      <c r="N9" s="106">
        <f t="shared" si="1"/>
        <v>0</v>
      </c>
      <c r="O9" s="107">
        <f>ROUND(SUM(D9:N9),0)</f>
        <v>3500</v>
      </c>
    </row>
    <row r="10" spans="1:15" ht="22.5" customHeight="1">
      <c r="A10" s="295" t="s">
        <v>484</v>
      </c>
      <c r="B10" s="104" t="s">
        <v>471</v>
      </c>
      <c r="C10" s="90" t="s">
        <v>485</v>
      </c>
      <c r="D10" s="296"/>
      <c r="E10" s="296"/>
      <c r="F10" s="296"/>
      <c r="G10" s="296"/>
      <c r="H10" s="296"/>
      <c r="I10" s="296"/>
      <c r="J10" s="297">
        <v>1</v>
      </c>
      <c r="K10" s="296"/>
      <c r="L10" s="296"/>
      <c r="M10" s="296"/>
      <c r="N10" s="296"/>
      <c r="O10" s="115"/>
    </row>
    <row r="11" spans="1:15" ht="22.5" customHeight="1">
      <c r="A11" s="295"/>
      <c r="B11" s="104"/>
      <c r="C11" s="90"/>
      <c r="D11" s="296"/>
      <c r="E11" s="296"/>
      <c r="F11" s="296"/>
      <c r="G11" s="296"/>
      <c r="H11" s="296"/>
      <c r="I11" s="296"/>
      <c r="J11" s="110">
        <f>ROUNDDOWN(J10*J$5,3)</f>
        <v>0</v>
      </c>
      <c r="K11" s="296"/>
      <c r="L11" s="296"/>
      <c r="M11" s="296"/>
      <c r="N11" s="296"/>
      <c r="O11" s="115"/>
    </row>
    <row r="12" spans="1:15" ht="22.5" customHeight="1">
      <c r="A12" s="108" t="str">
        <f>'[1]단위수량(절삭 후 덧씌우기)'!A29</f>
        <v>절삭후 덧씌우기</v>
      </c>
      <c r="B12" s="104" t="s">
        <v>471</v>
      </c>
      <c r="C12" s="90" t="s">
        <v>485</v>
      </c>
      <c r="D12" s="101"/>
      <c r="E12" s="101"/>
      <c r="F12" s="101"/>
      <c r="G12" s="101">
        <v>1</v>
      </c>
      <c r="H12" s="101"/>
      <c r="I12" s="101">
        <v>1</v>
      </c>
      <c r="J12" s="101"/>
      <c r="K12" s="101"/>
      <c r="L12" s="101"/>
      <c r="M12" s="101"/>
      <c r="N12" s="101"/>
      <c r="O12" s="102"/>
    </row>
    <row r="13" spans="1:15" ht="22.5" customHeight="1">
      <c r="A13" s="109"/>
      <c r="B13" s="104"/>
      <c r="C13" s="105"/>
      <c r="D13" s="106">
        <f t="shared" ref="D13:N13" si="2">ROUNDDOWN(D12*D$5,3)</f>
        <v>0</v>
      </c>
      <c r="E13" s="106">
        <f t="shared" si="2"/>
        <v>0</v>
      </c>
      <c r="F13" s="106">
        <f t="shared" si="2"/>
        <v>0</v>
      </c>
      <c r="G13" s="110">
        <f>ROUNDDOWN(G12*G$5,3)</f>
        <v>0</v>
      </c>
      <c r="H13" s="106">
        <f t="shared" si="2"/>
        <v>0</v>
      </c>
      <c r="I13" s="110">
        <f>ROUNDDOWN(I12*I$5,3)</f>
        <v>3500</v>
      </c>
      <c r="J13" s="106"/>
      <c r="K13" s="106"/>
      <c r="L13" s="106"/>
      <c r="M13" s="106"/>
      <c r="N13" s="106">
        <f t="shared" si="2"/>
        <v>0</v>
      </c>
      <c r="O13" s="107">
        <f>ROUND(SUM(D13:N13),0)</f>
        <v>3500</v>
      </c>
    </row>
    <row r="14" spans="1:15" ht="22.5" customHeight="1">
      <c r="A14" s="295" t="s">
        <v>501</v>
      </c>
      <c r="B14" s="113"/>
      <c r="C14" s="90"/>
      <c r="D14" s="296"/>
      <c r="E14" s="296"/>
      <c r="F14" s="296"/>
      <c r="G14" s="306"/>
      <c r="H14" s="296"/>
      <c r="I14" s="306"/>
      <c r="J14" s="296"/>
      <c r="K14" s="296"/>
      <c r="L14" s="296"/>
      <c r="M14" s="296"/>
      <c r="N14" s="296"/>
      <c r="O14" s="115"/>
    </row>
    <row r="15" spans="1:15" ht="22.5" customHeight="1">
      <c r="A15" s="307" t="s">
        <v>496</v>
      </c>
      <c r="B15" s="308" t="s">
        <v>497</v>
      </c>
      <c r="C15" s="309"/>
      <c r="D15" s="310"/>
      <c r="E15" s="310"/>
      <c r="F15" s="310"/>
      <c r="G15" s="311"/>
      <c r="H15" s="310"/>
      <c r="I15" s="311"/>
      <c r="J15" s="310"/>
      <c r="K15" s="310"/>
      <c r="L15" s="310"/>
      <c r="M15" s="310"/>
      <c r="N15" s="310">
        <f>N5</f>
        <v>0</v>
      </c>
      <c r="O15" s="312">
        <f>N15</f>
        <v>0</v>
      </c>
    </row>
    <row r="16" spans="1:15" ht="22.5" customHeight="1">
      <c r="A16" s="98" t="s">
        <v>502</v>
      </c>
      <c r="B16" s="99"/>
      <c r="C16" s="100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2"/>
    </row>
    <row r="17" spans="1:15" ht="22.5" customHeight="1">
      <c r="A17" s="103"/>
      <c r="B17" s="104"/>
      <c r="C17" s="105"/>
      <c r="D17" s="106">
        <f t="shared" ref="D17:N17" si="3">ROUNDDOWN(D16*D$5,3)</f>
        <v>0</v>
      </c>
      <c r="E17" s="106">
        <f t="shared" si="3"/>
        <v>0</v>
      </c>
      <c r="F17" s="106">
        <f t="shared" si="3"/>
        <v>0</v>
      </c>
      <c r="G17" s="106">
        <f t="shared" si="3"/>
        <v>0</v>
      </c>
      <c r="H17" s="106">
        <f t="shared" si="3"/>
        <v>0</v>
      </c>
      <c r="I17" s="106">
        <f t="shared" si="3"/>
        <v>0</v>
      </c>
      <c r="J17" s="106"/>
      <c r="K17" s="106"/>
      <c r="L17" s="106"/>
      <c r="M17" s="106"/>
      <c r="N17" s="106">
        <f t="shared" si="3"/>
        <v>0</v>
      </c>
      <c r="O17" s="107">
        <f>ROUND(SUM(E17:N17),0)</f>
        <v>0</v>
      </c>
    </row>
    <row r="18" spans="1:15" ht="22.5" customHeight="1">
      <c r="A18" s="111" t="s">
        <v>235</v>
      </c>
      <c r="B18" s="99" t="s">
        <v>236</v>
      </c>
      <c r="C18" s="100" t="s">
        <v>237</v>
      </c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2"/>
    </row>
    <row r="19" spans="1:15" ht="22.5" customHeight="1">
      <c r="A19" s="103"/>
      <c r="B19" s="104"/>
      <c r="C19" s="105"/>
      <c r="D19" s="106">
        <f t="shared" ref="D19:N19" si="4">ROUNDDOWN(D18*D$5,3)</f>
        <v>0</v>
      </c>
      <c r="E19" s="106">
        <f t="shared" si="4"/>
        <v>0</v>
      </c>
      <c r="F19" s="106">
        <f t="shared" si="4"/>
        <v>0</v>
      </c>
      <c r="G19" s="106">
        <f t="shared" si="4"/>
        <v>0</v>
      </c>
      <c r="H19" s="106">
        <f t="shared" si="4"/>
        <v>0</v>
      </c>
      <c r="I19" s="106">
        <f t="shared" si="4"/>
        <v>0</v>
      </c>
      <c r="J19" s="106"/>
      <c r="K19" s="106"/>
      <c r="L19" s="106"/>
      <c r="M19" s="106"/>
      <c r="N19" s="106">
        <f t="shared" si="4"/>
        <v>0</v>
      </c>
      <c r="O19" s="107">
        <f>[1]입력!G9</f>
        <v>1</v>
      </c>
    </row>
    <row r="20" spans="1:15" ht="22.5" customHeight="1">
      <c r="A20" s="112" t="s">
        <v>238</v>
      </c>
      <c r="B20" s="113" t="s">
        <v>239</v>
      </c>
      <c r="C20" s="90" t="s">
        <v>240</v>
      </c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5"/>
    </row>
    <row r="21" spans="1:15" ht="22.5" customHeight="1">
      <c r="A21" s="103"/>
      <c r="B21" s="104"/>
      <c r="C21" s="105"/>
      <c r="D21" s="106">
        <f t="shared" ref="D21:N21" si="5">ROUNDDOWN(D20*D$5,3)</f>
        <v>0</v>
      </c>
      <c r="E21" s="106">
        <f t="shared" si="5"/>
        <v>0</v>
      </c>
      <c r="F21" s="106">
        <f t="shared" si="5"/>
        <v>0</v>
      </c>
      <c r="G21" s="106">
        <f t="shared" si="5"/>
        <v>0</v>
      </c>
      <c r="H21" s="106">
        <f t="shared" si="5"/>
        <v>0</v>
      </c>
      <c r="I21" s="106">
        <f t="shared" si="5"/>
        <v>0</v>
      </c>
      <c r="J21" s="106"/>
      <c r="K21" s="106"/>
      <c r="L21" s="106"/>
      <c r="M21" s="106"/>
      <c r="N21" s="106">
        <f t="shared" si="5"/>
        <v>0</v>
      </c>
      <c r="O21" s="116" t="s">
        <v>241</v>
      </c>
    </row>
    <row r="22" spans="1:15" ht="22.5" customHeight="1">
      <c r="A22" s="111" t="s">
        <v>238</v>
      </c>
      <c r="B22" s="99" t="s">
        <v>242</v>
      </c>
      <c r="C22" s="100" t="s">
        <v>240</v>
      </c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2"/>
    </row>
    <row r="23" spans="1:15" ht="22.5" customHeight="1">
      <c r="A23" s="103"/>
      <c r="B23" s="104"/>
      <c r="C23" s="105"/>
      <c r="D23" s="106">
        <f t="shared" ref="D23:N23" si="6">ROUNDDOWN(D22*D$5,3)</f>
        <v>0</v>
      </c>
      <c r="E23" s="106">
        <f t="shared" si="6"/>
        <v>0</v>
      </c>
      <c r="F23" s="106">
        <f t="shared" si="6"/>
        <v>0</v>
      </c>
      <c r="G23" s="106">
        <f t="shared" si="6"/>
        <v>0</v>
      </c>
      <c r="H23" s="106">
        <f t="shared" si="6"/>
        <v>0</v>
      </c>
      <c r="I23" s="106">
        <f t="shared" si="6"/>
        <v>0</v>
      </c>
      <c r="J23" s="106"/>
      <c r="K23" s="106"/>
      <c r="L23" s="106"/>
      <c r="M23" s="106"/>
      <c r="N23" s="106">
        <f t="shared" si="6"/>
        <v>0</v>
      </c>
      <c r="O23" s="116" t="s">
        <v>241</v>
      </c>
    </row>
    <row r="24" spans="1:15" ht="22.5" customHeight="1">
      <c r="A24" s="111" t="s">
        <v>238</v>
      </c>
      <c r="B24" s="99" t="s">
        <v>243</v>
      </c>
      <c r="C24" s="100" t="s">
        <v>240</v>
      </c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2"/>
    </row>
    <row r="25" spans="1:15" ht="22.5" customHeight="1">
      <c r="A25" s="103"/>
      <c r="B25" s="104"/>
      <c r="C25" s="105"/>
      <c r="D25" s="106">
        <f t="shared" ref="D25:N25" si="7">ROUNDDOWN(D24*D$5,3)</f>
        <v>0</v>
      </c>
      <c r="E25" s="106">
        <f t="shared" si="7"/>
        <v>0</v>
      </c>
      <c r="F25" s="106">
        <f t="shared" si="7"/>
        <v>0</v>
      </c>
      <c r="G25" s="106">
        <f t="shared" si="7"/>
        <v>0</v>
      </c>
      <c r="H25" s="106">
        <f t="shared" si="7"/>
        <v>0</v>
      </c>
      <c r="I25" s="106">
        <f t="shared" si="7"/>
        <v>0</v>
      </c>
      <c r="J25" s="106"/>
      <c r="K25" s="106"/>
      <c r="L25" s="106"/>
      <c r="M25" s="106"/>
      <c r="N25" s="106">
        <f t="shared" si="7"/>
        <v>0</v>
      </c>
      <c r="O25" s="116" t="s">
        <v>241</v>
      </c>
    </row>
    <row r="26" spans="1:15" ht="22.5" customHeight="1">
      <c r="A26" s="111" t="s">
        <v>238</v>
      </c>
      <c r="B26" s="99" t="s">
        <v>244</v>
      </c>
      <c r="C26" s="100" t="s">
        <v>240</v>
      </c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2"/>
    </row>
    <row r="27" spans="1:15" ht="22.5" customHeight="1">
      <c r="A27" s="103"/>
      <c r="B27" s="104"/>
      <c r="C27" s="105"/>
      <c r="D27" s="106">
        <f t="shared" ref="D27:I27" si="8">ROUNDDOWN(D26*D$5,3)</f>
        <v>0</v>
      </c>
      <c r="E27" s="106">
        <f t="shared" si="8"/>
        <v>0</v>
      </c>
      <c r="F27" s="106">
        <f t="shared" si="8"/>
        <v>0</v>
      </c>
      <c r="G27" s="106">
        <f t="shared" si="8"/>
        <v>0</v>
      </c>
      <c r="H27" s="106">
        <f t="shared" si="8"/>
        <v>0</v>
      </c>
      <c r="I27" s="106">
        <f t="shared" si="8"/>
        <v>0</v>
      </c>
      <c r="J27" s="106"/>
      <c r="K27" s="106"/>
      <c r="L27" s="106"/>
      <c r="M27" s="106"/>
      <c r="N27" s="106">
        <f>ROUNDDOWN(N26*N$5,3)</f>
        <v>0</v>
      </c>
      <c r="O27" s="116" t="s">
        <v>241</v>
      </c>
    </row>
    <row r="28" spans="1:15" ht="22.5" customHeight="1">
      <c r="A28" s="111" t="s">
        <v>238</v>
      </c>
      <c r="B28" s="99" t="s">
        <v>245</v>
      </c>
      <c r="C28" s="100" t="s">
        <v>240</v>
      </c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2"/>
    </row>
    <row r="29" spans="1:15" ht="22.5" customHeight="1">
      <c r="A29" s="103"/>
      <c r="B29" s="104"/>
      <c r="C29" s="105"/>
      <c r="D29" s="106">
        <f t="shared" ref="D29:I29" si="9">ROUNDDOWN(D28*D$5,3)</f>
        <v>0</v>
      </c>
      <c r="E29" s="106">
        <f t="shared" si="9"/>
        <v>0</v>
      </c>
      <c r="F29" s="106">
        <f t="shared" si="9"/>
        <v>0</v>
      </c>
      <c r="G29" s="106">
        <f t="shared" si="9"/>
        <v>0</v>
      </c>
      <c r="H29" s="106">
        <f t="shared" si="9"/>
        <v>0</v>
      </c>
      <c r="I29" s="106">
        <f t="shared" si="9"/>
        <v>0</v>
      </c>
      <c r="J29" s="106"/>
      <c r="K29" s="106"/>
      <c r="L29" s="106"/>
      <c r="M29" s="106"/>
      <c r="N29" s="106">
        <f>ROUNDDOWN(N28*N$5,3)</f>
        <v>0</v>
      </c>
      <c r="O29" s="116" t="s">
        <v>241</v>
      </c>
    </row>
    <row r="30" spans="1:15" ht="22.5" customHeight="1">
      <c r="A30" s="111" t="s">
        <v>238</v>
      </c>
      <c r="B30" s="99" t="s">
        <v>246</v>
      </c>
      <c r="C30" s="100" t="s">
        <v>240</v>
      </c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2"/>
    </row>
    <row r="31" spans="1:15" ht="22.5" customHeight="1">
      <c r="A31" s="103"/>
      <c r="B31" s="104"/>
      <c r="C31" s="105"/>
      <c r="D31" s="106">
        <f t="shared" ref="D31:I31" si="10">ROUNDDOWN(D30*D$5,3)</f>
        <v>0</v>
      </c>
      <c r="E31" s="106">
        <f t="shared" si="10"/>
        <v>0</v>
      </c>
      <c r="F31" s="106">
        <f t="shared" si="10"/>
        <v>0</v>
      </c>
      <c r="G31" s="106">
        <f t="shared" si="10"/>
        <v>0</v>
      </c>
      <c r="H31" s="106">
        <f t="shared" si="10"/>
        <v>0</v>
      </c>
      <c r="I31" s="106">
        <f t="shared" si="10"/>
        <v>0</v>
      </c>
      <c r="J31" s="106"/>
      <c r="K31" s="106"/>
      <c r="L31" s="106"/>
      <c r="M31" s="106"/>
      <c r="N31" s="106">
        <f>ROUNDDOWN(N30*N$5,3)</f>
        <v>0</v>
      </c>
      <c r="O31" s="116" t="s">
        <v>241</v>
      </c>
    </row>
    <row r="32" spans="1:15" ht="22.5" customHeight="1">
      <c r="A32" s="111" t="s">
        <v>238</v>
      </c>
      <c r="B32" s="99" t="s">
        <v>247</v>
      </c>
      <c r="C32" s="100" t="s">
        <v>240</v>
      </c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2"/>
    </row>
    <row r="33" spans="1:15" ht="22.5" customHeight="1">
      <c r="A33" s="103"/>
      <c r="B33" s="104"/>
      <c r="C33" s="105"/>
      <c r="D33" s="106">
        <f t="shared" ref="D33:I33" si="11">ROUNDDOWN(D32*D$5,3)</f>
        <v>0</v>
      </c>
      <c r="E33" s="106">
        <f t="shared" si="11"/>
        <v>0</v>
      </c>
      <c r="F33" s="106">
        <f t="shared" si="11"/>
        <v>0</v>
      </c>
      <c r="G33" s="106">
        <f t="shared" si="11"/>
        <v>0</v>
      </c>
      <c r="H33" s="106">
        <f t="shared" si="11"/>
        <v>0</v>
      </c>
      <c r="I33" s="106">
        <f t="shared" si="11"/>
        <v>0</v>
      </c>
      <c r="J33" s="106"/>
      <c r="K33" s="106"/>
      <c r="L33" s="106"/>
      <c r="M33" s="106"/>
      <c r="N33" s="106">
        <f>ROUNDDOWN(N32*N$5,3)</f>
        <v>0</v>
      </c>
      <c r="O33" s="116" t="s">
        <v>241</v>
      </c>
    </row>
    <row r="34" spans="1:15" ht="22.5" customHeight="1">
      <c r="A34" s="98" t="s">
        <v>503</v>
      </c>
      <c r="B34" s="99"/>
      <c r="C34" s="100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2"/>
    </row>
    <row r="35" spans="1:15" ht="22.5" customHeight="1">
      <c r="A35" s="103"/>
      <c r="B35" s="104"/>
      <c r="C35" s="105"/>
      <c r="D35" s="106">
        <f t="shared" ref="D35:N35" si="12">ROUNDDOWN(D34*D$5,3)</f>
        <v>0</v>
      </c>
      <c r="E35" s="106">
        <f t="shared" si="12"/>
        <v>0</v>
      </c>
      <c r="F35" s="106">
        <f t="shared" si="12"/>
        <v>0</v>
      </c>
      <c r="G35" s="106">
        <f t="shared" si="12"/>
        <v>0</v>
      </c>
      <c r="H35" s="106">
        <f t="shared" si="12"/>
        <v>0</v>
      </c>
      <c r="I35" s="106">
        <f t="shared" si="12"/>
        <v>0</v>
      </c>
      <c r="J35" s="106"/>
      <c r="K35" s="106"/>
      <c r="L35" s="106"/>
      <c r="M35" s="106"/>
      <c r="N35" s="106">
        <f t="shared" si="12"/>
        <v>0</v>
      </c>
      <c r="O35" s="107">
        <f>ROUND(SUM(E35:N35),0)</f>
        <v>0</v>
      </c>
    </row>
    <row r="36" spans="1:15" ht="22.5" customHeight="1">
      <c r="A36" s="111" t="s">
        <v>516</v>
      </c>
      <c r="B36" s="99" t="str">
        <f>'[1]단위수량(표층기계포설)'!B31</f>
        <v>WC-2,t13mm</v>
      </c>
      <c r="C36" s="100" t="str">
        <f>'[1]단위수량(표층기계포설)'!C31:E31</f>
        <v>톤</v>
      </c>
      <c r="D36" s="101"/>
      <c r="E36" s="117">
        <f>'단위수량(절삭 후 덧씌우기)'!AE50</f>
        <v>0.11899999999999999</v>
      </c>
      <c r="F36" s="117">
        <f>'단위수량(절삭 후 덧씌우기)'!AE50</f>
        <v>0.11899999999999999</v>
      </c>
      <c r="G36" s="117">
        <f>'단위수량(절삭 후 덧씌우기)'!AE51</f>
        <v>0.11899999999999999</v>
      </c>
      <c r="H36" s="117">
        <f>'단위수량(절삭 후 덧씌우기)'!AE51</f>
        <v>0.11899999999999999</v>
      </c>
      <c r="I36" s="117">
        <f>'단위수량(절삭 후 덧씌우기)'!AE51</f>
        <v>0.11899999999999999</v>
      </c>
      <c r="J36" s="117">
        <f>'단위수량(절삭 후 덧씌우기)'!AE50</f>
        <v>0.11899999999999999</v>
      </c>
      <c r="K36" s="117">
        <f>'단위수량(절삭 후 덧씌우기)'!AE50</f>
        <v>0.11899999999999999</v>
      </c>
      <c r="L36" s="117">
        <f>'단위수량(절삭 후 덧씌우기)'!AL51</f>
        <v>0</v>
      </c>
      <c r="M36" s="117">
        <f>'단위수량(절삭 후 덧씌우기)'!AM51</f>
        <v>0</v>
      </c>
      <c r="N36" s="117"/>
      <c r="O36" s="118"/>
    </row>
    <row r="37" spans="1:15" ht="22.5" customHeight="1">
      <c r="A37" s="109"/>
      <c r="B37" s="104"/>
      <c r="C37" s="105"/>
      <c r="D37" s="106">
        <f t="shared" ref="D37:N37" si="13">ROUNDDOWN(D36*D$5,3)</f>
        <v>0</v>
      </c>
      <c r="E37" s="106">
        <f t="shared" si="13"/>
        <v>0</v>
      </c>
      <c r="F37" s="106">
        <f t="shared" si="13"/>
        <v>0</v>
      </c>
      <c r="G37" s="119">
        <f>ROUNDDOWN(G36*G$5,3)*0.6</f>
        <v>0</v>
      </c>
      <c r="H37" s="106">
        <f t="shared" si="13"/>
        <v>0</v>
      </c>
      <c r="I37" s="350">
        <f>ROUNDDOWN(I36*I$5,3)*0.6</f>
        <v>249.89999999999998</v>
      </c>
      <c r="J37" s="303">
        <f>ROUNDDOWN(J36*J$5,3)*0.6</f>
        <v>0</v>
      </c>
      <c r="K37" s="106">
        <f t="shared" si="13"/>
        <v>0</v>
      </c>
      <c r="L37" s="106">
        <f t="shared" si="13"/>
        <v>0</v>
      </c>
      <c r="M37" s="106">
        <f t="shared" si="13"/>
        <v>0</v>
      </c>
      <c r="N37" s="106">
        <f t="shared" si="13"/>
        <v>0</v>
      </c>
      <c r="O37" s="107">
        <f>ROUND(SUM(D37:N37),0)</f>
        <v>250</v>
      </c>
    </row>
    <row r="38" spans="1:15" ht="22.5" customHeight="1">
      <c r="A38" s="111" t="s">
        <v>217</v>
      </c>
      <c r="B38" s="99" t="s">
        <v>248</v>
      </c>
      <c r="C38" s="100" t="s">
        <v>218</v>
      </c>
      <c r="D38" s="101"/>
      <c r="E38" s="117">
        <f>'단위수량(절삭 후 덧씌우기)'!AE50</f>
        <v>0.11899999999999999</v>
      </c>
      <c r="F38" s="117">
        <f>'단위수량(절삭 후 덧씌우기)'!AE50</f>
        <v>0.11899999999999999</v>
      </c>
      <c r="G38" s="117">
        <f>'단위수량(절삭 후 덧씌우기)'!AE51</f>
        <v>0.11899999999999999</v>
      </c>
      <c r="H38" s="117">
        <f>'단위수량(절삭 후 덧씌우기)'!AE51</f>
        <v>0.11899999999999999</v>
      </c>
      <c r="I38" s="117">
        <f>'단위수량(절삭 후 덧씌우기)'!AE51</f>
        <v>0.11899999999999999</v>
      </c>
      <c r="J38" s="117">
        <f>'단위수량(절삭 후 덧씌우기)'!AE50</f>
        <v>0.11899999999999999</v>
      </c>
      <c r="K38" s="117">
        <f>'단위수량(절삭 후 덧씌우기)'!AE50</f>
        <v>0.11899999999999999</v>
      </c>
      <c r="L38" s="117">
        <f>'단위수량(절삭 후 덧씌우기)'!AL53</f>
        <v>0</v>
      </c>
      <c r="M38" s="117">
        <f>'단위수량(절삭 후 덧씌우기)'!AM53</f>
        <v>0</v>
      </c>
      <c r="N38" s="117"/>
      <c r="O38" s="118"/>
    </row>
    <row r="39" spans="1:15" ht="22.5" customHeight="1">
      <c r="A39" s="109"/>
      <c r="B39" s="104"/>
      <c r="C39" s="105"/>
      <c r="D39" s="106">
        <f>ROUNDDOWN(D38*D$5,3)</f>
        <v>0</v>
      </c>
      <c r="E39" s="106">
        <f>ROUNDDOWN(E38*E$5,3)</f>
        <v>0</v>
      </c>
      <c r="F39" s="106">
        <f>ROUNDDOWN(F38*F$5,3)</f>
        <v>0</v>
      </c>
      <c r="G39" s="119">
        <f>ROUNDDOWN(G38*G$5,3)*0.4</f>
        <v>0</v>
      </c>
      <c r="H39" s="106">
        <f t="shared" ref="H39:N39" si="14">ROUNDDOWN(H38*H$5,3)</f>
        <v>0</v>
      </c>
      <c r="I39" s="350">
        <f>ROUNDDOWN(I38*I$5,3)*0.4</f>
        <v>166.60000000000002</v>
      </c>
      <c r="J39" s="303">
        <f>ROUNDDOWN(J38*J$5,3)*0.4</f>
        <v>0</v>
      </c>
      <c r="K39" s="106">
        <f t="shared" si="14"/>
        <v>0</v>
      </c>
      <c r="L39" s="106">
        <f t="shared" si="14"/>
        <v>0</v>
      </c>
      <c r="M39" s="106">
        <f t="shared" si="14"/>
        <v>0</v>
      </c>
      <c r="N39" s="106">
        <f t="shared" si="14"/>
        <v>0</v>
      </c>
      <c r="O39" s="107">
        <f>ROUND(SUM(D39:N39),0)</f>
        <v>167</v>
      </c>
    </row>
    <row r="40" spans="1:15" ht="22.5" customHeight="1">
      <c r="A40" s="120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61"/>
    </row>
    <row r="41" spans="1:15" ht="22.5" customHeight="1">
      <c r="A41" s="120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61"/>
    </row>
    <row r="42" spans="1:15" ht="22.5" customHeight="1"/>
  </sheetData>
  <mergeCells count="8">
    <mergeCell ref="A1:O1"/>
    <mergeCell ref="A3:A5"/>
    <mergeCell ref="B3:B5"/>
    <mergeCell ref="C3:C5"/>
    <mergeCell ref="E3:F3"/>
    <mergeCell ref="G3:I3"/>
    <mergeCell ref="K3:M3"/>
    <mergeCell ref="O3:O5"/>
  </mergeCells>
  <phoneticPr fontId="6" type="noConversion"/>
  <printOptions horizontalCentered="1"/>
  <pageMargins left="0.39370078740157483" right="0.27559055118110237" top="0.59055118110236227" bottom="0.39370078740157483" header="0.51181102362204722" footer="0.51181102362204722"/>
  <pageSetup paperSize="9" scale="6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</sheetPr>
  <dimension ref="A1:CD8"/>
  <sheetViews>
    <sheetView showZeros="0" view="pageBreakPreview" zoomScaleNormal="100" zoomScaleSheetLayoutView="100" workbookViewId="0">
      <selection activeCell="X24" sqref="X24:Y24"/>
    </sheetView>
  </sheetViews>
  <sheetFormatPr defaultRowHeight="12"/>
  <cols>
    <col min="1" max="117" width="1.7109375" style="122" customWidth="1"/>
    <col min="118" max="16384" width="9.140625" style="122"/>
  </cols>
  <sheetData>
    <row r="1" spans="1:82" ht="24.95" customHeight="1" thickBot="1"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G1" s="450" t="s">
        <v>249</v>
      </c>
      <c r="AH1" s="450"/>
      <c r="AI1" s="450"/>
      <c r="AJ1" s="450"/>
      <c r="AK1" s="450"/>
      <c r="AL1" s="450"/>
      <c r="AM1" s="450"/>
      <c r="AN1" s="450"/>
      <c r="AO1" s="450"/>
      <c r="AP1" s="450"/>
      <c r="AQ1" s="450"/>
      <c r="AR1" s="450"/>
      <c r="AS1" s="450"/>
      <c r="AT1" s="450"/>
      <c r="AU1" s="450"/>
      <c r="AV1" s="450"/>
      <c r="AW1" s="450"/>
      <c r="AX1" s="450"/>
      <c r="AY1" s="450"/>
      <c r="AZ1" s="450"/>
    </row>
    <row r="2" spans="1:82" ht="15" customHeight="1" thickTop="1" thickBot="1"/>
    <row r="3" spans="1:82" ht="24.95" customHeight="1">
      <c r="A3" s="451" t="s">
        <v>250</v>
      </c>
      <c r="B3" s="442"/>
      <c r="C3" s="442"/>
      <c r="D3" s="442"/>
      <c r="E3" s="442"/>
      <c r="F3" s="442"/>
      <c r="G3" s="442"/>
      <c r="H3" s="442"/>
      <c r="I3" s="442"/>
      <c r="J3" s="442"/>
      <c r="K3" s="442"/>
      <c r="L3" s="442"/>
      <c r="M3" s="442" t="s">
        <v>251</v>
      </c>
      <c r="N3" s="442"/>
      <c r="O3" s="442"/>
      <c r="P3" s="442"/>
      <c r="Q3" s="442"/>
      <c r="R3" s="442"/>
      <c r="S3" s="442"/>
      <c r="T3" s="442"/>
      <c r="U3" s="442"/>
      <c r="V3" s="442"/>
      <c r="W3" s="442"/>
      <c r="X3" s="442"/>
      <c r="Y3" s="442" t="s">
        <v>252</v>
      </c>
      <c r="Z3" s="442"/>
      <c r="AA3" s="442"/>
      <c r="AB3" s="442"/>
      <c r="AC3" s="452" t="s">
        <v>253</v>
      </c>
      <c r="AD3" s="453"/>
      <c r="AE3" s="453"/>
      <c r="AF3" s="453"/>
      <c r="AG3" s="453"/>
      <c r="AH3" s="453"/>
      <c r="AI3" s="453"/>
      <c r="AJ3" s="453"/>
      <c r="AK3" s="453"/>
      <c r="AL3" s="453"/>
      <c r="AM3" s="453"/>
      <c r="AN3" s="453"/>
      <c r="AO3" s="453"/>
      <c r="AP3" s="453"/>
      <c r="AQ3" s="453"/>
      <c r="AR3" s="453"/>
      <c r="AS3" s="453"/>
      <c r="AT3" s="453"/>
      <c r="AU3" s="453"/>
      <c r="AV3" s="453"/>
      <c r="AW3" s="453"/>
      <c r="AX3" s="453"/>
      <c r="AY3" s="453"/>
      <c r="AZ3" s="453"/>
      <c r="BA3" s="453"/>
      <c r="BB3" s="453"/>
      <c r="BC3" s="453"/>
      <c r="BD3" s="453"/>
      <c r="BE3" s="453"/>
      <c r="BF3" s="453"/>
      <c r="BG3" s="453"/>
      <c r="BH3" s="453"/>
      <c r="BI3" s="453"/>
      <c r="BJ3" s="453"/>
      <c r="BK3" s="453"/>
      <c r="BL3" s="453"/>
      <c r="BM3" s="453"/>
      <c r="BN3" s="453"/>
      <c r="BO3" s="453"/>
      <c r="BP3" s="454"/>
      <c r="BQ3" s="442" t="s">
        <v>254</v>
      </c>
      <c r="BR3" s="442"/>
      <c r="BS3" s="442"/>
      <c r="BT3" s="442"/>
      <c r="BU3" s="442"/>
      <c r="BV3" s="442"/>
      <c r="BW3" s="442"/>
      <c r="BX3" s="442"/>
      <c r="BY3" s="442" t="s">
        <v>255</v>
      </c>
      <c r="BZ3" s="442"/>
      <c r="CA3" s="442"/>
      <c r="CB3" s="442"/>
      <c r="CC3" s="442"/>
      <c r="CD3" s="443"/>
    </row>
    <row r="4" spans="1:82" ht="24.95" hidden="1" customHeight="1">
      <c r="A4" s="434" t="s">
        <v>256</v>
      </c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6"/>
      <c r="M4" s="437" t="s">
        <v>257</v>
      </c>
      <c r="N4" s="437"/>
      <c r="O4" s="437"/>
      <c r="P4" s="437"/>
      <c r="Q4" s="437"/>
      <c r="R4" s="437"/>
      <c r="S4" s="437"/>
      <c r="T4" s="437"/>
      <c r="U4" s="437"/>
      <c r="V4" s="437"/>
      <c r="W4" s="437"/>
      <c r="X4" s="437"/>
      <c r="Y4" s="437" t="s">
        <v>258</v>
      </c>
      <c r="Z4" s="437"/>
      <c r="AA4" s="437"/>
      <c r="AB4" s="437"/>
      <c r="AC4" s="438">
        <v>15940</v>
      </c>
      <c r="AD4" s="439"/>
      <c r="AE4" s="439"/>
      <c r="AF4" s="439"/>
      <c r="AG4" s="439"/>
      <c r="AH4" s="439"/>
      <c r="AI4" s="439"/>
      <c r="AJ4" s="441" t="s">
        <v>259</v>
      </c>
      <c r="AK4" s="441"/>
      <c r="AL4" s="124" t="s">
        <v>260</v>
      </c>
      <c r="AM4" s="429">
        <v>0.05</v>
      </c>
      <c r="AN4" s="429"/>
      <c r="AO4" s="429"/>
      <c r="AP4" s="429"/>
      <c r="AQ4" s="430" t="s">
        <v>260</v>
      </c>
      <c r="AR4" s="430"/>
      <c r="AS4" s="430">
        <v>2.3199999999999998</v>
      </c>
      <c r="AT4" s="430"/>
      <c r="AU4" s="430"/>
      <c r="AV4" s="430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431" t="s">
        <v>261</v>
      </c>
      <c r="BP4" s="432"/>
      <c r="BQ4" s="433">
        <f>AC4*AM4*AS4</f>
        <v>1849.04</v>
      </c>
      <c r="BR4" s="433"/>
      <c r="BS4" s="433"/>
      <c r="BT4" s="433"/>
      <c r="BU4" s="433"/>
      <c r="BV4" s="433"/>
      <c r="BW4" s="433"/>
      <c r="BX4" s="433"/>
      <c r="BY4" s="418"/>
      <c r="BZ4" s="418"/>
      <c r="CA4" s="418"/>
      <c r="CB4" s="418"/>
      <c r="CC4" s="418"/>
      <c r="CD4" s="419"/>
    </row>
    <row r="5" spans="1:82" ht="24.95" hidden="1" customHeight="1">
      <c r="A5" s="444"/>
      <c r="B5" s="445"/>
      <c r="C5" s="445"/>
      <c r="D5" s="445"/>
      <c r="E5" s="445"/>
      <c r="F5" s="445"/>
      <c r="G5" s="445"/>
      <c r="H5" s="445"/>
      <c r="I5" s="445"/>
      <c r="J5" s="445"/>
      <c r="K5" s="445"/>
      <c r="L5" s="446"/>
      <c r="M5" s="437" t="s">
        <v>262</v>
      </c>
      <c r="N5" s="437"/>
      <c r="O5" s="437"/>
      <c r="P5" s="437"/>
      <c r="Q5" s="437"/>
      <c r="R5" s="437"/>
      <c r="S5" s="437"/>
      <c r="T5" s="437"/>
      <c r="U5" s="437"/>
      <c r="V5" s="437"/>
      <c r="W5" s="437"/>
      <c r="X5" s="437"/>
      <c r="Y5" s="437" t="s">
        <v>258</v>
      </c>
      <c r="Z5" s="437"/>
      <c r="AA5" s="437"/>
      <c r="AB5" s="437"/>
      <c r="AC5" s="438">
        <v>72.959999999999994</v>
      </c>
      <c r="AD5" s="439"/>
      <c r="AE5" s="439"/>
      <c r="AF5" s="439"/>
      <c r="AG5" s="439"/>
      <c r="AH5" s="439"/>
      <c r="AI5" s="439"/>
      <c r="AJ5" s="441" t="s">
        <v>259</v>
      </c>
      <c r="AK5" s="441"/>
      <c r="AL5" s="124" t="s">
        <v>260</v>
      </c>
      <c r="AM5" s="429">
        <v>0.1</v>
      </c>
      <c r="AN5" s="429"/>
      <c r="AO5" s="429"/>
      <c r="AP5" s="429"/>
      <c r="AQ5" s="430" t="s">
        <v>260</v>
      </c>
      <c r="AR5" s="430"/>
      <c r="AS5" s="430">
        <v>2.3199999999999998</v>
      </c>
      <c r="AT5" s="430"/>
      <c r="AU5" s="430"/>
      <c r="AV5" s="430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431" t="s">
        <v>261</v>
      </c>
      <c r="BP5" s="432"/>
      <c r="BQ5" s="433">
        <f>AC5*AM5*AS5</f>
        <v>16.926719999999996</v>
      </c>
      <c r="BR5" s="433"/>
      <c r="BS5" s="433"/>
      <c r="BT5" s="433"/>
      <c r="BU5" s="433"/>
      <c r="BV5" s="433"/>
      <c r="BW5" s="433"/>
      <c r="BX5" s="433"/>
      <c r="BY5" s="418"/>
      <c r="BZ5" s="418"/>
      <c r="CA5" s="418"/>
      <c r="CB5" s="418"/>
      <c r="CC5" s="418"/>
      <c r="CD5" s="419"/>
    </row>
    <row r="6" spans="1:82" ht="24.95" hidden="1" customHeight="1">
      <c r="A6" s="447"/>
      <c r="B6" s="448"/>
      <c r="C6" s="448"/>
      <c r="D6" s="448"/>
      <c r="E6" s="448"/>
      <c r="F6" s="448"/>
      <c r="G6" s="448"/>
      <c r="H6" s="448"/>
      <c r="I6" s="448"/>
      <c r="J6" s="448"/>
      <c r="K6" s="448"/>
      <c r="L6" s="449"/>
      <c r="M6" s="437" t="s">
        <v>263</v>
      </c>
      <c r="N6" s="437"/>
      <c r="O6" s="437"/>
      <c r="P6" s="437"/>
      <c r="Q6" s="437"/>
      <c r="R6" s="437"/>
      <c r="S6" s="437"/>
      <c r="T6" s="437"/>
      <c r="U6" s="437"/>
      <c r="V6" s="437"/>
      <c r="W6" s="437"/>
      <c r="X6" s="437"/>
      <c r="Y6" s="437" t="s">
        <v>258</v>
      </c>
      <c r="Z6" s="437"/>
      <c r="AA6" s="437"/>
      <c r="AB6" s="437"/>
      <c r="AC6" s="438">
        <f>AC7</f>
        <v>1865.9667199999999</v>
      </c>
      <c r="AD6" s="439"/>
      <c r="AE6" s="439"/>
      <c r="AF6" s="439"/>
      <c r="AG6" s="439"/>
      <c r="AH6" s="439"/>
      <c r="AI6" s="439"/>
      <c r="AJ6" s="440" t="s">
        <v>258</v>
      </c>
      <c r="AK6" s="440"/>
      <c r="AL6" s="124" t="s">
        <v>260</v>
      </c>
      <c r="AM6" s="429">
        <v>0.6</v>
      </c>
      <c r="AN6" s="429"/>
      <c r="AO6" s="429"/>
      <c r="AP6" s="429"/>
      <c r="AQ6" s="125"/>
      <c r="AR6" s="125"/>
      <c r="AS6" s="125"/>
      <c r="AT6" s="126"/>
      <c r="AU6" s="126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431" t="s">
        <v>261</v>
      </c>
      <c r="BP6" s="432"/>
      <c r="BQ6" s="433">
        <f>AC6*AM6</f>
        <v>1119.5800319999998</v>
      </c>
      <c r="BR6" s="433"/>
      <c r="BS6" s="433"/>
      <c r="BT6" s="433"/>
      <c r="BU6" s="433"/>
      <c r="BV6" s="433"/>
      <c r="BW6" s="433"/>
      <c r="BX6" s="433"/>
      <c r="BY6" s="417">
        <v>0.6</v>
      </c>
      <c r="BZ6" s="418"/>
      <c r="CA6" s="418"/>
      <c r="CB6" s="418"/>
      <c r="CC6" s="418"/>
      <c r="CD6" s="419"/>
    </row>
    <row r="7" spans="1:82" ht="24.95" hidden="1" customHeight="1">
      <c r="A7" s="434" t="s">
        <v>264</v>
      </c>
      <c r="B7" s="435"/>
      <c r="C7" s="435"/>
      <c r="D7" s="435"/>
      <c r="E7" s="435"/>
      <c r="F7" s="435"/>
      <c r="G7" s="435"/>
      <c r="H7" s="435"/>
      <c r="I7" s="435"/>
      <c r="J7" s="435"/>
      <c r="K7" s="435"/>
      <c r="L7" s="436"/>
      <c r="M7" s="437" t="s">
        <v>265</v>
      </c>
      <c r="N7" s="437"/>
      <c r="O7" s="437"/>
      <c r="P7" s="437"/>
      <c r="Q7" s="437"/>
      <c r="R7" s="437"/>
      <c r="S7" s="437"/>
      <c r="T7" s="437"/>
      <c r="U7" s="437"/>
      <c r="V7" s="437"/>
      <c r="W7" s="437"/>
      <c r="X7" s="437"/>
      <c r="Y7" s="437" t="s">
        <v>258</v>
      </c>
      <c r="Z7" s="437"/>
      <c r="AA7" s="437"/>
      <c r="AB7" s="437"/>
      <c r="AC7" s="438">
        <f>BQ4+BQ5</f>
        <v>1865.9667199999999</v>
      </c>
      <c r="AD7" s="439"/>
      <c r="AE7" s="439"/>
      <c r="AF7" s="439"/>
      <c r="AG7" s="439"/>
      <c r="AH7" s="439"/>
      <c r="AI7" s="439"/>
      <c r="AJ7" s="440" t="s">
        <v>258</v>
      </c>
      <c r="AK7" s="440"/>
      <c r="AL7" s="124" t="s">
        <v>260</v>
      </c>
      <c r="AM7" s="429">
        <v>0.4</v>
      </c>
      <c r="AN7" s="429"/>
      <c r="AO7" s="429"/>
      <c r="AP7" s="429"/>
      <c r="AQ7" s="430"/>
      <c r="AR7" s="430"/>
      <c r="AS7" s="430"/>
      <c r="AT7" s="430"/>
      <c r="AU7" s="430"/>
      <c r="AV7" s="430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431" t="s">
        <v>261</v>
      </c>
      <c r="BP7" s="432"/>
      <c r="BQ7" s="433">
        <f>AC7*AM7</f>
        <v>746.38668800000005</v>
      </c>
      <c r="BR7" s="433"/>
      <c r="BS7" s="433"/>
      <c r="BT7" s="433"/>
      <c r="BU7" s="433"/>
      <c r="BV7" s="433"/>
      <c r="BW7" s="433"/>
      <c r="BX7" s="433"/>
      <c r="BY7" s="417">
        <v>0.4</v>
      </c>
      <c r="BZ7" s="418"/>
      <c r="CA7" s="418"/>
      <c r="CB7" s="418"/>
      <c r="CC7" s="418"/>
      <c r="CD7" s="419"/>
    </row>
    <row r="8" spans="1:82" ht="24.95" customHeight="1" thickBot="1">
      <c r="A8" s="420" t="s">
        <v>266</v>
      </c>
      <c r="B8" s="421"/>
      <c r="C8" s="421"/>
      <c r="D8" s="421"/>
      <c r="E8" s="421"/>
      <c r="F8" s="421"/>
      <c r="G8" s="421"/>
      <c r="H8" s="421"/>
      <c r="I8" s="421"/>
      <c r="J8" s="421"/>
      <c r="K8" s="421"/>
      <c r="L8" s="421"/>
      <c r="M8" s="421" t="s">
        <v>267</v>
      </c>
      <c r="N8" s="421"/>
      <c r="O8" s="421"/>
      <c r="P8" s="421"/>
      <c r="Q8" s="421"/>
      <c r="R8" s="421"/>
      <c r="S8" s="421"/>
      <c r="T8" s="421"/>
      <c r="U8" s="421"/>
      <c r="V8" s="421"/>
      <c r="W8" s="421"/>
      <c r="X8" s="421"/>
      <c r="Y8" s="421" t="s">
        <v>186</v>
      </c>
      <c r="Z8" s="421"/>
      <c r="AA8" s="421"/>
      <c r="AB8" s="421"/>
      <c r="AC8" s="422">
        <f>'포장보수 계획산출'!R16</f>
        <v>3500</v>
      </c>
      <c r="AD8" s="422"/>
      <c r="AE8" s="422"/>
      <c r="AF8" s="422"/>
      <c r="AG8" s="422"/>
      <c r="AH8" s="422"/>
      <c r="AI8" s="422"/>
      <c r="AJ8" s="423" t="s">
        <v>259</v>
      </c>
      <c r="AK8" s="423"/>
      <c r="AL8" s="127" t="s">
        <v>260</v>
      </c>
      <c r="AM8" s="426">
        <v>0.3</v>
      </c>
      <c r="AN8" s="426"/>
      <c r="AO8" s="426"/>
      <c r="AP8" s="426"/>
      <c r="AQ8" s="423" t="s">
        <v>268</v>
      </c>
      <c r="AR8" s="427"/>
      <c r="AS8" s="427"/>
      <c r="AT8" s="427"/>
      <c r="AU8" s="427" t="s">
        <v>269</v>
      </c>
      <c r="AV8" s="427"/>
      <c r="AW8" s="427">
        <v>200</v>
      </c>
      <c r="AX8" s="427"/>
      <c r="AY8" s="427"/>
      <c r="AZ8" s="427"/>
      <c r="BA8" s="423" t="s">
        <v>270</v>
      </c>
      <c r="BB8" s="427"/>
      <c r="BC8" s="427"/>
      <c r="BD8" s="4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428" t="s">
        <v>261</v>
      </c>
      <c r="BP8" s="427"/>
      <c r="BQ8" s="424">
        <f>AC8*AM8/AW8</f>
        <v>5.25</v>
      </c>
      <c r="BR8" s="424"/>
      <c r="BS8" s="424"/>
      <c r="BT8" s="424"/>
      <c r="BU8" s="424"/>
      <c r="BV8" s="424"/>
      <c r="BW8" s="424"/>
      <c r="BX8" s="424"/>
      <c r="BY8" s="421"/>
      <c r="BZ8" s="421"/>
      <c r="CA8" s="421"/>
      <c r="CB8" s="421"/>
      <c r="CC8" s="421"/>
      <c r="CD8" s="425"/>
    </row>
  </sheetData>
  <mergeCells count="60">
    <mergeCell ref="AG1:AZ1"/>
    <mergeCell ref="A3:L3"/>
    <mergeCell ref="M3:X3"/>
    <mergeCell ref="Y3:AB3"/>
    <mergeCell ref="AC3:BP3"/>
    <mergeCell ref="BQ3:BX3"/>
    <mergeCell ref="BY3:CD3"/>
    <mergeCell ref="A4:L6"/>
    <mergeCell ref="M4:X4"/>
    <mergeCell ref="Y4:AB4"/>
    <mergeCell ref="AC4:AI4"/>
    <mergeCell ref="AJ4:AK4"/>
    <mergeCell ref="AM4:AP4"/>
    <mergeCell ref="AQ4:AR4"/>
    <mergeCell ref="AS4:AV4"/>
    <mergeCell ref="BO4:BP4"/>
    <mergeCell ref="BQ4:BX4"/>
    <mergeCell ref="BY4:CD4"/>
    <mergeCell ref="M5:X5"/>
    <mergeCell ref="Y5:AB5"/>
    <mergeCell ref="AC5:AI5"/>
    <mergeCell ref="BQ5:BX5"/>
    <mergeCell ref="BY5:CD5"/>
    <mergeCell ref="M6:X6"/>
    <mergeCell ref="Y6:AB6"/>
    <mergeCell ref="AC6:AI6"/>
    <mergeCell ref="AJ6:AK6"/>
    <mergeCell ref="AM6:AP6"/>
    <mergeCell ref="BO6:BP6"/>
    <mergeCell ref="BQ6:BX6"/>
    <mergeCell ref="BY6:CD6"/>
    <mergeCell ref="AJ5:AK5"/>
    <mergeCell ref="AM5:AP5"/>
    <mergeCell ref="AQ5:AR5"/>
    <mergeCell ref="AS5:AV5"/>
    <mergeCell ref="BO5:BP5"/>
    <mergeCell ref="AS7:AV7"/>
    <mergeCell ref="BO7:BP7"/>
    <mergeCell ref="BQ7:BX7"/>
    <mergeCell ref="A7:L7"/>
    <mergeCell ref="M7:X7"/>
    <mergeCell ref="Y7:AB7"/>
    <mergeCell ref="AC7:AI7"/>
    <mergeCell ref="AJ7:AK7"/>
    <mergeCell ref="BY7:CD7"/>
    <mergeCell ref="A8:L8"/>
    <mergeCell ref="M8:X8"/>
    <mergeCell ref="Y8:AB8"/>
    <mergeCell ref="AC8:AI8"/>
    <mergeCell ref="AJ8:AK8"/>
    <mergeCell ref="BQ8:BX8"/>
    <mergeCell ref="BY8:CD8"/>
    <mergeCell ref="AM8:AP8"/>
    <mergeCell ref="AQ8:AT8"/>
    <mergeCell ref="AU8:AV8"/>
    <mergeCell ref="AW8:AZ8"/>
    <mergeCell ref="BA8:BD8"/>
    <mergeCell ref="BO8:BP8"/>
    <mergeCell ref="AM7:AP7"/>
    <mergeCell ref="AQ7:AR7"/>
  </mergeCells>
  <phoneticPr fontId="6" type="noConversion"/>
  <printOptions horizontalCentered="1"/>
  <pageMargins left="0.59055118110236227" right="0.59055118110236227" top="0.78740157480314965" bottom="0.78740157480314965" header="0.51181102362204722" footer="0.51181102362204722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30"/>
  <sheetViews>
    <sheetView showGridLines="0" showZeros="0" view="pageBreakPreview" zoomScaleNormal="100" zoomScaleSheetLayoutView="100" workbookViewId="0">
      <selection activeCell="X24" sqref="X24:Y24"/>
    </sheetView>
  </sheetViews>
  <sheetFormatPr defaultRowHeight="11.25"/>
  <cols>
    <col min="1" max="1" width="4.28515625" style="59" customWidth="1"/>
    <col min="2" max="2" width="45.28515625" style="60" bestFit="1" customWidth="1"/>
    <col min="3" max="3" width="6.7109375" style="60" customWidth="1"/>
    <col min="4" max="4" width="5.28515625" style="60" customWidth="1"/>
    <col min="5" max="5" width="5.28515625" style="86" customWidth="1"/>
    <col min="6" max="6" width="8.7109375" style="86" customWidth="1"/>
    <col min="7" max="8" width="5.28515625" style="86" customWidth="1"/>
    <col min="9" max="9" width="8.7109375" style="86" customWidth="1"/>
    <col min="10" max="10" width="10.42578125" style="86" bestFit="1" customWidth="1"/>
    <col min="11" max="11" width="4.7109375" style="86" bestFit="1" customWidth="1"/>
    <col min="12" max="12" width="8.7109375" style="86" customWidth="1"/>
    <col min="13" max="14" width="5.28515625" style="86" customWidth="1"/>
    <col min="15" max="15" width="8.7109375" style="86" customWidth="1"/>
    <col min="16" max="16" width="10.28515625" style="86" bestFit="1" customWidth="1"/>
    <col min="17" max="17" width="5.28515625" style="86" customWidth="1"/>
    <col min="18" max="18" width="8.7109375" style="86" customWidth="1"/>
    <col min="19" max="19" width="4.28515625" style="86" hidden="1" customWidth="1"/>
    <col min="20" max="20" width="23.5703125" style="86" hidden="1" customWidth="1"/>
    <col min="21" max="21" width="5.140625" style="86" bestFit="1" customWidth="1"/>
    <col min="22" max="22" width="5.28515625" style="86" customWidth="1"/>
    <col min="23" max="23" width="8.7109375" style="86" customWidth="1"/>
    <col min="24" max="25" width="5.28515625" style="86" hidden="1" customWidth="1"/>
    <col min="26" max="26" width="8.7109375" style="86" hidden="1" customWidth="1"/>
    <col min="27" max="28" width="5.28515625" style="86" hidden="1" customWidth="1"/>
    <col min="29" max="29" width="8.7109375" style="86" hidden="1" customWidth="1"/>
    <col min="30" max="31" width="5.28515625" style="86" hidden="1" customWidth="1"/>
    <col min="32" max="32" width="8.7109375" style="86" hidden="1" customWidth="1"/>
    <col min="33" max="33" width="13.85546875" style="86" customWidth="1"/>
    <col min="34" max="34" width="11.28515625" style="59" customWidth="1"/>
    <col min="35" max="36" width="9.140625" style="59"/>
    <col min="37" max="37" width="16" style="59" customWidth="1"/>
    <col min="38" max="38" width="16.42578125" style="59" bestFit="1" customWidth="1"/>
    <col min="39" max="16384" width="9.140625" style="59"/>
  </cols>
  <sheetData>
    <row r="1" spans="1:38" s="58" customFormat="1" ht="24.75" customHeight="1">
      <c r="A1" s="401" t="s">
        <v>296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  <c r="S1" s="401"/>
      <c r="T1" s="401"/>
      <c r="U1" s="401"/>
      <c r="V1" s="401"/>
      <c r="W1" s="401"/>
      <c r="X1" s="401"/>
      <c r="Y1" s="401"/>
      <c r="Z1" s="401"/>
      <c r="AA1" s="401"/>
      <c r="AB1" s="401"/>
      <c r="AC1" s="401"/>
      <c r="AD1" s="401"/>
      <c r="AE1" s="401"/>
      <c r="AF1" s="401"/>
      <c r="AG1" s="401"/>
      <c r="AH1" s="401"/>
    </row>
    <row r="2" spans="1:38" ht="12" thickBot="1"/>
    <row r="3" spans="1:38" ht="24" customHeight="1">
      <c r="A3" s="461" t="s">
        <v>297</v>
      </c>
      <c r="B3" s="455" t="s">
        <v>298</v>
      </c>
      <c r="C3" s="159" t="s">
        <v>220</v>
      </c>
      <c r="D3" s="457" t="s">
        <v>299</v>
      </c>
      <c r="E3" s="463"/>
      <c r="F3" s="464"/>
      <c r="G3" s="457" t="s">
        <v>300</v>
      </c>
      <c r="H3" s="463"/>
      <c r="I3" s="464"/>
      <c r="J3" s="457" t="s">
        <v>301</v>
      </c>
      <c r="K3" s="413"/>
      <c r="L3" s="458"/>
      <c r="M3" s="457" t="s">
        <v>302</v>
      </c>
      <c r="N3" s="413"/>
      <c r="O3" s="458"/>
      <c r="P3" s="457" t="s">
        <v>303</v>
      </c>
      <c r="Q3" s="413"/>
      <c r="R3" s="465"/>
      <c r="S3" s="461" t="s">
        <v>297</v>
      </c>
      <c r="T3" s="455" t="s">
        <v>298</v>
      </c>
      <c r="U3" s="457" t="s">
        <v>304</v>
      </c>
      <c r="V3" s="413"/>
      <c r="W3" s="458"/>
      <c r="X3" s="457" t="s">
        <v>305</v>
      </c>
      <c r="Y3" s="413"/>
      <c r="Z3" s="458"/>
      <c r="AA3" s="457" t="s">
        <v>306</v>
      </c>
      <c r="AB3" s="413"/>
      <c r="AC3" s="458"/>
      <c r="AD3" s="457" t="s">
        <v>307</v>
      </c>
      <c r="AE3" s="413"/>
      <c r="AF3" s="458"/>
      <c r="AG3" s="160" t="s">
        <v>308</v>
      </c>
      <c r="AH3" s="459" t="s">
        <v>309</v>
      </c>
    </row>
    <row r="4" spans="1:38" ht="23.25" thickBot="1">
      <c r="A4" s="462"/>
      <c r="B4" s="456"/>
      <c r="C4" s="161" t="s">
        <v>310</v>
      </c>
      <c r="D4" s="162" t="s">
        <v>310</v>
      </c>
      <c r="E4" s="163" t="s">
        <v>311</v>
      </c>
      <c r="F4" s="164" t="s">
        <v>312</v>
      </c>
      <c r="G4" s="162" t="s">
        <v>310</v>
      </c>
      <c r="H4" s="163" t="s">
        <v>311</v>
      </c>
      <c r="I4" s="164" t="s">
        <v>312</v>
      </c>
      <c r="J4" s="162" t="s">
        <v>310</v>
      </c>
      <c r="K4" s="163" t="s">
        <v>311</v>
      </c>
      <c r="L4" s="164" t="s">
        <v>312</v>
      </c>
      <c r="M4" s="162" t="s">
        <v>310</v>
      </c>
      <c r="N4" s="163" t="s">
        <v>311</v>
      </c>
      <c r="O4" s="164" t="s">
        <v>312</v>
      </c>
      <c r="P4" s="162" t="s">
        <v>310</v>
      </c>
      <c r="Q4" s="163" t="s">
        <v>311</v>
      </c>
      <c r="R4" s="165" t="s">
        <v>312</v>
      </c>
      <c r="S4" s="462"/>
      <c r="T4" s="456"/>
      <c r="U4" s="162" t="s">
        <v>310</v>
      </c>
      <c r="V4" s="163" t="s">
        <v>311</v>
      </c>
      <c r="W4" s="164" t="s">
        <v>312</v>
      </c>
      <c r="X4" s="162" t="s">
        <v>310</v>
      </c>
      <c r="Y4" s="163" t="s">
        <v>311</v>
      </c>
      <c r="Z4" s="164" t="s">
        <v>312</v>
      </c>
      <c r="AA4" s="162" t="s">
        <v>310</v>
      </c>
      <c r="AB4" s="163" t="s">
        <v>311</v>
      </c>
      <c r="AC4" s="164" t="s">
        <v>312</v>
      </c>
      <c r="AD4" s="162" t="s">
        <v>310</v>
      </c>
      <c r="AE4" s="163" t="s">
        <v>311</v>
      </c>
      <c r="AF4" s="164" t="s">
        <v>312</v>
      </c>
      <c r="AG4" s="166" t="s">
        <v>313</v>
      </c>
      <c r="AH4" s="460"/>
    </row>
    <row r="5" spans="1:38" ht="30" customHeight="1" thickTop="1">
      <c r="A5" s="167">
        <v>1</v>
      </c>
      <c r="B5" s="168" t="str">
        <f>내역서!A2</f>
        <v>지방도 1119호선(수악오름~한남교차로) 포장도 보수공사</v>
      </c>
      <c r="C5" s="169"/>
      <c r="D5" s="170"/>
      <c r="E5" s="171"/>
      <c r="F5" s="172">
        <f>D5*E5</f>
        <v>0</v>
      </c>
      <c r="G5" s="173"/>
      <c r="H5" s="174"/>
      <c r="I5" s="172">
        <f>G5*H5</f>
        <v>0</v>
      </c>
      <c r="J5" s="175"/>
      <c r="K5" s="284">
        <v>3.5</v>
      </c>
      <c r="L5" s="172">
        <f>J5*K5</f>
        <v>0</v>
      </c>
      <c r="M5" s="177"/>
      <c r="N5" s="176"/>
      <c r="O5" s="172">
        <f>M5*N5</f>
        <v>0</v>
      </c>
      <c r="P5" s="175">
        <v>1000</v>
      </c>
      <c r="Q5" s="280">
        <v>3.5</v>
      </c>
      <c r="R5" s="172">
        <f>P5*Q5</f>
        <v>3500</v>
      </c>
      <c r="S5" s="167">
        <f>A5</f>
        <v>1</v>
      </c>
      <c r="T5" s="168"/>
      <c r="U5" s="301"/>
      <c r="V5" s="176"/>
      <c r="W5" s="172">
        <f>U5*V5</f>
        <v>0</v>
      </c>
      <c r="X5" s="177"/>
      <c r="Y5" s="176"/>
      <c r="Z5" s="172">
        <f>X5*Y5</f>
        <v>0</v>
      </c>
      <c r="AA5" s="177"/>
      <c r="AB5" s="176"/>
      <c r="AC5" s="172">
        <f>AA5*AB5</f>
        <v>0</v>
      </c>
      <c r="AD5" s="173"/>
      <c r="AE5" s="174"/>
      <c r="AF5" s="172">
        <f>AD5*AE5</f>
        <v>0</v>
      </c>
      <c r="AG5" s="178"/>
      <c r="AH5" s="179"/>
      <c r="AI5" s="180"/>
      <c r="AJ5" s="181"/>
    </row>
    <row r="6" spans="1:38" ht="30" customHeight="1">
      <c r="A6" s="182">
        <v>2</v>
      </c>
      <c r="B6" s="168"/>
      <c r="C6" s="169"/>
      <c r="D6" s="170"/>
      <c r="E6" s="171"/>
      <c r="F6" s="172">
        <f>D6*E6</f>
        <v>0</v>
      </c>
      <c r="G6" s="173"/>
      <c r="H6" s="174"/>
      <c r="I6" s="172">
        <f t="shared" ref="I6:I14" si="0">G6*H6</f>
        <v>0</v>
      </c>
      <c r="J6" s="177"/>
      <c r="K6" s="176"/>
      <c r="L6" s="172"/>
      <c r="M6" s="177"/>
      <c r="N6" s="176"/>
      <c r="O6" s="172">
        <f t="shared" ref="O6:O14" si="1">M6*N6</f>
        <v>0</v>
      </c>
      <c r="P6" s="177"/>
      <c r="Q6" s="176"/>
      <c r="R6" s="172"/>
      <c r="S6" s="182">
        <f>A6</f>
        <v>2</v>
      </c>
      <c r="T6" s="168"/>
      <c r="U6" s="177"/>
      <c r="V6" s="176"/>
      <c r="W6" s="172">
        <f t="shared" ref="W6:W14" si="2">U6*V6</f>
        <v>0</v>
      </c>
      <c r="X6" s="177"/>
      <c r="Y6" s="176"/>
      <c r="Z6" s="172">
        <f t="shared" ref="Z6:Z14" si="3">X6*Y6</f>
        <v>0</v>
      </c>
      <c r="AA6" s="177"/>
      <c r="AB6" s="176"/>
      <c r="AC6" s="172">
        <f t="shared" ref="AC6:AC14" si="4">AA6*AB6</f>
        <v>0</v>
      </c>
      <c r="AD6" s="173"/>
      <c r="AE6" s="174"/>
      <c r="AF6" s="172">
        <f t="shared" ref="AF6:AF14" si="5">AD6*AE6</f>
        <v>0</v>
      </c>
      <c r="AG6" s="178"/>
      <c r="AH6" s="179"/>
      <c r="AI6" s="180"/>
      <c r="AJ6" s="183"/>
    </row>
    <row r="7" spans="1:38" ht="30" hidden="1" customHeight="1">
      <c r="A7" s="167">
        <v>3</v>
      </c>
      <c r="B7" s="168"/>
      <c r="C7" s="169"/>
      <c r="D7" s="170"/>
      <c r="E7" s="171"/>
      <c r="F7" s="172">
        <f t="shared" ref="F7:F14" si="6">D7*E7</f>
        <v>0</v>
      </c>
      <c r="G7" s="173"/>
      <c r="H7" s="174"/>
      <c r="I7" s="172"/>
      <c r="J7" s="177"/>
      <c r="K7" s="176"/>
      <c r="L7" s="172"/>
      <c r="M7" s="177"/>
      <c r="N7" s="176"/>
      <c r="O7" s="172">
        <f t="shared" si="1"/>
        <v>0</v>
      </c>
      <c r="P7" s="177"/>
      <c r="Q7" s="176"/>
      <c r="R7" s="172"/>
      <c r="S7" s="182">
        <f t="shared" ref="S7:T14" si="7">A7</f>
        <v>3</v>
      </c>
      <c r="T7" s="168"/>
      <c r="U7" s="177"/>
      <c r="V7" s="176"/>
      <c r="W7" s="172">
        <f t="shared" si="2"/>
        <v>0</v>
      </c>
      <c r="X7" s="177"/>
      <c r="Y7" s="176"/>
      <c r="Z7" s="172">
        <f t="shared" si="3"/>
        <v>0</v>
      </c>
      <c r="AA7" s="177"/>
      <c r="AB7" s="176"/>
      <c r="AC7" s="172">
        <f t="shared" si="4"/>
        <v>0</v>
      </c>
      <c r="AD7" s="173"/>
      <c r="AE7" s="174"/>
      <c r="AF7" s="172">
        <f t="shared" si="5"/>
        <v>0</v>
      </c>
      <c r="AG7" s="178"/>
      <c r="AH7" s="179"/>
      <c r="AI7" s="180"/>
      <c r="AJ7" s="183" t="s">
        <v>314</v>
      </c>
      <c r="AK7" s="184">
        <f>[1]원가!F31</f>
        <v>71958000</v>
      </c>
      <c r="AL7" s="185">
        <f>AK10*87.745%+AK11</f>
        <v>69205404.450000003</v>
      </c>
    </row>
    <row r="8" spans="1:38" ht="30" hidden="1" customHeight="1">
      <c r="A8" s="167">
        <v>4</v>
      </c>
      <c r="B8" s="168"/>
      <c r="C8" s="169"/>
      <c r="D8" s="170"/>
      <c r="E8" s="171"/>
      <c r="F8" s="172">
        <f t="shared" si="6"/>
        <v>0</v>
      </c>
      <c r="G8" s="173"/>
      <c r="H8" s="174"/>
      <c r="I8" s="172">
        <f t="shared" si="0"/>
        <v>0</v>
      </c>
      <c r="J8" s="177"/>
      <c r="K8" s="176"/>
      <c r="L8" s="172">
        <f t="shared" ref="L8:L14" si="8">J8*K8</f>
        <v>0</v>
      </c>
      <c r="M8" s="177"/>
      <c r="N8" s="176"/>
      <c r="O8" s="172"/>
      <c r="P8" s="177"/>
      <c r="Q8" s="176"/>
      <c r="R8" s="172"/>
      <c r="S8" s="182">
        <f t="shared" si="7"/>
        <v>4</v>
      </c>
      <c r="T8" s="168"/>
      <c r="U8" s="177"/>
      <c r="V8" s="176"/>
      <c r="W8" s="172">
        <f t="shared" si="2"/>
        <v>0</v>
      </c>
      <c r="X8" s="177"/>
      <c r="Y8" s="176"/>
      <c r="Z8" s="172">
        <f t="shared" si="3"/>
        <v>0</v>
      </c>
      <c r="AA8" s="177"/>
      <c r="AB8" s="176"/>
      <c r="AC8" s="172">
        <f t="shared" si="4"/>
        <v>0</v>
      </c>
      <c r="AD8" s="173"/>
      <c r="AE8" s="174"/>
      <c r="AF8" s="172">
        <f t="shared" si="5"/>
        <v>0</v>
      </c>
      <c r="AG8" s="178"/>
      <c r="AH8" s="179"/>
      <c r="AI8" s="180"/>
      <c r="AJ8" s="183"/>
      <c r="AK8" s="184"/>
      <c r="AL8" s="185"/>
    </row>
    <row r="9" spans="1:38" ht="30" hidden="1" customHeight="1">
      <c r="A9" s="182">
        <v>5</v>
      </c>
      <c r="B9" s="168"/>
      <c r="C9" s="169"/>
      <c r="D9" s="170"/>
      <c r="E9" s="171"/>
      <c r="F9" s="172">
        <f t="shared" si="6"/>
        <v>0</v>
      </c>
      <c r="G9" s="173"/>
      <c r="H9" s="174"/>
      <c r="I9" s="172">
        <f t="shared" si="0"/>
        <v>0</v>
      </c>
      <c r="J9" s="177"/>
      <c r="K9" s="176"/>
      <c r="L9" s="172">
        <f t="shared" si="8"/>
        <v>0</v>
      </c>
      <c r="M9" s="177"/>
      <c r="N9" s="176"/>
      <c r="O9" s="172">
        <f t="shared" si="1"/>
        <v>0</v>
      </c>
      <c r="P9" s="177"/>
      <c r="Q9" s="176"/>
      <c r="R9" s="172"/>
      <c r="S9" s="182">
        <f t="shared" si="7"/>
        <v>5</v>
      </c>
      <c r="T9" s="168"/>
      <c r="U9" s="177"/>
      <c r="V9" s="176"/>
      <c r="W9" s="172">
        <f t="shared" si="2"/>
        <v>0</v>
      </c>
      <c r="X9" s="177"/>
      <c r="Y9" s="176"/>
      <c r="Z9" s="172">
        <f t="shared" si="3"/>
        <v>0</v>
      </c>
      <c r="AA9" s="177"/>
      <c r="AB9" s="176"/>
      <c r="AC9" s="172">
        <f t="shared" si="4"/>
        <v>0</v>
      </c>
      <c r="AD9" s="173"/>
      <c r="AE9" s="174"/>
      <c r="AF9" s="172">
        <f t="shared" si="5"/>
        <v>0</v>
      </c>
      <c r="AG9" s="178"/>
      <c r="AH9" s="179"/>
      <c r="AI9" s="180"/>
      <c r="AJ9" s="181"/>
    </row>
    <row r="10" spans="1:38" ht="30" hidden="1" customHeight="1">
      <c r="A10" s="182">
        <v>6</v>
      </c>
      <c r="B10" s="168"/>
      <c r="C10" s="169"/>
      <c r="D10" s="170"/>
      <c r="E10" s="171"/>
      <c r="F10" s="172">
        <f t="shared" si="6"/>
        <v>0</v>
      </c>
      <c r="G10" s="173"/>
      <c r="H10" s="174"/>
      <c r="I10" s="172">
        <f t="shared" si="0"/>
        <v>0</v>
      </c>
      <c r="J10" s="177"/>
      <c r="K10" s="176"/>
      <c r="L10" s="172">
        <f t="shared" si="8"/>
        <v>0</v>
      </c>
      <c r="M10" s="177"/>
      <c r="N10" s="176"/>
      <c r="O10" s="172">
        <f t="shared" si="1"/>
        <v>0</v>
      </c>
      <c r="P10" s="177"/>
      <c r="Q10" s="176"/>
      <c r="R10" s="172"/>
      <c r="S10" s="182">
        <f t="shared" si="7"/>
        <v>6</v>
      </c>
      <c r="T10" s="168">
        <f t="shared" si="7"/>
        <v>0</v>
      </c>
      <c r="U10" s="177"/>
      <c r="V10" s="176"/>
      <c r="W10" s="172">
        <f t="shared" si="2"/>
        <v>0</v>
      </c>
      <c r="X10" s="177"/>
      <c r="Y10" s="176"/>
      <c r="Z10" s="172">
        <f t="shared" si="3"/>
        <v>0</v>
      </c>
      <c r="AA10" s="177"/>
      <c r="AB10" s="176"/>
      <c r="AC10" s="172">
        <f t="shared" si="4"/>
        <v>0</v>
      </c>
      <c r="AD10" s="173"/>
      <c r="AE10" s="174"/>
      <c r="AF10" s="172">
        <f t="shared" si="5"/>
        <v>0</v>
      </c>
      <c r="AG10" s="178"/>
      <c r="AH10" s="179"/>
      <c r="AI10" s="180"/>
      <c r="AJ10" s="183" t="s">
        <v>315</v>
      </c>
      <c r="AK10" s="184">
        <f>[1]원가!F29</f>
        <v>22461000</v>
      </c>
    </row>
    <row r="11" spans="1:38" ht="30" hidden="1" customHeight="1">
      <c r="A11" s="167">
        <v>7</v>
      </c>
      <c r="B11" s="168"/>
      <c r="C11" s="169"/>
      <c r="D11" s="170"/>
      <c r="E11" s="171"/>
      <c r="F11" s="172">
        <f t="shared" si="6"/>
        <v>0</v>
      </c>
      <c r="G11" s="173"/>
      <c r="H11" s="174"/>
      <c r="I11" s="172">
        <f t="shared" si="0"/>
        <v>0</v>
      </c>
      <c r="J11" s="177"/>
      <c r="K11" s="176"/>
      <c r="L11" s="172">
        <f t="shared" si="8"/>
        <v>0</v>
      </c>
      <c r="M11" s="177"/>
      <c r="N11" s="176"/>
      <c r="O11" s="172">
        <f t="shared" si="1"/>
        <v>0</v>
      </c>
      <c r="P11" s="177"/>
      <c r="Q11" s="176"/>
      <c r="R11" s="172"/>
      <c r="S11" s="182">
        <f t="shared" si="7"/>
        <v>7</v>
      </c>
      <c r="T11" s="168">
        <f t="shared" si="7"/>
        <v>0</v>
      </c>
      <c r="U11" s="177"/>
      <c r="V11" s="176"/>
      <c r="W11" s="172">
        <f t="shared" si="2"/>
        <v>0</v>
      </c>
      <c r="X11" s="177"/>
      <c r="Y11" s="176"/>
      <c r="Z11" s="172">
        <f t="shared" si="3"/>
        <v>0</v>
      </c>
      <c r="AA11" s="177"/>
      <c r="AB11" s="176"/>
      <c r="AC11" s="172">
        <f t="shared" si="4"/>
        <v>0</v>
      </c>
      <c r="AD11" s="173"/>
      <c r="AE11" s="174"/>
      <c r="AF11" s="172">
        <f t="shared" si="5"/>
        <v>0</v>
      </c>
      <c r="AG11" s="178"/>
      <c r="AH11" s="179"/>
      <c r="AI11" s="180"/>
      <c r="AJ11" s="183" t="s">
        <v>316</v>
      </c>
      <c r="AK11" s="184">
        <f>[1]원가!F30</f>
        <v>49497000</v>
      </c>
    </row>
    <row r="12" spans="1:38" ht="30" hidden="1" customHeight="1">
      <c r="A12" s="182">
        <v>8</v>
      </c>
      <c r="B12" s="168"/>
      <c r="C12" s="169"/>
      <c r="D12" s="170"/>
      <c r="E12" s="171"/>
      <c r="F12" s="172">
        <f t="shared" si="6"/>
        <v>0</v>
      </c>
      <c r="G12" s="173"/>
      <c r="H12" s="174"/>
      <c r="I12" s="172">
        <f t="shared" si="0"/>
        <v>0</v>
      </c>
      <c r="J12" s="177"/>
      <c r="K12" s="176"/>
      <c r="L12" s="172">
        <f t="shared" si="8"/>
        <v>0</v>
      </c>
      <c r="M12" s="177"/>
      <c r="N12" s="176"/>
      <c r="O12" s="172">
        <f t="shared" si="1"/>
        <v>0</v>
      </c>
      <c r="P12" s="177"/>
      <c r="Q12" s="176"/>
      <c r="R12" s="172"/>
      <c r="S12" s="182">
        <f t="shared" si="7"/>
        <v>8</v>
      </c>
      <c r="T12" s="168">
        <f t="shared" si="7"/>
        <v>0</v>
      </c>
      <c r="U12" s="177"/>
      <c r="V12" s="176"/>
      <c r="W12" s="172">
        <f t="shared" si="2"/>
        <v>0</v>
      </c>
      <c r="X12" s="177"/>
      <c r="Y12" s="176"/>
      <c r="Z12" s="172">
        <f t="shared" si="3"/>
        <v>0</v>
      </c>
      <c r="AA12" s="177"/>
      <c r="AB12" s="176"/>
      <c r="AC12" s="172">
        <f t="shared" si="4"/>
        <v>0</v>
      </c>
      <c r="AD12" s="173"/>
      <c r="AE12" s="174"/>
      <c r="AF12" s="172">
        <f t="shared" si="5"/>
        <v>0</v>
      </c>
      <c r="AG12" s="178"/>
      <c r="AH12" s="179"/>
      <c r="AI12" s="180"/>
      <c r="AJ12" s="183" t="s">
        <v>317</v>
      </c>
      <c r="AK12" s="184">
        <f>[1]내역!F21</f>
        <v>11021920</v>
      </c>
    </row>
    <row r="13" spans="1:38" ht="30" hidden="1" customHeight="1">
      <c r="A13" s="182">
        <v>9</v>
      </c>
      <c r="B13" s="168"/>
      <c r="C13" s="169"/>
      <c r="D13" s="170"/>
      <c r="E13" s="171"/>
      <c r="F13" s="172">
        <f t="shared" si="6"/>
        <v>0</v>
      </c>
      <c r="G13" s="173"/>
      <c r="H13" s="174"/>
      <c r="I13" s="172">
        <f t="shared" si="0"/>
        <v>0</v>
      </c>
      <c r="J13" s="177"/>
      <c r="K13" s="176"/>
      <c r="L13" s="172">
        <f t="shared" si="8"/>
        <v>0</v>
      </c>
      <c r="M13" s="177"/>
      <c r="N13" s="176"/>
      <c r="O13" s="172">
        <f t="shared" si="1"/>
        <v>0</v>
      </c>
      <c r="P13" s="177"/>
      <c r="Q13" s="176"/>
      <c r="R13" s="172"/>
      <c r="S13" s="182">
        <f t="shared" si="7"/>
        <v>9</v>
      </c>
      <c r="T13" s="168">
        <f t="shared" si="7"/>
        <v>0</v>
      </c>
      <c r="U13" s="177"/>
      <c r="V13" s="176"/>
      <c r="W13" s="172">
        <f t="shared" si="2"/>
        <v>0</v>
      </c>
      <c r="X13" s="177"/>
      <c r="Y13" s="176"/>
      <c r="Z13" s="172">
        <f t="shared" si="3"/>
        <v>0</v>
      </c>
      <c r="AA13" s="177"/>
      <c r="AB13" s="176"/>
      <c r="AC13" s="172">
        <f t="shared" si="4"/>
        <v>0</v>
      </c>
      <c r="AD13" s="173"/>
      <c r="AE13" s="174"/>
      <c r="AF13" s="172">
        <f t="shared" si="5"/>
        <v>0</v>
      </c>
      <c r="AG13" s="178"/>
      <c r="AH13" s="179"/>
      <c r="AI13" s="180"/>
      <c r="AJ13" s="183" t="s">
        <v>318</v>
      </c>
      <c r="AK13" s="184" t="e">
        <f>[1]내역!#REF!</f>
        <v>#REF!</v>
      </c>
    </row>
    <row r="14" spans="1:38" ht="30" hidden="1" customHeight="1">
      <c r="A14" s="167">
        <v>10</v>
      </c>
      <c r="B14" s="168"/>
      <c r="C14" s="169"/>
      <c r="D14" s="170"/>
      <c r="E14" s="171"/>
      <c r="F14" s="172">
        <f t="shared" si="6"/>
        <v>0</v>
      </c>
      <c r="G14" s="173"/>
      <c r="H14" s="174"/>
      <c r="I14" s="172">
        <f t="shared" si="0"/>
        <v>0</v>
      </c>
      <c r="J14" s="177"/>
      <c r="K14" s="176"/>
      <c r="L14" s="172">
        <f t="shared" si="8"/>
        <v>0</v>
      </c>
      <c r="M14" s="177"/>
      <c r="N14" s="176"/>
      <c r="O14" s="172">
        <f t="shared" si="1"/>
        <v>0</v>
      </c>
      <c r="P14" s="177"/>
      <c r="Q14" s="176"/>
      <c r="R14" s="172"/>
      <c r="S14" s="182">
        <f t="shared" si="7"/>
        <v>10</v>
      </c>
      <c r="T14" s="168">
        <f t="shared" si="7"/>
        <v>0</v>
      </c>
      <c r="U14" s="177"/>
      <c r="V14" s="176"/>
      <c r="W14" s="172">
        <f t="shared" si="2"/>
        <v>0</v>
      </c>
      <c r="X14" s="177"/>
      <c r="Y14" s="176"/>
      <c r="Z14" s="172">
        <f t="shared" si="3"/>
        <v>0</v>
      </c>
      <c r="AA14" s="177"/>
      <c r="AB14" s="176"/>
      <c r="AC14" s="172">
        <f t="shared" si="4"/>
        <v>0</v>
      </c>
      <c r="AD14" s="173"/>
      <c r="AE14" s="174"/>
      <c r="AF14" s="172">
        <f t="shared" si="5"/>
        <v>0</v>
      </c>
      <c r="AG14" s="178"/>
      <c r="AH14" s="179"/>
      <c r="AI14" s="180"/>
      <c r="AJ14" s="183"/>
    </row>
    <row r="15" spans="1:38" s="198" customFormat="1" ht="30" hidden="1" customHeight="1" thickBot="1">
      <c r="A15" s="186">
        <v>11</v>
      </c>
      <c r="B15" s="187"/>
      <c r="C15" s="188"/>
      <c r="D15" s="189"/>
      <c r="E15" s="190"/>
      <c r="F15" s="191">
        <f>D15*E15</f>
        <v>0</v>
      </c>
      <c r="G15" s="189"/>
      <c r="H15" s="190"/>
      <c r="I15" s="191">
        <f>G15*H15</f>
        <v>0</v>
      </c>
      <c r="J15" s="192"/>
      <c r="K15" s="193"/>
      <c r="L15" s="191">
        <f>J15*K15</f>
        <v>0</v>
      </c>
      <c r="M15" s="192"/>
      <c r="N15" s="193"/>
      <c r="O15" s="191">
        <f>M15*N15</f>
        <v>0</v>
      </c>
      <c r="P15" s="192"/>
      <c r="Q15" s="193"/>
      <c r="R15" s="191"/>
      <c r="S15" s="186">
        <f>A15</f>
        <v>11</v>
      </c>
      <c r="T15" s="187">
        <f>B15</f>
        <v>0</v>
      </c>
      <c r="U15" s="192"/>
      <c r="V15" s="193"/>
      <c r="W15" s="191">
        <f>U15*V15</f>
        <v>0</v>
      </c>
      <c r="X15" s="192"/>
      <c r="Y15" s="193"/>
      <c r="Z15" s="191">
        <f>X15*Y15</f>
        <v>0</v>
      </c>
      <c r="AA15" s="192"/>
      <c r="AB15" s="193"/>
      <c r="AC15" s="191">
        <f>AA15*AB15</f>
        <v>0</v>
      </c>
      <c r="AD15" s="189"/>
      <c r="AE15" s="190"/>
      <c r="AF15" s="191">
        <f>AD15*AE15</f>
        <v>0</v>
      </c>
      <c r="AG15" s="194"/>
      <c r="AH15" s="195"/>
      <c r="AI15" s="196"/>
      <c r="AJ15" s="197"/>
    </row>
    <row r="16" spans="1:38" ht="30" customHeight="1" thickBot="1">
      <c r="A16" s="186" t="s">
        <v>319</v>
      </c>
      <c r="B16" s="199"/>
      <c r="C16" s="200">
        <f>SUM(C5:C15)</f>
        <v>0</v>
      </c>
      <c r="D16" s="189"/>
      <c r="E16" s="190"/>
      <c r="F16" s="191">
        <f>SUM(F5:F15)</f>
        <v>0</v>
      </c>
      <c r="G16" s="192"/>
      <c r="H16" s="193"/>
      <c r="I16" s="191">
        <f>SUM(I5:I15)</f>
        <v>0</v>
      </c>
      <c r="J16" s="189"/>
      <c r="K16" s="190"/>
      <c r="L16" s="191">
        <f>SUM(L5:L15)</f>
        <v>0</v>
      </c>
      <c r="M16" s="189"/>
      <c r="N16" s="190"/>
      <c r="O16" s="191">
        <f>SUM(O5:O15)</f>
        <v>0</v>
      </c>
      <c r="P16" s="189"/>
      <c r="Q16" s="190"/>
      <c r="R16" s="191">
        <f>R5</f>
        <v>3500</v>
      </c>
      <c r="S16" s="186" t="s">
        <v>319</v>
      </c>
      <c r="T16" s="199"/>
      <c r="U16" s="192"/>
      <c r="V16" s="193"/>
      <c r="W16" s="191">
        <f>SUM(W5:W15)</f>
        <v>0</v>
      </c>
      <c r="X16" s="192"/>
      <c r="Y16" s="193"/>
      <c r="Z16" s="191">
        <f>SUM(Z5:Z15)</f>
        <v>0</v>
      </c>
      <c r="AA16" s="192"/>
      <c r="AB16" s="193"/>
      <c r="AC16" s="191">
        <f>SUM(AC5:AC15)</f>
        <v>0</v>
      </c>
      <c r="AD16" s="189"/>
      <c r="AE16" s="190"/>
      <c r="AF16" s="191">
        <f>SUM(AF5:AF15)</f>
        <v>0</v>
      </c>
      <c r="AG16" s="194">
        <f>SUM(AG5:AG15)</f>
        <v>0</v>
      </c>
      <c r="AH16" s="195"/>
      <c r="AI16" s="180"/>
      <c r="AJ16" s="181">
        <f>SUM(F5,AF5)</f>
        <v>0</v>
      </c>
    </row>
    <row r="17" spans="15:36" ht="22.5" customHeight="1">
      <c r="AI17" s="180"/>
      <c r="AJ17" s="181"/>
    </row>
    <row r="18" spans="15:36" ht="22.5" customHeight="1">
      <c r="AI18" s="86"/>
    </row>
    <row r="19" spans="15:36" ht="22.5" customHeight="1"/>
    <row r="29" spans="15:36">
      <c r="O29" s="283"/>
    </row>
    <row r="30" spans="15:36">
      <c r="O30" s="283"/>
    </row>
  </sheetData>
  <mergeCells count="15">
    <mergeCell ref="A1:AH1"/>
    <mergeCell ref="T3:T4"/>
    <mergeCell ref="U3:W3"/>
    <mergeCell ref="X3:Z3"/>
    <mergeCell ref="AA3:AC3"/>
    <mergeCell ref="AD3:AF3"/>
    <mergeCell ref="AH3:AH4"/>
    <mergeCell ref="A3:A4"/>
    <mergeCell ref="B3:B4"/>
    <mergeCell ref="D3:F3"/>
    <mergeCell ref="G3:I3"/>
    <mergeCell ref="J3:L3"/>
    <mergeCell ref="M3:O3"/>
    <mergeCell ref="P3:R3"/>
    <mergeCell ref="S3:S4"/>
  </mergeCells>
  <phoneticPr fontId="6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47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C45"/>
  <sheetViews>
    <sheetView view="pageBreakPreview" zoomScaleNormal="100" zoomScaleSheetLayoutView="100" workbookViewId="0">
      <selection activeCell="X24" sqref="X24:Y24"/>
    </sheetView>
  </sheetViews>
  <sheetFormatPr defaultRowHeight="12"/>
  <cols>
    <col min="1" max="11" width="1.7109375" style="122" customWidth="1"/>
    <col min="12" max="13" width="6.7109375" style="122" customWidth="1"/>
    <col min="14" max="52" width="1.7109375" style="122" customWidth="1"/>
    <col min="53" max="16384" width="9.140625" style="122"/>
  </cols>
  <sheetData>
    <row r="1" spans="1:55" ht="24" customHeight="1" thickBot="1">
      <c r="O1" s="450" t="s">
        <v>271</v>
      </c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0"/>
      <c r="AA1" s="450"/>
      <c r="AB1" s="450"/>
      <c r="AC1" s="450"/>
      <c r="AD1" s="450"/>
      <c r="AE1" s="450"/>
      <c r="AF1" s="450"/>
      <c r="AG1" s="450"/>
      <c r="AH1" s="450"/>
      <c r="AI1" s="450"/>
      <c r="AJ1" s="450"/>
      <c r="AK1" s="450"/>
      <c r="AL1" s="450"/>
    </row>
    <row r="2" spans="1:55" ht="24" customHeight="1" thickTop="1"/>
    <row r="3" spans="1:55" ht="24.95" customHeight="1">
      <c r="A3" s="474" t="s">
        <v>250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6"/>
      <c r="N3" s="474" t="s">
        <v>272</v>
      </c>
      <c r="O3" s="475"/>
      <c r="P3" s="475"/>
      <c r="Q3" s="475"/>
      <c r="R3" s="475"/>
      <c r="S3" s="475"/>
      <c r="T3" s="475"/>
      <c r="U3" s="476"/>
      <c r="V3" s="478" t="s">
        <v>252</v>
      </c>
      <c r="W3" s="478"/>
      <c r="X3" s="478"/>
      <c r="Y3" s="478"/>
      <c r="Z3" s="474" t="s">
        <v>273</v>
      </c>
      <c r="AA3" s="475"/>
      <c r="AB3" s="475"/>
      <c r="AC3" s="475"/>
      <c r="AD3" s="475"/>
      <c r="AE3" s="475"/>
      <c r="AF3" s="475"/>
      <c r="AG3" s="475"/>
      <c r="AH3" s="475"/>
      <c r="AI3" s="475"/>
      <c r="AJ3" s="475"/>
      <c r="AK3" s="475"/>
      <c r="AL3" s="475"/>
      <c r="AM3" s="475"/>
      <c r="AN3" s="475"/>
      <c r="AO3" s="475"/>
      <c r="AP3" s="475"/>
      <c r="AQ3" s="476"/>
      <c r="AR3" s="478" t="s">
        <v>274</v>
      </c>
      <c r="AS3" s="478"/>
      <c r="AT3" s="478"/>
      <c r="AU3" s="478"/>
      <c r="AV3" s="478"/>
      <c r="AW3" s="478"/>
      <c r="AX3" s="478"/>
      <c r="AY3" s="478"/>
      <c r="AZ3" s="478"/>
    </row>
    <row r="4" spans="1:55" ht="24.95" customHeight="1">
      <c r="A4" s="467" t="s">
        <v>275</v>
      </c>
      <c r="B4" s="468"/>
      <c r="C4" s="468"/>
      <c r="D4" s="468"/>
      <c r="E4" s="468"/>
      <c r="F4" s="468"/>
      <c r="G4" s="468"/>
      <c r="H4" s="468"/>
      <c r="I4" s="468"/>
      <c r="J4" s="468"/>
      <c r="K4" s="468"/>
      <c r="L4" s="468"/>
      <c r="M4" s="469"/>
      <c r="N4" s="473" t="s">
        <v>276</v>
      </c>
      <c r="O4" s="430"/>
      <c r="P4" s="430"/>
      <c r="Q4" s="430"/>
      <c r="R4" s="430"/>
      <c r="S4" s="430"/>
      <c r="T4" s="430"/>
      <c r="U4" s="432"/>
      <c r="V4" s="437" t="s">
        <v>202</v>
      </c>
      <c r="W4" s="437"/>
      <c r="X4" s="437"/>
      <c r="Y4" s="437"/>
      <c r="Z4" s="438">
        <f>AC13</f>
        <v>30</v>
      </c>
      <c r="AA4" s="439"/>
      <c r="AB4" s="439"/>
      <c r="AC4" s="439"/>
      <c r="AD4" s="439"/>
      <c r="AE4" s="439"/>
      <c r="AF4" s="439"/>
      <c r="AG4" s="439"/>
      <c r="AH4" s="439"/>
      <c r="AI4" s="439"/>
      <c r="AJ4" s="439"/>
      <c r="AK4" s="439"/>
      <c r="AL4" s="439"/>
      <c r="AM4" s="439"/>
      <c r="AN4" s="439"/>
      <c r="AO4" s="439"/>
      <c r="AP4" s="439"/>
      <c r="AQ4" s="479"/>
      <c r="AR4" s="480">
        <f>Z4+AI4</f>
        <v>30</v>
      </c>
      <c r="AS4" s="480"/>
      <c r="AT4" s="480"/>
      <c r="AU4" s="480"/>
      <c r="AV4" s="480"/>
      <c r="AW4" s="480"/>
      <c r="AX4" s="480"/>
      <c r="AY4" s="480"/>
      <c r="AZ4" s="480"/>
    </row>
    <row r="5" spans="1:55" ht="24.95" customHeight="1">
      <c r="A5" s="467" t="s">
        <v>277</v>
      </c>
      <c r="B5" s="468"/>
      <c r="C5" s="468"/>
      <c r="D5" s="468"/>
      <c r="E5" s="468"/>
      <c r="F5" s="468"/>
      <c r="G5" s="468"/>
      <c r="H5" s="468"/>
      <c r="I5" s="468"/>
      <c r="J5" s="468"/>
      <c r="K5" s="468"/>
      <c r="L5" s="468"/>
      <c r="M5" s="469"/>
      <c r="N5" s="473"/>
      <c r="O5" s="430"/>
      <c r="P5" s="430"/>
      <c r="Q5" s="430"/>
      <c r="R5" s="430"/>
      <c r="S5" s="430"/>
      <c r="T5" s="430"/>
      <c r="U5" s="432"/>
      <c r="V5" s="437" t="s">
        <v>202</v>
      </c>
      <c r="W5" s="437"/>
      <c r="X5" s="437"/>
      <c r="Y5" s="437"/>
      <c r="Z5" s="438">
        <f>AC14</f>
        <v>30</v>
      </c>
      <c r="AA5" s="439"/>
      <c r="AB5" s="439"/>
      <c r="AC5" s="439"/>
      <c r="AD5" s="439"/>
      <c r="AE5" s="439"/>
      <c r="AF5" s="439"/>
      <c r="AG5" s="439"/>
      <c r="AH5" s="439"/>
      <c r="AI5" s="439"/>
      <c r="AJ5" s="439"/>
      <c r="AK5" s="439"/>
      <c r="AL5" s="439"/>
      <c r="AM5" s="439"/>
      <c r="AN5" s="439"/>
      <c r="AO5" s="439"/>
      <c r="AP5" s="439"/>
      <c r="AQ5" s="479"/>
      <c r="AR5" s="480">
        <f>Z5+AI5</f>
        <v>30</v>
      </c>
      <c r="AS5" s="480"/>
      <c r="AT5" s="480"/>
      <c r="AU5" s="480"/>
      <c r="AV5" s="480"/>
      <c r="AW5" s="480"/>
      <c r="AX5" s="480"/>
      <c r="AY5" s="480"/>
      <c r="AZ5" s="480"/>
    </row>
    <row r="6" spans="1:55" ht="24.95" customHeight="1">
      <c r="A6" s="467" t="s">
        <v>278</v>
      </c>
      <c r="B6" s="468"/>
      <c r="C6" s="468"/>
      <c r="D6" s="468"/>
      <c r="E6" s="468"/>
      <c r="F6" s="468"/>
      <c r="G6" s="468"/>
      <c r="H6" s="468"/>
      <c r="I6" s="468"/>
      <c r="J6" s="468"/>
      <c r="K6" s="468"/>
      <c r="L6" s="468"/>
      <c r="M6" s="469"/>
      <c r="N6" s="473" t="s">
        <v>279</v>
      </c>
      <c r="O6" s="430"/>
      <c r="P6" s="430"/>
      <c r="Q6" s="430"/>
      <c r="R6" s="430"/>
      <c r="S6" s="430"/>
      <c r="T6" s="430"/>
      <c r="U6" s="432"/>
      <c r="V6" s="437" t="s">
        <v>197</v>
      </c>
      <c r="W6" s="437"/>
      <c r="X6" s="437"/>
      <c r="Y6" s="437"/>
      <c r="Z6" s="438">
        <f>AC15</f>
        <v>2</v>
      </c>
      <c r="AA6" s="439"/>
      <c r="AB6" s="439"/>
      <c r="AC6" s="439"/>
      <c r="AD6" s="439"/>
      <c r="AE6" s="439"/>
      <c r="AF6" s="439"/>
      <c r="AG6" s="439"/>
      <c r="AH6" s="439"/>
      <c r="AI6" s="439"/>
      <c r="AJ6" s="439"/>
      <c r="AK6" s="439"/>
      <c r="AL6" s="439"/>
      <c r="AM6" s="439"/>
      <c r="AN6" s="439"/>
      <c r="AO6" s="439"/>
      <c r="AP6" s="439"/>
      <c r="AQ6" s="479"/>
      <c r="AR6" s="480">
        <f>Z6+AI6</f>
        <v>2</v>
      </c>
      <c r="AS6" s="480"/>
      <c r="AT6" s="480"/>
      <c r="AU6" s="480"/>
      <c r="AV6" s="480"/>
      <c r="AW6" s="480"/>
      <c r="AX6" s="480"/>
      <c r="AY6" s="480"/>
      <c r="AZ6" s="480"/>
    </row>
    <row r="7" spans="1:55" ht="24.95" customHeight="1">
      <c r="A7" s="467" t="s">
        <v>204</v>
      </c>
      <c r="B7" s="468"/>
      <c r="C7" s="468"/>
      <c r="D7" s="468"/>
      <c r="E7" s="468"/>
      <c r="F7" s="468"/>
      <c r="G7" s="468"/>
      <c r="H7" s="468"/>
      <c r="I7" s="468"/>
      <c r="J7" s="468"/>
      <c r="K7" s="468"/>
      <c r="L7" s="468"/>
      <c r="M7" s="469"/>
      <c r="N7" s="473" t="s">
        <v>205</v>
      </c>
      <c r="O7" s="430"/>
      <c r="P7" s="430"/>
      <c r="Q7" s="430"/>
      <c r="R7" s="430"/>
      <c r="S7" s="430"/>
      <c r="T7" s="430"/>
      <c r="U7" s="432"/>
      <c r="V7" s="437" t="s">
        <v>202</v>
      </c>
      <c r="W7" s="437"/>
      <c r="X7" s="437"/>
      <c r="Y7" s="437"/>
      <c r="Z7" s="438">
        <f>AC16</f>
        <v>2</v>
      </c>
      <c r="AA7" s="439"/>
      <c r="AB7" s="439"/>
      <c r="AC7" s="439"/>
      <c r="AD7" s="439"/>
      <c r="AE7" s="439"/>
      <c r="AF7" s="439"/>
      <c r="AG7" s="439"/>
      <c r="AH7" s="439"/>
      <c r="AI7" s="439"/>
      <c r="AJ7" s="439"/>
      <c r="AK7" s="439"/>
      <c r="AL7" s="439"/>
      <c r="AM7" s="439"/>
      <c r="AN7" s="439"/>
      <c r="AO7" s="439"/>
      <c r="AP7" s="439"/>
      <c r="AQ7" s="479"/>
      <c r="AR7" s="480">
        <f>Z7+AI7</f>
        <v>2</v>
      </c>
      <c r="AS7" s="480"/>
      <c r="AT7" s="480"/>
      <c r="AU7" s="480"/>
      <c r="AV7" s="480"/>
      <c r="AW7" s="480"/>
      <c r="AX7" s="480"/>
      <c r="AY7" s="480"/>
      <c r="AZ7" s="480"/>
    </row>
    <row r="8" spans="1:55" ht="24.95" customHeight="1">
      <c r="A8" s="467" t="s">
        <v>204</v>
      </c>
      <c r="B8" s="468"/>
      <c r="C8" s="468"/>
      <c r="D8" s="468"/>
      <c r="E8" s="468"/>
      <c r="F8" s="468"/>
      <c r="G8" s="468"/>
      <c r="H8" s="468"/>
      <c r="I8" s="468"/>
      <c r="J8" s="468"/>
      <c r="K8" s="468"/>
      <c r="L8" s="468"/>
      <c r="M8" s="469"/>
      <c r="N8" s="473" t="s">
        <v>206</v>
      </c>
      <c r="O8" s="430"/>
      <c r="P8" s="430"/>
      <c r="Q8" s="430"/>
      <c r="R8" s="430"/>
      <c r="S8" s="430"/>
      <c r="T8" s="430"/>
      <c r="U8" s="432"/>
      <c r="V8" s="437" t="s">
        <v>202</v>
      </c>
      <c r="W8" s="437"/>
      <c r="X8" s="437"/>
      <c r="Y8" s="437"/>
      <c r="Z8" s="438">
        <f>AC17</f>
        <v>2</v>
      </c>
      <c r="AA8" s="439"/>
      <c r="AB8" s="439"/>
      <c r="AC8" s="439"/>
      <c r="AD8" s="439"/>
      <c r="AE8" s="439"/>
      <c r="AF8" s="439"/>
      <c r="AG8" s="439"/>
      <c r="AH8" s="439"/>
      <c r="AI8" s="439"/>
      <c r="AJ8" s="439"/>
      <c r="AK8" s="439"/>
      <c r="AL8" s="439"/>
      <c r="AM8" s="439"/>
      <c r="AN8" s="439"/>
      <c r="AO8" s="439"/>
      <c r="AP8" s="439"/>
      <c r="AQ8" s="479"/>
      <c r="AR8" s="480">
        <f>Z8+AI8</f>
        <v>2</v>
      </c>
      <c r="AS8" s="480"/>
      <c r="AT8" s="480"/>
      <c r="AU8" s="480"/>
      <c r="AV8" s="480"/>
      <c r="AW8" s="480"/>
      <c r="AX8" s="480"/>
      <c r="AY8" s="480"/>
      <c r="AZ8" s="480"/>
    </row>
    <row r="9" spans="1:55" ht="24" customHeight="1"/>
    <row r="10" spans="1:55" ht="24" customHeight="1" thickBot="1">
      <c r="P10" s="450" t="s">
        <v>280</v>
      </c>
      <c r="Q10" s="450"/>
      <c r="R10" s="450"/>
      <c r="S10" s="450"/>
      <c r="T10" s="450"/>
      <c r="U10" s="450"/>
      <c r="V10" s="450"/>
      <c r="W10" s="450"/>
      <c r="X10" s="450"/>
      <c r="Y10" s="450"/>
      <c r="Z10" s="450"/>
      <c r="AA10" s="450"/>
      <c r="AB10" s="450"/>
      <c r="AC10" s="450"/>
      <c r="AD10" s="450"/>
      <c r="AE10" s="450"/>
      <c r="AF10" s="450"/>
      <c r="AG10" s="450"/>
      <c r="AH10" s="450"/>
      <c r="AI10" s="450"/>
      <c r="AJ10" s="450"/>
      <c r="AK10" s="450"/>
      <c r="AQ10" s="123"/>
    </row>
    <row r="11" spans="1:55" ht="24" customHeight="1" thickTop="1"/>
    <row r="12" spans="1:55" ht="24.95" customHeight="1">
      <c r="A12" s="478" t="s">
        <v>281</v>
      </c>
      <c r="B12" s="478"/>
      <c r="C12" s="478"/>
      <c r="D12" s="478"/>
      <c r="E12" s="474" t="s">
        <v>250</v>
      </c>
      <c r="F12" s="475"/>
      <c r="G12" s="475"/>
      <c r="H12" s="475"/>
      <c r="I12" s="475"/>
      <c r="J12" s="475"/>
      <c r="K12" s="475"/>
      <c r="L12" s="475"/>
      <c r="M12" s="475"/>
      <c r="N12" s="475"/>
      <c r="O12" s="475"/>
      <c r="P12" s="475"/>
      <c r="Q12" s="475"/>
      <c r="R12" s="475"/>
      <c r="S12" s="475"/>
      <c r="T12" s="475"/>
      <c r="U12" s="475"/>
      <c r="V12" s="475"/>
      <c r="W12" s="475"/>
      <c r="X12" s="476"/>
      <c r="Y12" s="478" t="s">
        <v>252</v>
      </c>
      <c r="Z12" s="478"/>
      <c r="AA12" s="478"/>
      <c r="AB12" s="478"/>
      <c r="AC12" s="474" t="s">
        <v>273</v>
      </c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6"/>
      <c r="AS12" s="474" t="s">
        <v>282</v>
      </c>
      <c r="AT12" s="475"/>
      <c r="AU12" s="475"/>
      <c r="AV12" s="475"/>
      <c r="AW12" s="475"/>
      <c r="AX12" s="475"/>
      <c r="AY12" s="475"/>
      <c r="AZ12" s="476"/>
    </row>
    <row r="13" spans="1:55" ht="24.95" customHeight="1">
      <c r="A13" s="466">
        <v>1</v>
      </c>
      <c r="B13" s="466"/>
      <c r="C13" s="466"/>
      <c r="D13" s="466"/>
      <c r="E13" s="467" t="s">
        <v>275</v>
      </c>
      <c r="F13" s="468"/>
      <c r="G13" s="468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  <c r="S13" s="468"/>
      <c r="T13" s="468"/>
      <c r="U13" s="468"/>
      <c r="V13" s="468"/>
      <c r="W13" s="468"/>
      <c r="X13" s="469"/>
      <c r="Y13" s="466" t="s">
        <v>202</v>
      </c>
      <c r="Z13" s="466"/>
      <c r="AA13" s="466"/>
      <c r="AB13" s="466"/>
      <c r="AC13" s="470">
        <v>30</v>
      </c>
      <c r="AD13" s="471"/>
      <c r="AE13" s="471"/>
      <c r="AF13" s="471"/>
      <c r="AG13" s="471"/>
      <c r="AH13" s="471"/>
      <c r="AI13" s="471"/>
      <c r="AJ13" s="471"/>
      <c r="AK13" s="471"/>
      <c r="AL13" s="471"/>
      <c r="AM13" s="471"/>
      <c r="AN13" s="471"/>
      <c r="AO13" s="471"/>
      <c r="AP13" s="471"/>
      <c r="AQ13" s="471"/>
      <c r="AR13" s="472"/>
      <c r="AS13" s="477"/>
      <c r="AT13" s="435"/>
      <c r="AU13" s="435"/>
      <c r="AV13" s="435"/>
      <c r="AW13" s="435"/>
      <c r="AX13" s="435"/>
      <c r="AY13" s="435"/>
      <c r="AZ13" s="436"/>
    </row>
    <row r="14" spans="1:55" ht="24.95" customHeight="1">
      <c r="A14" s="466">
        <v>2</v>
      </c>
      <c r="B14" s="466"/>
      <c r="C14" s="466"/>
      <c r="D14" s="466"/>
      <c r="E14" s="467" t="s">
        <v>277</v>
      </c>
      <c r="F14" s="468"/>
      <c r="G14" s="468"/>
      <c r="H14" s="468"/>
      <c r="I14" s="468"/>
      <c r="J14" s="468"/>
      <c r="K14" s="468"/>
      <c r="L14" s="468"/>
      <c r="M14" s="468"/>
      <c r="N14" s="468"/>
      <c r="O14" s="468"/>
      <c r="P14" s="468"/>
      <c r="Q14" s="468"/>
      <c r="R14" s="468"/>
      <c r="S14" s="468"/>
      <c r="T14" s="468"/>
      <c r="U14" s="468"/>
      <c r="V14" s="468"/>
      <c r="W14" s="468"/>
      <c r="X14" s="469"/>
      <c r="Y14" s="466" t="s">
        <v>202</v>
      </c>
      <c r="Z14" s="466"/>
      <c r="AA14" s="466"/>
      <c r="AB14" s="466"/>
      <c r="AC14" s="470">
        <v>30</v>
      </c>
      <c r="AD14" s="471"/>
      <c r="AE14" s="471"/>
      <c r="AF14" s="471"/>
      <c r="AG14" s="471"/>
      <c r="AH14" s="471"/>
      <c r="AI14" s="471"/>
      <c r="AJ14" s="471"/>
      <c r="AK14" s="471"/>
      <c r="AL14" s="471"/>
      <c r="AM14" s="471"/>
      <c r="AN14" s="471"/>
      <c r="AO14" s="471"/>
      <c r="AP14" s="471"/>
      <c r="AQ14" s="471"/>
      <c r="AR14" s="472"/>
      <c r="AS14" s="473"/>
      <c r="AT14" s="468"/>
      <c r="AU14" s="468"/>
      <c r="AV14" s="468"/>
      <c r="AW14" s="468"/>
      <c r="AX14" s="468"/>
      <c r="AY14" s="468"/>
      <c r="AZ14" s="469"/>
      <c r="BB14" s="128"/>
      <c r="BC14" s="129"/>
    </row>
    <row r="15" spans="1:55" ht="24.95" customHeight="1">
      <c r="A15" s="466">
        <v>3</v>
      </c>
      <c r="B15" s="466"/>
      <c r="C15" s="466"/>
      <c r="D15" s="466"/>
      <c r="E15" s="467" t="s">
        <v>278</v>
      </c>
      <c r="F15" s="468"/>
      <c r="G15" s="468"/>
      <c r="H15" s="468"/>
      <c r="I15" s="468"/>
      <c r="J15" s="468"/>
      <c r="K15" s="468"/>
      <c r="L15" s="468"/>
      <c r="M15" s="468"/>
      <c r="N15" s="468"/>
      <c r="O15" s="468"/>
      <c r="P15" s="468"/>
      <c r="Q15" s="468"/>
      <c r="R15" s="468"/>
      <c r="S15" s="468"/>
      <c r="T15" s="468"/>
      <c r="U15" s="468"/>
      <c r="V15" s="468"/>
      <c r="W15" s="468"/>
      <c r="X15" s="469"/>
      <c r="Y15" s="466" t="s">
        <v>197</v>
      </c>
      <c r="Z15" s="466"/>
      <c r="AA15" s="466"/>
      <c r="AB15" s="466"/>
      <c r="AC15" s="470">
        <v>2</v>
      </c>
      <c r="AD15" s="471"/>
      <c r="AE15" s="471"/>
      <c r="AF15" s="471"/>
      <c r="AG15" s="471"/>
      <c r="AH15" s="471"/>
      <c r="AI15" s="471"/>
      <c r="AJ15" s="471"/>
      <c r="AK15" s="471"/>
      <c r="AL15" s="471"/>
      <c r="AM15" s="471"/>
      <c r="AN15" s="471"/>
      <c r="AO15" s="471"/>
      <c r="AP15" s="471"/>
      <c r="AQ15" s="471"/>
      <c r="AR15" s="472"/>
      <c r="AS15" s="473"/>
      <c r="AT15" s="468"/>
      <c r="AU15" s="468"/>
      <c r="AV15" s="468"/>
      <c r="AW15" s="468"/>
      <c r="AX15" s="468"/>
      <c r="AY15" s="468"/>
      <c r="AZ15" s="469"/>
      <c r="BB15" s="128"/>
      <c r="BC15" s="129"/>
    </row>
    <row r="16" spans="1:55" ht="24.95" customHeight="1">
      <c r="A16" s="466">
        <v>4</v>
      </c>
      <c r="B16" s="466"/>
      <c r="C16" s="466"/>
      <c r="D16" s="466"/>
      <c r="E16" s="467" t="s">
        <v>283</v>
      </c>
      <c r="F16" s="468"/>
      <c r="G16" s="468"/>
      <c r="H16" s="468"/>
      <c r="I16" s="468"/>
      <c r="J16" s="468"/>
      <c r="K16" s="468"/>
      <c r="L16" s="468"/>
      <c r="M16" s="468"/>
      <c r="N16" s="468"/>
      <c r="O16" s="468"/>
      <c r="P16" s="468"/>
      <c r="Q16" s="468"/>
      <c r="R16" s="468"/>
      <c r="S16" s="468"/>
      <c r="T16" s="468"/>
      <c r="U16" s="468"/>
      <c r="V16" s="468"/>
      <c r="W16" s="468"/>
      <c r="X16" s="469"/>
      <c r="Y16" s="467" t="s">
        <v>202</v>
      </c>
      <c r="Z16" s="468"/>
      <c r="AA16" s="468"/>
      <c r="AB16" s="469"/>
      <c r="AC16" s="470">
        <v>2</v>
      </c>
      <c r="AD16" s="471"/>
      <c r="AE16" s="471"/>
      <c r="AF16" s="471"/>
      <c r="AG16" s="471"/>
      <c r="AH16" s="471"/>
      <c r="AI16" s="471"/>
      <c r="AJ16" s="471"/>
      <c r="AK16" s="471"/>
      <c r="AL16" s="471"/>
      <c r="AM16" s="471"/>
      <c r="AN16" s="471"/>
      <c r="AO16" s="471"/>
      <c r="AP16" s="471"/>
      <c r="AQ16" s="471"/>
      <c r="AR16" s="472"/>
      <c r="AS16" s="473"/>
      <c r="AT16" s="468"/>
      <c r="AU16" s="468"/>
      <c r="AV16" s="468"/>
      <c r="AW16" s="468"/>
      <c r="AX16" s="468"/>
      <c r="AY16" s="468"/>
      <c r="AZ16" s="469"/>
      <c r="BB16" s="128"/>
      <c r="BC16" s="129"/>
    </row>
    <row r="17" spans="1:55" ht="24.95" customHeight="1">
      <c r="A17" s="466">
        <v>5</v>
      </c>
      <c r="B17" s="466"/>
      <c r="C17" s="466"/>
      <c r="D17" s="466"/>
      <c r="E17" s="467" t="s">
        <v>284</v>
      </c>
      <c r="F17" s="468"/>
      <c r="G17" s="468"/>
      <c r="H17" s="468"/>
      <c r="I17" s="468"/>
      <c r="J17" s="468"/>
      <c r="K17" s="468"/>
      <c r="L17" s="468"/>
      <c r="M17" s="468"/>
      <c r="N17" s="468"/>
      <c r="O17" s="468"/>
      <c r="P17" s="468"/>
      <c r="Q17" s="468"/>
      <c r="R17" s="468"/>
      <c r="S17" s="468"/>
      <c r="T17" s="468"/>
      <c r="U17" s="468"/>
      <c r="V17" s="468"/>
      <c r="W17" s="468"/>
      <c r="X17" s="469"/>
      <c r="Y17" s="467" t="s">
        <v>202</v>
      </c>
      <c r="Z17" s="468"/>
      <c r="AA17" s="468"/>
      <c r="AB17" s="469"/>
      <c r="AC17" s="470">
        <v>2</v>
      </c>
      <c r="AD17" s="471"/>
      <c r="AE17" s="471"/>
      <c r="AF17" s="471"/>
      <c r="AG17" s="471"/>
      <c r="AH17" s="471"/>
      <c r="AI17" s="471"/>
      <c r="AJ17" s="471"/>
      <c r="AK17" s="471"/>
      <c r="AL17" s="471"/>
      <c r="AM17" s="471"/>
      <c r="AN17" s="471"/>
      <c r="AO17" s="471"/>
      <c r="AP17" s="471"/>
      <c r="AQ17" s="471"/>
      <c r="AR17" s="472"/>
      <c r="AS17" s="473"/>
      <c r="AT17" s="468"/>
      <c r="AU17" s="468"/>
      <c r="AV17" s="468"/>
      <c r="AW17" s="468"/>
      <c r="AX17" s="468"/>
      <c r="AY17" s="468"/>
      <c r="AZ17" s="469"/>
      <c r="BB17" s="128"/>
      <c r="BC17" s="129"/>
    </row>
    <row r="18" spans="1:55" ht="24.95" customHeight="1"/>
    <row r="19" spans="1:55" ht="24.95" customHeight="1"/>
    <row r="20" spans="1:55" ht="24.95" customHeight="1"/>
    <row r="21" spans="1:55" ht="24.95" customHeight="1"/>
    <row r="22" spans="1:55" ht="24.95" customHeight="1"/>
    <row r="23" spans="1:55" ht="24.95" customHeight="1"/>
    <row r="24" spans="1:55" ht="24.95" customHeight="1"/>
    <row r="25" spans="1:55" ht="24.95" customHeight="1"/>
    <row r="26" spans="1:55" ht="24.95" customHeight="1"/>
    <row r="27" spans="1:55" ht="24.95" customHeight="1"/>
    <row r="28" spans="1:55" ht="24.95" customHeight="1"/>
    <row r="29" spans="1:55" ht="24.95" customHeight="1"/>
    <row r="30" spans="1:55" ht="24.95" customHeight="1"/>
    <row r="31" spans="1:55" ht="24.95" customHeight="1"/>
    <row r="32" spans="1:55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</sheetData>
  <mergeCells count="62">
    <mergeCell ref="O1:AL1"/>
    <mergeCell ref="A3:M3"/>
    <mergeCell ref="N3:U3"/>
    <mergeCell ref="V3:Y3"/>
    <mergeCell ref="Z3:AQ3"/>
    <mergeCell ref="AR3:AZ3"/>
    <mergeCell ref="A4:M4"/>
    <mergeCell ref="N4:U4"/>
    <mergeCell ref="V4:Y4"/>
    <mergeCell ref="Z4:AQ4"/>
    <mergeCell ref="AR4:AZ4"/>
    <mergeCell ref="A5:M5"/>
    <mergeCell ref="N5:U5"/>
    <mergeCell ref="V5:Y5"/>
    <mergeCell ref="Z5:AQ5"/>
    <mergeCell ref="AR5:AZ5"/>
    <mergeCell ref="A6:M6"/>
    <mergeCell ref="N6:U6"/>
    <mergeCell ref="V6:Y6"/>
    <mergeCell ref="Z6:AQ6"/>
    <mergeCell ref="AR6:AZ6"/>
    <mergeCell ref="A7:M7"/>
    <mergeCell ref="N7:U7"/>
    <mergeCell ref="V7:Y7"/>
    <mergeCell ref="Z7:AQ7"/>
    <mergeCell ref="AR7:AZ7"/>
    <mergeCell ref="A8:M8"/>
    <mergeCell ref="N8:U8"/>
    <mergeCell ref="V8:Y8"/>
    <mergeCell ref="Z8:AQ8"/>
    <mergeCell ref="AR8:AZ8"/>
    <mergeCell ref="P10:AK10"/>
    <mergeCell ref="A12:D12"/>
    <mergeCell ref="E12:X12"/>
    <mergeCell ref="Y12:AB12"/>
    <mergeCell ref="AC12:AR12"/>
    <mergeCell ref="AS12:AZ12"/>
    <mergeCell ref="A13:D13"/>
    <mergeCell ref="E13:X13"/>
    <mergeCell ref="Y13:AB13"/>
    <mergeCell ref="AC13:AR13"/>
    <mergeCell ref="AS13:AZ13"/>
    <mergeCell ref="A14:D14"/>
    <mergeCell ref="E14:X14"/>
    <mergeCell ref="Y14:AB14"/>
    <mergeCell ref="AC14:AR14"/>
    <mergeCell ref="AS14:AZ14"/>
    <mergeCell ref="A15:D15"/>
    <mergeCell ref="E15:X15"/>
    <mergeCell ref="Y15:AB15"/>
    <mergeCell ref="AC15:AR15"/>
    <mergeCell ref="AS15:AZ15"/>
    <mergeCell ref="A16:D16"/>
    <mergeCell ref="E16:X16"/>
    <mergeCell ref="Y16:AB16"/>
    <mergeCell ref="AC16:AR16"/>
    <mergeCell ref="AS16:AZ16"/>
    <mergeCell ref="A17:D17"/>
    <mergeCell ref="E17:X17"/>
    <mergeCell ref="Y17:AB17"/>
    <mergeCell ref="AC17:AR17"/>
    <mergeCell ref="AS17:AZ17"/>
  </mergeCells>
  <phoneticPr fontId="6" type="noConversion"/>
  <printOptions horizontalCentered="1"/>
  <pageMargins left="0.74803149606299213" right="0.74803149606299213" top="0.59055118110236227" bottom="0.98425196850393704" header="0.51181102362204722" footer="0.51181102362204722"/>
  <pageSetup paperSize="9" scale="8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"/>
  <sheetViews>
    <sheetView view="pageBreakPreview" zoomScale="115" zoomScaleNormal="100" zoomScaleSheetLayoutView="115" workbookViewId="0">
      <selection activeCell="X24" sqref="X24:Y24"/>
    </sheetView>
  </sheetViews>
  <sheetFormatPr defaultRowHeight="11.25"/>
  <cols>
    <col min="1" max="1" width="11.28515625" style="158" bestFit="1" customWidth="1"/>
    <col min="2" max="23" width="3.28515625" style="158" customWidth="1"/>
    <col min="24" max="24" width="7.42578125" style="158" customWidth="1"/>
    <col min="25" max="25" width="7.5703125" style="158" customWidth="1"/>
    <col min="26" max="16384" width="9.140625" style="39"/>
  </cols>
  <sheetData>
    <row r="1" spans="1:25" ht="32.25" thickBot="1">
      <c r="A1" s="492" t="s">
        <v>285</v>
      </c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  <c r="O1" s="492"/>
      <c r="P1" s="492"/>
      <c r="Q1" s="492"/>
      <c r="R1" s="492"/>
      <c r="S1" s="492"/>
      <c r="T1" s="492"/>
      <c r="U1" s="492"/>
      <c r="V1" s="492"/>
      <c r="W1" s="492"/>
      <c r="X1" s="492"/>
      <c r="Y1" s="492"/>
    </row>
    <row r="2" spans="1:25" ht="13.5">
      <c r="A2" s="130" t="s">
        <v>286</v>
      </c>
      <c r="B2" s="493" t="s">
        <v>287</v>
      </c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4"/>
      <c r="S2" s="494"/>
      <c r="T2" s="494"/>
      <c r="U2" s="494"/>
      <c r="V2" s="494"/>
      <c r="W2" s="495"/>
      <c r="X2" s="494" t="s">
        <v>288</v>
      </c>
      <c r="Y2" s="496"/>
    </row>
    <row r="3" spans="1:25" ht="13.5">
      <c r="A3" s="131" t="s">
        <v>289</v>
      </c>
      <c r="B3" s="132"/>
      <c r="C3" s="497" t="s">
        <v>290</v>
      </c>
      <c r="D3" s="497"/>
      <c r="E3" s="497"/>
      <c r="F3" s="497"/>
      <c r="G3" s="497"/>
      <c r="H3" s="497"/>
      <c r="I3" s="497"/>
      <c r="J3" s="497"/>
      <c r="K3" s="497"/>
      <c r="L3" s="497"/>
      <c r="M3" s="497"/>
      <c r="N3" s="497"/>
      <c r="O3" s="497"/>
      <c r="P3" s="497"/>
      <c r="Q3" s="497"/>
      <c r="R3" s="497"/>
      <c r="S3" s="497"/>
      <c r="T3" s="497"/>
      <c r="U3" s="497"/>
      <c r="V3" s="497"/>
      <c r="W3" s="133"/>
      <c r="X3" s="134"/>
      <c r="Y3" s="135"/>
    </row>
    <row r="4" spans="1:25" ht="13.5">
      <c r="A4" s="131"/>
      <c r="B4" s="132"/>
      <c r="C4" s="482" t="s">
        <v>506</v>
      </c>
      <c r="D4" s="482"/>
      <c r="E4" s="482"/>
      <c r="F4" s="482"/>
      <c r="G4" s="482"/>
      <c r="H4" s="482"/>
      <c r="I4" s="482"/>
      <c r="J4" s="482"/>
      <c r="K4" s="482"/>
      <c r="L4" s="482"/>
      <c r="M4" s="482"/>
      <c r="N4" s="482"/>
      <c r="O4" s="482"/>
      <c r="P4" s="482"/>
      <c r="Q4" s="482"/>
      <c r="R4" s="482"/>
      <c r="S4" s="482"/>
      <c r="T4" s="482"/>
      <c r="U4" s="482"/>
      <c r="V4" s="482"/>
      <c r="W4" s="133"/>
      <c r="X4" s="134"/>
      <c r="Y4" s="135"/>
    </row>
    <row r="5" spans="1:25" ht="13.5">
      <c r="A5" s="131"/>
      <c r="B5" s="132"/>
      <c r="C5" s="141"/>
      <c r="D5" s="491">
        <f>'수량산출서(포장보수)'!J11</f>
        <v>0</v>
      </c>
      <c r="E5" s="491"/>
      <c r="F5" s="491"/>
      <c r="G5" s="491"/>
      <c r="H5" s="491"/>
      <c r="I5" s="142" t="s">
        <v>292</v>
      </c>
      <c r="J5" s="485">
        <v>1800</v>
      </c>
      <c r="K5" s="485"/>
      <c r="L5" s="485"/>
      <c r="M5" s="485"/>
      <c r="N5" s="485"/>
      <c r="O5" s="142" t="s">
        <v>292</v>
      </c>
      <c r="P5" s="486">
        <v>8</v>
      </c>
      <c r="Q5" s="486"/>
      <c r="R5" s="486"/>
      <c r="S5" s="142"/>
      <c r="T5" s="142"/>
      <c r="U5" s="142"/>
      <c r="V5" s="142"/>
      <c r="W5" s="143" t="s">
        <v>293</v>
      </c>
      <c r="X5" s="483">
        <f>ROUNDUP(D5/J5/P5,1)</f>
        <v>0</v>
      </c>
      <c r="Y5" s="484"/>
    </row>
    <row r="6" spans="1:25" ht="13.5">
      <c r="A6" s="136"/>
      <c r="B6" s="137"/>
      <c r="C6" s="482" t="s">
        <v>291</v>
      </c>
      <c r="D6" s="482"/>
      <c r="E6" s="482"/>
      <c r="F6" s="482"/>
      <c r="G6" s="482"/>
      <c r="H6" s="482"/>
      <c r="I6" s="482"/>
      <c r="J6" s="482"/>
      <c r="K6" s="482"/>
      <c r="L6" s="482"/>
      <c r="M6" s="482"/>
      <c r="N6" s="482"/>
      <c r="O6" s="482"/>
      <c r="P6" s="482"/>
      <c r="Q6" s="482"/>
      <c r="R6" s="482"/>
      <c r="S6" s="482"/>
      <c r="T6" s="482"/>
      <c r="U6" s="482"/>
      <c r="V6" s="482"/>
      <c r="W6" s="138"/>
      <c r="X6" s="139"/>
      <c r="Y6" s="140"/>
    </row>
    <row r="7" spans="1:25" ht="13.5">
      <c r="A7" s="136"/>
      <c r="B7" s="137"/>
      <c r="C7" s="141"/>
      <c r="D7" s="491">
        <f>'수량산출서(포장보수)'!O13</f>
        <v>3500</v>
      </c>
      <c r="E7" s="491"/>
      <c r="F7" s="491"/>
      <c r="G7" s="491"/>
      <c r="H7" s="491"/>
      <c r="I7" s="142" t="s">
        <v>292</v>
      </c>
      <c r="J7" s="485">
        <v>1800</v>
      </c>
      <c r="K7" s="485"/>
      <c r="L7" s="485"/>
      <c r="M7" s="485"/>
      <c r="N7" s="485"/>
      <c r="O7" s="142" t="s">
        <v>292</v>
      </c>
      <c r="P7" s="486">
        <v>8</v>
      </c>
      <c r="Q7" s="486"/>
      <c r="R7" s="486"/>
      <c r="S7" s="142"/>
      <c r="T7" s="142"/>
      <c r="U7" s="142"/>
      <c r="V7" s="142"/>
      <c r="W7" s="143" t="s">
        <v>293</v>
      </c>
      <c r="X7" s="483">
        <f>ROUNDUP(D7/J7/P7,1)</f>
        <v>0.30000000000000004</v>
      </c>
      <c r="Y7" s="484"/>
    </row>
    <row r="8" spans="1:25" ht="13.5">
      <c r="A8" s="136"/>
      <c r="B8" s="137"/>
      <c r="C8" s="482" t="s">
        <v>455</v>
      </c>
      <c r="D8" s="482"/>
      <c r="E8" s="482"/>
      <c r="F8" s="482"/>
      <c r="G8" s="482"/>
      <c r="H8" s="482"/>
      <c r="I8" s="482"/>
      <c r="J8" s="482"/>
      <c r="K8" s="482"/>
      <c r="L8" s="482"/>
      <c r="M8" s="482"/>
      <c r="N8" s="482"/>
      <c r="O8" s="482"/>
      <c r="P8" s="482"/>
      <c r="Q8" s="482"/>
      <c r="R8" s="482"/>
      <c r="S8" s="482"/>
      <c r="T8" s="482"/>
      <c r="U8" s="482"/>
      <c r="V8" s="482"/>
      <c r="W8" s="138"/>
      <c r="X8" s="139"/>
      <c r="Y8" s="140"/>
    </row>
    <row r="9" spans="1:25" ht="13.5">
      <c r="A9" s="136"/>
      <c r="B9" s="137"/>
      <c r="C9" s="141"/>
      <c r="D9" s="487">
        <f>'수량산출서(차선)'!G4+'수량산출서(차선)'!G12</f>
        <v>240</v>
      </c>
      <c r="E9" s="487"/>
      <c r="F9" s="487"/>
      <c r="G9" s="487"/>
      <c r="H9" s="487"/>
      <c r="I9" s="142" t="s">
        <v>292</v>
      </c>
      <c r="J9" s="485">
        <v>600</v>
      </c>
      <c r="K9" s="485"/>
      <c r="L9" s="485"/>
      <c r="M9" s="485"/>
      <c r="N9" s="485"/>
      <c r="O9" s="142" t="s">
        <v>292</v>
      </c>
      <c r="P9" s="486">
        <v>8</v>
      </c>
      <c r="Q9" s="486"/>
      <c r="R9" s="486"/>
      <c r="S9" s="142"/>
      <c r="T9" s="142"/>
      <c r="U9" s="142"/>
      <c r="V9" s="142"/>
      <c r="W9" s="143" t="s">
        <v>293</v>
      </c>
      <c r="X9" s="483">
        <f>ROUNDUP(D9/J9/P9,1)</f>
        <v>0.1</v>
      </c>
      <c r="Y9" s="484"/>
    </row>
    <row r="10" spans="1:25" ht="13.5">
      <c r="A10" s="136"/>
      <c r="B10" s="137"/>
      <c r="C10" s="482" t="s">
        <v>454</v>
      </c>
      <c r="D10" s="482"/>
      <c r="E10" s="482"/>
      <c r="F10" s="482"/>
      <c r="G10" s="482"/>
      <c r="H10" s="482"/>
      <c r="I10" s="482"/>
      <c r="J10" s="482"/>
      <c r="K10" s="482"/>
      <c r="L10" s="482"/>
      <c r="M10" s="482"/>
      <c r="N10" s="482"/>
      <c r="O10" s="482"/>
      <c r="P10" s="482"/>
      <c r="Q10" s="482"/>
      <c r="R10" s="482"/>
      <c r="S10" s="482"/>
      <c r="T10" s="482"/>
      <c r="U10" s="482"/>
      <c r="V10" s="482"/>
      <c r="W10" s="138"/>
      <c r="X10" s="139"/>
      <c r="Y10" s="140"/>
    </row>
    <row r="11" spans="1:25" ht="13.5">
      <c r="A11" s="136"/>
      <c r="B11" s="137"/>
      <c r="C11" s="141"/>
      <c r="D11" s="487">
        <f>'수량산출서(차선)'!G8+'수량산출서(차선)'!G17</f>
        <v>0</v>
      </c>
      <c r="E11" s="487"/>
      <c r="F11" s="487"/>
      <c r="G11" s="487"/>
      <c r="H11" s="487"/>
      <c r="I11" s="142" t="s">
        <v>292</v>
      </c>
      <c r="J11" s="485">
        <v>300</v>
      </c>
      <c r="K11" s="485"/>
      <c r="L11" s="485"/>
      <c r="M11" s="485"/>
      <c r="N11" s="485"/>
      <c r="O11" s="142" t="s">
        <v>292</v>
      </c>
      <c r="P11" s="486">
        <v>8</v>
      </c>
      <c r="Q11" s="486"/>
      <c r="R11" s="486"/>
      <c r="S11" s="142"/>
      <c r="T11" s="142"/>
      <c r="U11" s="142"/>
      <c r="V11" s="142"/>
      <c r="W11" s="143" t="s">
        <v>293</v>
      </c>
      <c r="X11" s="483">
        <f>ROUNDUP(D11/J11/P11,1)</f>
        <v>0</v>
      </c>
      <c r="Y11" s="484"/>
    </row>
    <row r="12" spans="1:25" ht="13.5">
      <c r="A12" s="136"/>
      <c r="B12" s="137"/>
      <c r="C12" s="482" t="s">
        <v>456</v>
      </c>
      <c r="D12" s="482"/>
      <c r="E12" s="482"/>
      <c r="F12" s="482"/>
      <c r="G12" s="482"/>
      <c r="H12" s="482"/>
      <c r="I12" s="482"/>
      <c r="J12" s="482"/>
      <c r="K12" s="482"/>
      <c r="L12" s="482"/>
      <c r="M12" s="482"/>
      <c r="N12" s="482"/>
      <c r="O12" s="482"/>
      <c r="P12" s="482"/>
      <c r="Q12" s="482"/>
      <c r="R12" s="482"/>
      <c r="S12" s="482"/>
      <c r="T12" s="482"/>
      <c r="U12" s="482"/>
      <c r="V12" s="482"/>
      <c r="W12" s="143"/>
      <c r="X12" s="144"/>
      <c r="Y12" s="145"/>
    </row>
    <row r="13" spans="1:25" ht="13.5">
      <c r="A13" s="136"/>
      <c r="B13" s="137"/>
      <c r="C13" s="141"/>
      <c r="D13" s="487">
        <f>'수량산출서(차선)'!G20+'수량산출서(차선)'!G23</f>
        <v>50.4</v>
      </c>
      <c r="E13" s="487"/>
      <c r="F13" s="487"/>
      <c r="G13" s="487"/>
      <c r="H13" s="487"/>
      <c r="I13" s="142" t="s">
        <v>292</v>
      </c>
      <c r="J13" s="485">
        <v>228</v>
      </c>
      <c r="K13" s="485"/>
      <c r="L13" s="485"/>
      <c r="M13" s="485"/>
      <c r="N13" s="485"/>
      <c r="O13" s="142" t="s">
        <v>292</v>
      </c>
      <c r="P13" s="486">
        <v>8</v>
      </c>
      <c r="Q13" s="486"/>
      <c r="R13" s="486"/>
      <c r="S13" s="142"/>
      <c r="T13" s="142"/>
      <c r="U13" s="142"/>
      <c r="V13" s="142"/>
      <c r="W13" s="143" t="s">
        <v>293</v>
      </c>
      <c r="X13" s="483">
        <f>ROUNDUP(D13/J13/P13,1)</f>
        <v>0.1</v>
      </c>
      <c r="Y13" s="484"/>
    </row>
    <row r="14" spans="1:25" ht="13.5">
      <c r="A14" s="136"/>
      <c r="B14" s="137"/>
      <c r="C14" s="482" t="s">
        <v>457</v>
      </c>
      <c r="D14" s="482"/>
      <c r="E14" s="482"/>
      <c r="F14" s="482"/>
      <c r="G14" s="482"/>
      <c r="H14" s="482"/>
      <c r="I14" s="482"/>
      <c r="J14" s="482"/>
      <c r="K14" s="482"/>
      <c r="L14" s="482"/>
      <c r="M14" s="482"/>
      <c r="N14" s="482"/>
      <c r="O14" s="482"/>
      <c r="P14" s="482"/>
      <c r="Q14" s="482"/>
      <c r="R14" s="482"/>
      <c r="S14" s="482"/>
      <c r="T14" s="482"/>
      <c r="U14" s="482"/>
      <c r="V14" s="482"/>
      <c r="W14" s="143"/>
      <c r="X14" s="144"/>
      <c r="Y14" s="145"/>
    </row>
    <row r="15" spans="1:25" ht="13.5">
      <c r="A15" s="136"/>
      <c r="B15" s="137"/>
      <c r="C15" s="141"/>
      <c r="D15" s="487">
        <f>'수량산출서(차선)'!G43</f>
        <v>11.45</v>
      </c>
      <c r="E15" s="487"/>
      <c r="F15" s="487"/>
      <c r="G15" s="487"/>
      <c r="H15" s="487"/>
      <c r="I15" s="142" t="s">
        <v>292</v>
      </c>
      <c r="J15" s="485">
        <v>108</v>
      </c>
      <c r="K15" s="485"/>
      <c r="L15" s="485"/>
      <c r="M15" s="485"/>
      <c r="N15" s="485"/>
      <c r="O15" s="142" t="s">
        <v>292</v>
      </c>
      <c r="P15" s="486">
        <v>8</v>
      </c>
      <c r="Q15" s="486"/>
      <c r="R15" s="486"/>
      <c r="S15" s="142"/>
      <c r="T15" s="142"/>
      <c r="U15" s="142"/>
      <c r="V15" s="142"/>
      <c r="W15" s="143" t="s">
        <v>293</v>
      </c>
      <c r="X15" s="483">
        <f>ROUNDUP(D15/J15/P15,1)</f>
        <v>0.1</v>
      </c>
      <c r="Y15" s="484"/>
    </row>
    <row r="16" spans="1:25" ht="13.5">
      <c r="A16" s="136"/>
      <c r="B16" s="137"/>
      <c r="C16" s="482" t="s">
        <v>294</v>
      </c>
      <c r="D16" s="482"/>
      <c r="E16" s="482"/>
      <c r="F16" s="482"/>
      <c r="G16" s="482"/>
      <c r="H16" s="482"/>
      <c r="I16" s="482"/>
      <c r="J16" s="482"/>
      <c r="K16" s="482"/>
      <c r="L16" s="482"/>
      <c r="M16" s="482"/>
      <c r="N16" s="482"/>
      <c r="O16" s="482"/>
      <c r="P16" s="482"/>
      <c r="Q16" s="482"/>
      <c r="R16" s="482"/>
      <c r="S16" s="482"/>
      <c r="T16" s="482"/>
      <c r="U16" s="482"/>
      <c r="V16" s="482"/>
      <c r="W16" s="138"/>
      <c r="X16" s="139"/>
      <c r="Y16" s="140"/>
    </row>
    <row r="17" spans="1:25" ht="13.5">
      <c r="A17" s="136"/>
      <c r="B17" s="137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38"/>
      <c r="X17" s="139"/>
      <c r="Y17" s="140"/>
    </row>
    <row r="18" spans="1:25" ht="13.5">
      <c r="A18" s="136"/>
      <c r="B18" s="137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38"/>
      <c r="X18" s="139"/>
      <c r="Y18" s="140"/>
    </row>
    <row r="19" spans="1:25" ht="13.5">
      <c r="A19" s="136"/>
      <c r="B19" s="137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38"/>
      <c r="X19" s="139"/>
      <c r="Y19" s="140"/>
    </row>
    <row r="20" spans="1:25" ht="13.5">
      <c r="A20" s="136"/>
      <c r="B20" s="137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38"/>
      <c r="X20" s="139"/>
      <c r="Y20" s="140"/>
    </row>
    <row r="21" spans="1:25" ht="13.5">
      <c r="A21" s="136"/>
      <c r="B21" s="137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38"/>
      <c r="X21" s="139"/>
      <c r="Y21" s="140"/>
    </row>
    <row r="22" spans="1:25" ht="13.5">
      <c r="A22" s="136"/>
      <c r="B22" s="137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38"/>
      <c r="X22" s="139"/>
      <c r="Y22" s="140"/>
    </row>
    <row r="23" spans="1:25" ht="13.5">
      <c r="A23" s="136"/>
      <c r="B23" s="137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38"/>
      <c r="X23" s="139"/>
      <c r="Y23" s="140"/>
    </row>
    <row r="24" spans="1:25" ht="13.5">
      <c r="A24" s="136"/>
      <c r="B24" s="137"/>
      <c r="C24" s="141"/>
      <c r="D24" s="481"/>
      <c r="E24" s="481"/>
      <c r="F24" s="481"/>
      <c r="G24" s="481"/>
      <c r="H24" s="481"/>
      <c r="I24" s="481"/>
      <c r="J24" s="481"/>
      <c r="K24" s="481"/>
      <c r="L24" s="481"/>
      <c r="M24" s="481"/>
      <c r="N24" s="481"/>
      <c r="O24" s="481"/>
      <c r="P24" s="481"/>
      <c r="Q24" s="481"/>
      <c r="R24" s="481"/>
      <c r="S24" s="481"/>
      <c r="T24" s="481"/>
      <c r="U24" s="481"/>
      <c r="V24" s="481"/>
      <c r="W24" s="143"/>
      <c r="X24" s="483"/>
      <c r="Y24" s="484"/>
    </row>
    <row r="25" spans="1:25" ht="13.5">
      <c r="A25" s="136"/>
      <c r="B25" s="137"/>
      <c r="C25" s="141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488"/>
      <c r="T25" s="488"/>
      <c r="U25" s="488"/>
      <c r="V25" s="148"/>
      <c r="W25" s="149"/>
      <c r="X25" s="489"/>
      <c r="Y25" s="490"/>
    </row>
    <row r="26" spans="1:25" ht="13.5">
      <c r="A26" s="136"/>
      <c r="B26" s="137"/>
      <c r="C26" s="141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488" t="s">
        <v>295</v>
      </c>
      <c r="T26" s="488"/>
      <c r="U26" s="488"/>
      <c r="V26" s="150"/>
      <c r="W26" s="149" t="s">
        <v>293</v>
      </c>
      <c r="X26" s="489">
        <f>ROUNDUP((X5+X7+X9++X11+X13+X15),0)</f>
        <v>1</v>
      </c>
      <c r="Y26" s="490"/>
    </row>
    <row r="27" spans="1:25" ht="12.75" thickBot="1">
      <c r="A27" s="151"/>
      <c r="B27" s="152"/>
      <c r="C27" s="153"/>
      <c r="D27" s="153"/>
      <c r="E27" s="153"/>
      <c r="F27" s="153"/>
      <c r="G27" s="153"/>
      <c r="H27" s="153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5"/>
      <c r="X27" s="156"/>
      <c r="Y27" s="157"/>
    </row>
  </sheetData>
  <mergeCells count="41">
    <mergeCell ref="A1:Y1"/>
    <mergeCell ref="B2:W2"/>
    <mergeCell ref="X2:Y2"/>
    <mergeCell ref="C3:V3"/>
    <mergeCell ref="C6:V6"/>
    <mergeCell ref="C4:V4"/>
    <mergeCell ref="J5:N5"/>
    <mergeCell ref="D7:H7"/>
    <mergeCell ref="P5:R5"/>
    <mergeCell ref="X5:Y5"/>
    <mergeCell ref="D5:H5"/>
    <mergeCell ref="X7:Y7"/>
    <mergeCell ref="P7:R7"/>
    <mergeCell ref="J7:N7"/>
    <mergeCell ref="S26:U26"/>
    <mergeCell ref="X26:Y26"/>
    <mergeCell ref="C14:V14"/>
    <mergeCell ref="D15:H15"/>
    <mergeCell ref="J15:N15"/>
    <mergeCell ref="X15:Y15"/>
    <mergeCell ref="X11:Y11"/>
    <mergeCell ref="C12:V12"/>
    <mergeCell ref="C8:V8"/>
    <mergeCell ref="S25:U25"/>
    <mergeCell ref="X25:Y25"/>
    <mergeCell ref="X13:Y13"/>
    <mergeCell ref="P15:R15"/>
    <mergeCell ref="P11:R11"/>
    <mergeCell ref="J11:N11"/>
    <mergeCell ref="D24:V24"/>
    <mergeCell ref="C16:V16"/>
    <mergeCell ref="X24:Y24"/>
    <mergeCell ref="C10:V10"/>
    <mergeCell ref="J9:N9"/>
    <mergeCell ref="P13:R13"/>
    <mergeCell ref="X9:Y9"/>
    <mergeCell ref="P9:R9"/>
    <mergeCell ref="D9:H9"/>
    <mergeCell ref="D11:H11"/>
    <mergeCell ref="J13:N13"/>
    <mergeCell ref="D13:H13"/>
  </mergeCells>
  <phoneticPr fontId="6" type="noConversion"/>
  <pageMargins left="0.7" right="0.7" top="0.75" bottom="0.75" header="0.3" footer="0.3"/>
  <pageSetup paperSize="9" scale="8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12</vt:i4>
      </vt:variant>
      <vt:variant>
        <vt:lpstr>이름이 지정된 범위</vt:lpstr>
      </vt:variant>
      <vt:variant>
        <vt:i4>11</vt:i4>
      </vt:variant>
    </vt:vector>
  </HeadingPairs>
  <TitlesOfParts>
    <vt:vector size="23" baseType="lpstr">
      <vt:lpstr>원가계산서</vt:lpstr>
      <vt:lpstr>공종별집계표</vt:lpstr>
      <vt:lpstr>내역서</vt:lpstr>
      <vt:lpstr>내역적용수량</vt:lpstr>
      <vt:lpstr>수량산출서(포장보수)</vt:lpstr>
      <vt:lpstr>포장공자재집계표</vt:lpstr>
      <vt:lpstr>포장보수 계획산출</vt:lpstr>
      <vt:lpstr>안전(수)</vt:lpstr>
      <vt:lpstr>교통신호수</vt:lpstr>
      <vt:lpstr>단위수량(절삭 후 덧씌우기)</vt:lpstr>
      <vt:lpstr>수량산출서(차선)</vt:lpstr>
      <vt:lpstr>수량산출기초(차선)</vt:lpstr>
      <vt:lpstr>공종별집계표!Print_Area</vt:lpstr>
      <vt:lpstr>내역서!Print_Area</vt:lpstr>
      <vt:lpstr>내역적용수량!Print_Area</vt:lpstr>
      <vt:lpstr>'수량산출서(차선)'!Print_Area</vt:lpstr>
      <vt:lpstr>'수량산출서(포장보수)'!Print_Area</vt:lpstr>
      <vt:lpstr>'안전(수)'!Print_Area</vt:lpstr>
      <vt:lpstr>포장공자재집계표!Print_Area</vt:lpstr>
      <vt:lpstr>'포장보수 계획산출'!Print_Area</vt:lpstr>
      <vt:lpstr>내역서!Print_Titles</vt:lpstr>
      <vt:lpstr>'수량산출서(포장보수)'!Print_Titles</vt:lpstr>
      <vt:lpstr>포장공자재집계표!Print_Titles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2026-09-07T11:38:44Z</cp:lastPrinted>
  <dcterms:created xsi:type="dcterms:W3CDTF">2024-01-11T01:37:04Z</dcterms:created>
  <dcterms:modified xsi:type="dcterms:W3CDTF">2026-09-14T02:24:58Z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DAwMDAwMDAwMDAwMDAwIiwibG9nVGltZSI6IjIwMjYtMDktMDdUMTA6MzI6MzJaIiwicElEIjoyMDQ4LCJwcm9jZXNzSWQiOjEyODE2LCJwcm9jZXNzTmFtZSI6IkVYQ0VMLkVYRSIsInRyYWNlSWQiOiI5QUY2MjREMEJDQjU0RTcxODdENkM0NzM4MENEOUZGNyIsInVzZXJDb2RlIjoia284NDE0In0sIm5vZGUyIjp7ImRzZCI6IjAxMDAwMDAwMDAwMDI1NTgiLCJsb2dUaW1lIjoiMjAyNi0wOS0wN1QxMTo0ODowMVoiLCJwSUQiOjEsInByb2Nlc3NJZCI6MTI4MTYsInByb2Nlc3NOYW1lIjoiRVhDRUwuRVhFIiwidHJhY2VJZCI6IjYzQ0Y2MTIwRDc2OTRGMDZBMTc1M0Y1NTE5MkY5NDM1IiwidXNlckNvZGUiOiJrbzg0MTQifSwibm9kZTMiOnsiZHNkIjoiMDAwMDAwMDAwMDAwMDAwMCIsImxvZ1RpbWUiOiIyMDI2LTA5LTA4VDAyOjExOjE1WiIsInBJRCI6MjA0OCwicHJvY2Vzc0lkIjoxMjgxNiwicHJvY2Vzc05hbWUiOiJFWENFTC5FWEUiLCJ0cmFjZUlkIjoiNjUzMTZGMzNCRUEyNEQyMkFDOTA1MEUxNUMwNjcwMTYiLCJ1c2VyQ29kZSI6ImtvODQxNCJ9LCJub2RlNCI6eyJkc2QiOiIwMTAwMDAwMDAwMDAyNTU4IiwibG9nVGltZSI6IjIwMjYtMDktMTRUMDI6MjQ6NTlaIiwicElEIjoxLCJwcm9jZXNzSWQiOjEyODE2LCJwcm9jZXNzTmFtZSI6IkVYQ0VMLkVYRSIsInRyYWNlSWQiOiI4ODhDQzA4Q0JCQTc0Nzc3OEYyRDQ1NTYzOEVERDRCNSIsInVzZXJDb2RlIjoia2J5NjA4OSJ9LCJub2RlNSI6eyJkc2QiOiIwMDAwMDAwMDAwMDAwMDAwIiwibG9nVGltZSI6IjIwMjYtMDktMTRUMDU6MzM6NDJaIiwicElEIjoyMDQ4LCJwcm9jZXNzSWQiOjI4NDIwLCJwcm9jZXNzTmFtZSI6IkVYQ0VMLkVYRSIsInRyYWNlSWQiOiIzRTY5MDY4NjYxRTA0RkQzQTUxM0JCMjE4RUNDMDlFMyIsInVzZXJDb2RlIjoia2J5NjA4OSJ9LCJub2RlQ291bnQiOjgsInJvb3RUcmFjZUlkIjoiODVFN0MxRDBFQTVBNEIyQjhDMzQwRkIzQjBGNEMwREYifQ==</vt:lpwstr>
  </property>
</Properties>
</file>